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 activeTab="1"/>
  </bookViews>
  <sheets>
    <sheet name="прил. 1 " sheetId="29" r:id="rId1"/>
    <sheet name="прил 2" sheetId="25" r:id="rId2"/>
    <sheet name="прил 3" sheetId="26" r:id="rId3"/>
    <sheet name="прил 4 экон " sheetId="30" r:id="rId4"/>
    <sheet name="прил 5 экон" sheetId="31" r:id="rId5"/>
    <sheet name="6 и 6а" sheetId="18" r:id="rId6"/>
    <sheet name="прил 7 экон" sheetId="32" r:id="rId7"/>
  </sheets>
  <externalReferences>
    <externalReference r:id="rId8"/>
  </externalReferences>
  <definedNames>
    <definedName name="Z_05F3FCCA_2212_4C6D_9E9B_C0AD209461AA_.wvu.Cols" localSheetId="0" hidden="1">'прил. 1 '!$I:$N</definedName>
    <definedName name="Z_05F3FCCA_2212_4C6D_9E9B_C0AD209461AA_.wvu.PrintArea" localSheetId="0" hidden="1">'прил. 1 '!$A$2:$H$52</definedName>
    <definedName name="Z_05F3FCCA_2212_4C6D_9E9B_C0AD209461AA_.wvu.PrintTitles" localSheetId="0" hidden="1">'прил. 1 '!$11:$13</definedName>
    <definedName name="Z_05F3FCCA_2212_4C6D_9E9B_C0AD209461AA_.wvu.Rows" localSheetId="0" hidden="1">'прил. 1 '!$6:$6,'прил. 1 '!$17:$18,'прил. 1 '!$20:$21,'прил. 1 '!$25:$26,'прил. 1 '!$33:$34,'прил. 1 '!$36:$37,'прил. 1 '!$39:$40,'прил. 1 '!$45:$46</definedName>
    <definedName name="Z_AB5DE673_CDCB_49E4_AE62_1D3E6440A22C_.wvu.Cols" localSheetId="0" hidden="1">'прил. 1 '!$I:$N</definedName>
    <definedName name="Z_AB5DE673_CDCB_49E4_AE62_1D3E6440A22C_.wvu.PrintArea" localSheetId="0" hidden="1">'прил. 1 '!$A$1:$H$48</definedName>
    <definedName name="Z_AB5DE673_CDCB_49E4_AE62_1D3E6440A22C_.wvu.PrintTitles" localSheetId="0" hidden="1">'прил. 1 '!$11:$13</definedName>
    <definedName name="Z_AB5DE673_CDCB_49E4_AE62_1D3E6440A22C_.wvu.Rows" localSheetId="0" hidden="1">'прил. 1 '!$17:$18,'прил. 1 '!$20:$21,'прил. 1 '!$25:$26,'прил. 1 '!$33:$34,'прил. 1 '!$36:$37,'прил. 1 '!$39:$40,'прил. 1 '!$43:$43,'прил. 1 '!$45:$46</definedName>
    <definedName name="_xlnm.Print_Titles" localSheetId="1">'прил 2'!$12:$13</definedName>
    <definedName name="_xlnm.Print_Titles" localSheetId="3">'прил 4 экон '!$10:$11</definedName>
    <definedName name="_xlnm.Print_Titles" localSheetId="4">'прил 5 экон'!$9:$10</definedName>
    <definedName name="_xlnm.Print_Titles" localSheetId="6">'прил 7 экон'!$10:$12</definedName>
    <definedName name="_xlnm.Print_Titles" localSheetId="0">'прил. 1 '!$11:$13</definedName>
    <definedName name="_xlnm.Print_Area" localSheetId="5">'6 и 6а'!$A$1:$Q$21</definedName>
    <definedName name="_xlnm.Print_Area" localSheetId="1">'прил 2'!$A$1:$J$34</definedName>
    <definedName name="_xlnm.Print_Area" localSheetId="2">'прил 3'!$A$1:$G$21</definedName>
    <definedName name="_xlnm.Print_Area" localSheetId="3">'прил 4 экон '!$A$1:$H$36</definedName>
    <definedName name="_xlnm.Print_Area" localSheetId="6">'прил 7 экон'!$A$1:$F$57</definedName>
    <definedName name="_xlnm.Print_Area" localSheetId="0">'прил. 1 '!$A$2:$O$47</definedName>
  </definedNames>
  <calcPr calcId="124519"/>
</workbook>
</file>

<file path=xl/calcChain.xml><?xml version="1.0" encoding="utf-8"?>
<calcChain xmlns="http://schemas.openxmlformats.org/spreadsheetml/2006/main">
  <c r="H25" i="29"/>
  <c r="D27" i="32"/>
  <c r="I15" i="31"/>
  <c r="G17" i="29"/>
  <c r="O17"/>
  <c r="O20"/>
  <c r="O24"/>
  <c r="G24"/>
  <c r="E27" i="32"/>
  <c r="F27"/>
  <c r="D29"/>
  <c r="D18" s="1"/>
  <c r="E29"/>
  <c r="E18" s="1"/>
  <c r="F29"/>
  <c r="F18" s="1"/>
  <c r="D30"/>
  <c r="E30"/>
  <c r="F30"/>
  <c r="D34"/>
  <c r="D23" s="1"/>
  <c r="E34"/>
  <c r="E23" s="1"/>
  <c r="F34"/>
  <c r="F23" s="1"/>
  <c r="D38"/>
  <c r="E38"/>
  <c r="E36" s="1"/>
  <c r="F38"/>
  <c r="D41"/>
  <c r="E41"/>
  <c r="F41"/>
  <c r="C43"/>
  <c r="C45"/>
  <c r="D49"/>
  <c r="E49"/>
  <c r="F49"/>
  <c r="D52"/>
  <c r="E52"/>
  <c r="F52"/>
  <c r="D54"/>
  <c r="D21" s="1"/>
  <c r="E54"/>
  <c r="E21" s="1"/>
  <c r="F54"/>
  <c r="F21" s="1"/>
  <c r="C56"/>
  <c r="J15" i="31"/>
  <c r="K15"/>
  <c r="L16"/>
  <c r="L17"/>
  <c r="L18"/>
  <c r="I19"/>
  <c r="J19"/>
  <c r="L19" s="1"/>
  <c r="K19"/>
  <c r="L20"/>
  <c r="I21"/>
  <c r="J21"/>
  <c r="K21"/>
  <c r="L22"/>
  <c r="L24"/>
  <c r="L25"/>
  <c r="I26"/>
  <c r="J26"/>
  <c r="K26"/>
  <c r="L27"/>
  <c r="I28"/>
  <c r="J28"/>
  <c r="K28"/>
  <c r="I29"/>
  <c r="L29" s="1"/>
  <c r="J29"/>
  <c r="K29"/>
  <c r="I30"/>
  <c r="J30"/>
  <c r="K30"/>
  <c r="I31"/>
  <c r="J31"/>
  <c r="K31"/>
  <c r="I33"/>
  <c r="J33"/>
  <c r="K33"/>
  <c r="I36"/>
  <c r="L36" s="1"/>
  <c r="J36"/>
  <c r="K36"/>
  <c r="I37"/>
  <c r="J37"/>
  <c r="K37"/>
  <c r="L38"/>
  <c r="L39"/>
  <c r="I42"/>
  <c r="I41" s="1"/>
  <c r="J42"/>
  <c r="J41" s="1"/>
  <c r="K42"/>
  <c r="K41" s="1"/>
  <c r="L43"/>
  <c r="L44"/>
  <c r="L48"/>
  <c r="C15" i="30"/>
  <c r="D15"/>
  <c r="E15"/>
  <c r="F15"/>
  <c r="G15"/>
  <c r="H15"/>
  <c r="F16"/>
  <c r="G16"/>
  <c r="H16"/>
  <c r="F18"/>
  <c r="G18"/>
  <c r="H18"/>
  <c r="F19"/>
  <c r="G19"/>
  <c r="H19"/>
  <c r="D23"/>
  <c r="E23"/>
  <c r="F23"/>
  <c r="G23"/>
  <c r="H23"/>
  <c r="F24"/>
  <c r="G24"/>
  <c r="H24"/>
  <c r="F26"/>
  <c r="G26"/>
  <c r="H26"/>
  <c r="F28"/>
  <c r="G28"/>
  <c r="H28"/>
  <c r="F32"/>
  <c r="G32"/>
  <c r="H32"/>
  <c r="F34"/>
  <c r="G34"/>
  <c r="H34"/>
  <c r="O39" i="29"/>
  <c r="H39"/>
  <c r="O36"/>
  <c r="H36"/>
  <c r="O33"/>
  <c r="H33"/>
  <c r="H17"/>
  <c r="H20"/>
  <c r="L37" i="31" l="1"/>
  <c r="L35" s="1"/>
  <c r="L30"/>
  <c r="L31"/>
  <c r="L33"/>
  <c r="L28"/>
  <c r="C52" i="32"/>
  <c r="E47"/>
  <c r="C47" s="1"/>
  <c r="C41"/>
  <c r="L42" i="31"/>
  <c r="L41" s="1"/>
  <c r="J35"/>
  <c r="K14"/>
  <c r="K12" s="1"/>
  <c r="L15"/>
  <c r="F47" i="32"/>
  <c r="D47"/>
  <c r="F36"/>
  <c r="C36" s="1"/>
  <c r="D36"/>
  <c r="F19"/>
  <c r="D19"/>
  <c r="F16"/>
  <c r="F13" s="1"/>
  <c r="D16"/>
  <c r="K35" i="31"/>
  <c r="I35"/>
  <c r="L26"/>
  <c r="L14" s="1"/>
  <c r="L12" s="1"/>
  <c r="L21"/>
  <c r="J14"/>
  <c r="J12" s="1"/>
  <c r="E19" i="32"/>
  <c r="E16"/>
  <c r="E13" s="1"/>
  <c r="D13"/>
  <c r="C21"/>
  <c r="C19"/>
  <c r="C23"/>
  <c r="C18"/>
  <c r="C54"/>
  <c r="C49"/>
  <c r="C38"/>
  <c r="C34"/>
  <c r="C30"/>
  <c r="C29"/>
  <c r="C27"/>
  <c r="E25"/>
  <c r="F25"/>
  <c r="D25"/>
  <c r="I14" i="31"/>
  <c r="I12" s="1"/>
  <c r="C16" i="32" l="1"/>
  <c r="C25"/>
  <c r="C13"/>
  <c r="L40" i="29"/>
  <c r="K40"/>
  <c r="J40"/>
  <c r="I40"/>
  <c r="G39"/>
  <c r="F39"/>
  <c r="L37"/>
  <c r="K37"/>
  <c r="J37"/>
  <c r="I37"/>
  <c r="G36"/>
  <c r="F36"/>
  <c r="L34"/>
  <c r="K34"/>
  <c r="J34"/>
  <c r="I34"/>
  <c r="G33"/>
  <c r="F33"/>
  <c r="I33"/>
  <c r="L26"/>
  <c r="K26"/>
  <c r="J26"/>
  <c r="I26"/>
  <c r="K25"/>
  <c r="F24"/>
  <c r="L21"/>
  <c r="K21"/>
  <c r="J21"/>
  <c r="I21"/>
  <c r="G20"/>
  <c r="F20"/>
  <c r="L18"/>
  <c r="K18"/>
  <c r="J18"/>
  <c r="I18"/>
  <c r="I17"/>
  <c r="F17"/>
  <c r="J17" s="1"/>
  <c r="L15"/>
  <c r="K15"/>
  <c r="J15"/>
  <c r="I15"/>
  <c r="L25" l="1"/>
  <c r="H24"/>
  <c r="K17"/>
  <c r="L17"/>
  <c r="I20"/>
  <c r="J20"/>
  <c r="K20"/>
  <c r="L20"/>
  <c r="I25"/>
  <c r="J33"/>
  <c r="K33"/>
  <c r="L33"/>
  <c r="I36"/>
  <c r="J36"/>
  <c r="K36"/>
  <c r="L36"/>
  <c r="I39"/>
  <c r="J39"/>
  <c r="K39"/>
  <c r="L39"/>
  <c r="J25"/>
</calcChain>
</file>

<file path=xl/comments1.xml><?xml version="1.0" encoding="utf-8"?>
<comments xmlns="http://schemas.openxmlformats.org/spreadsheetml/2006/main">
  <authors>
    <author>Admin</author>
  </authors>
  <commentList>
    <comment ref="F27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цифра варьируется в зависимости от проектов поддержанных на краевом уровне</t>
        </r>
      </text>
    </comment>
    <comment ref="F28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Сокращение количества  работодателей желающих временно трудоустроить студентов</t>
        </r>
      </text>
    </comment>
    <comment ref="F29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Отсутсвие мест на Детскую деревню Алтая (отстутсвие финансирования), 52 квоты утверждено г.Красноярск для МО Назарово на ТИМ Юниор</t>
        </r>
      </text>
    </comment>
    <comment ref="G29" authorId="0">
      <text>
        <r>
          <rPr>
            <b/>
            <sz val="8"/>
            <color indexed="81"/>
            <rFont val="Tahoma"/>
            <charset val="1"/>
          </rPr>
          <t>Admin:</t>
        </r>
        <r>
          <rPr>
            <sz val="8"/>
            <color indexed="81"/>
            <rFont val="Tahoma"/>
            <charset val="1"/>
          </rPr>
          <t xml:space="preserve">
Предполагаемое количество квот на ТИМ ЮНИОР</t>
        </r>
      </text>
    </comment>
  </commentList>
</comments>
</file>

<file path=xl/sharedStrings.xml><?xml version="1.0" encoding="utf-8"?>
<sst xmlns="http://schemas.openxmlformats.org/spreadsheetml/2006/main" count="546" uniqueCount="325">
  <si>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</si>
  <si>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</si>
  <si>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</si>
  <si>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</si>
  <si>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</si>
  <si>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</si>
  <si>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</si>
  <si>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</si>
  <si>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</si>
  <si>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</si>
  <si>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</si>
  <si>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</si>
  <si>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</si>
  <si>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</si>
  <si>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</si>
  <si>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</si>
  <si>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</si>
  <si>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</si>
  <si>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</si>
  <si>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</si>
  <si>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</si>
  <si>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</si>
  <si>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</si>
  <si>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</si>
  <si>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</si>
  <si>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</si>
  <si>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</si>
  <si>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</si>
  <si>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</si>
  <si>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</si>
  <si>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</si>
  <si>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</si>
  <si>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</si>
  <si>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</si>
  <si>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</si>
  <si>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</si>
  <si>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</si>
  <si>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 xml:space="preserve">                                                                                                                                                       Тыс. рублей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</si>
  <si>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</si>
  <si>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</si>
  <si>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</si>
  <si>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</si>
  <si>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</si>
  <si>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</si>
  <si>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Приложение 4</t>
  </si>
  <si>
    <t>Расходы бюджета на оказание муниципальной услуги (работы),  тыс. рублей</t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</si>
  <si>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</si>
  <si>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</si>
  <si>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</si>
  <si>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</si>
  <si>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</si>
  <si>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</si>
  <si>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</si>
  <si>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1.3.1</t>
  </si>
  <si>
    <t>1.3.2</t>
  </si>
  <si>
    <t>Муниципальная программа «Молодежь города Назарово в XXI веке»</t>
  </si>
  <si>
    <t>Обеспечение деятельности (оказание услуг) подведомственных учреждений за счет средств от приносящей доход деятельности</t>
  </si>
  <si>
    <t>0707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</si>
  <si>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благоустройство")</t>
  </si>
  <si>
    <t xml:space="preserve">Проведение мероприятий для детей и молодежи, в том числе:  </t>
  </si>
  <si>
    <t>0614701</t>
  </si>
  <si>
    <t>611</t>
  </si>
  <si>
    <t>1.3.3</t>
  </si>
  <si>
    <t>1003</t>
  </si>
  <si>
    <t>Подпрограмма 1 «Вовлечение молодежи города Назарово в социальную практику»</t>
  </si>
  <si>
    <t>Подпрограмма 2 «Патриотическое воспитание молодежи Красноярского края»</t>
  </si>
  <si>
    <t>расходы за счет целевых пожертвований (ТОС, СУЭК)</t>
  </si>
  <si>
    <t>Подпрограмма 3 «Обеспечение жильем молодых семей в городе Назарово»</t>
  </si>
  <si>
    <t>3.1.</t>
  </si>
  <si>
    <t>3.2.</t>
  </si>
  <si>
    <t>Муниципальная  программа "Молодежь города Назарово в XXI веке"</t>
  </si>
  <si>
    <t>1.</t>
  </si>
  <si>
    <t>ед.</t>
  </si>
  <si>
    <t>2.</t>
  </si>
  <si>
    <t>3.</t>
  </si>
  <si>
    <t>Задача 1   Создание условий успешной социализации и эффективной самореализации молодежи города Назарово</t>
  </si>
  <si>
    <t xml:space="preserve">Подпрограмма 1 "Вовлечение молодежи города Назарово в социальную практику" </t>
  </si>
  <si>
    <t>1.4.</t>
  </si>
  <si>
    <t>чел.</t>
  </si>
  <si>
    <t>Задача 2. Создание условий для дальнейшего развития и совершенствования системы патриотического воспитания</t>
  </si>
  <si>
    <t>Подпрограмма 2 "Патриотическое воспитание молодежи города Назарово"</t>
  </si>
  <si>
    <t>2.1.</t>
  </si>
  <si>
    <t>2.2.</t>
  </si>
  <si>
    <t>2.3.</t>
  </si>
  <si>
    <t>Задача 3. Муниципальная поддержка в решении жилищной проблемы молодых семей, признанных в установленном порядке нуждающимися в улучшении жилищных условий</t>
  </si>
  <si>
    <t xml:space="preserve">Подпрограмма 3.   «Обеспечение жильем молодых семей в городе Назарово» </t>
  </si>
  <si>
    <t>Обеспечение деятельности (оказание услуг) подведомственного учреждения(МБУ "ММЦ "Бригантина")</t>
  </si>
  <si>
    <t>1.5.</t>
  </si>
  <si>
    <t>Поддержка муниципальных программ по работе с молодежью</t>
  </si>
  <si>
    <t>1.6.</t>
  </si>
  <si>
    <t>Формировнаие условий для гражданского становления молодежи, ее социально политической активности, поддержка гражданских инициатив</t>
  </si>
  <si>
    <t>Поддержка молодых граждан в сфере занятости, трудового воспитания, профориентации, оздоровления, отдыха детей, подростков и молодёжи</t>
  </si>
  <si>
    <t xml:space="preserve">Профилактика безнадзорности и правонарушений среди несовершеннолетних гражданн </t>
  </si>
  <si>
    <t>Поддержка молодых семей</t>
  </si>
  <si>
    <t>Кадровое обеспечение, развитие инфраструктуры по реализации молодёжной политики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</si>
  <si>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</si>
  <si>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субкультур, в том числе:</t>
  </si>
  <si>
    <t>Поддержка инновационной деятельности молодежи и молодежного предпринимательства</t>
  </si>
  <si>
    <t>Мероприятия направленные на развитие молодежных патриотических объединений и клубов города Назарово</t>
  </si>
  <si>
    <t>Мероприятия направленные на развитие добровольческого движения на территории города Назарово</t>
  </si>
  <si>
    <t>Подпрограмма 3  «Обеспечение жильем молодых семей в городе Назарово»</t>
  </si>
  <si>
    <t>Предоставление социальной выплат молодым семьям на приобретение жилья или строительство индивидуального жилого дома</t>
  </si>
  <si>
    <t>Количество молодых людей, получивших консультативную помощь</t>
  </si>
  <si>
    <t>Приложение 5</t>
  </si>
  <si>
    <t>Приложение 2</t>
  </si>
  <si>
    <t>Количество груповых лекций</t>
  </si>
  <si>
    <t>Работа "Организация досуга молодежи в том числе организация и проведение конкурсов, фестивалей, выставок, треннингов, благотворительных акций, культурно- досуговых, военно-патриотических, информационно-рекламных, спортивно-туристических, оздоровительных и развлекательных мероприятий"</t>
  </si>
  <si>
    <t>Количество мероприятий</t>
  </si>
  <si>
    <t>Работа "Организация молодежных объединений, клубов, студий, исходя из потребности молодежи"</t>
  </si>
  <si>
    <t>Количество молодежных объединений, клубов, студий</t>
  </si>
  <si>
    <t xml:space="preserve">Подпрограмма 1 «Вовлечение молодежи города Назарово в социальную практику» </t>
  </si>
  <si>
    <t>Поддержка одарённой, талантливой молодёжи,  молодежного творчества и молодежных субкультур</t>
  </si>
  <si>
    <t xml:space="preserve">Поддержка деятельности муниципальных молодежных центров </t>
  </si>
  <si>
    <t>к муниципальной программе</t>
  </si>
  <si>
    <t>"Молодежь города Назарово в XXI веке"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</si>
  <si>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</si>
  <si>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</si>
  <si>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</si>
  <si>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</si>
  <si>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</si>
  <si>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</si>
  <si>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</si>
  <si>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</si>
  <si>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</si>
  <si>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</si>
  <si>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</si>
  <si>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</si>
  <si>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</si>
  <si>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</si>
  <si>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Расходы, годы</t>
  </si>
  <si>
    <t>Статус</t>
  </si>
  <si>
    <t>Муниципальная программа</t>
  </si>
  <si>
    <t xml:space="preserve">итого на период </t>
  </si>
  <si>
    <t>Подпрограмма 1</t>
  </si>
  <si>
    <t>Подпрограмма 2</t>
  </si>
  <si>
    <t>Подпрограмма 3</t>
  </si>
  <si>
    <t>Подпрограмма "Обеспечение реализации муниципальной программы"</t>
  </si>
  <si>
    <t>Ответственный исполнитель муниципальной программы, всего</t>
  </si>
  <si>
    <t>….</t>
  </si>
  <si>
    <t>соисполнитель, всего</t>
  </si>
  <si>
    <t xml:space="preserve">к муниципальной программе </t>
  </si>
  <si>
    <t xml:space="preserve">"Молодежь города Назарово в XXI веке" </t>
  </si>
  <si>
    <t>ПРОГНОЗ</t>
  </si>
  <si>
    <t xml:space="preserve">сводных показателей муниципальных заданий на оказание муниципальных услуг 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</si>
  <si>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</si>
  <si>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</si>
  <si>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</si>
  <si>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</si>
  <si>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х</t>
  </si>
  <si>
    <t>Проведение мероприятий для детей и молодежи, в т.ч.:</t>
  </si>
  <si>
    <t>Всего по программе:</t>
  </si>
  <si>
    <t>Подпрограмма 3 "Обеспечение жильем молодых семей в городе Назарово"</t>
  </si>
  <si>
    <t>Подпрограмма 2 "Патриотическое воспитание молодежи Красноярского края"</t>
  </si>
  <si>
    <t>0611022</t>
  </si>
  <si>
    <t>1.1.2.</t>
  </si>
  <si>
    <t>1.1.3.</t>
  </si>
  <si>
    <t>1.1.1.</t>
  </si>
  <si>
    <t>1.1.4.</t>
  </si>
  <si>
    <t>1.1.5.</t>
  </si>
  <si>
    <t>1.1.6.</t>
  </si>
  <si>
    <t>1.1.7.</t>
  </si>
  <si>
    <t>0617457</t>
  </si>
  <si>
    <t>(выполнение работ) муниципальными учреждениями по муниципальной программе</t>
  </si>
  <si>
    <t>Обеспечение деятельности (оказание услуг) подведомственных учреждений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</si>
  <si>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0610000810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</si>
  <si>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</si>
  <si>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0610010430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</si>
  <si>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</si>
  <si>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Поддержка деятельности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</si>
  <si>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0610074560</t>
  </si>
  <si>
    <t>0610088100</t>
  </si>
  <si>
    <t>0610088110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</si>
  <si>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благоустройство", благотворительный фонд "Сибирская ренерирующая компания- согреваем сердца")</t>
  </si>
  <si>
    <t>0610047010</t>
  </si>
  <si>
    <t>Проведение конкурса социальных проектов "За чистоту , комфорт и благоустройство" в т.ч. кредиторская задолженность за 2015 год</t>
  </si>
  <si>
    <t>Поддержка молодых граждан в сфере занятости, трудового воспитания,  профориентации, оздоровления, отдыха детей, подростков и молодежи</t>
  </si>
  <si>
    <t>Профилактика безнадзорности и правонарушений среди несовершеннолетних граждан</t>
  </si>
  <si>
    <t>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</si>
  <si>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0620047110</t>
  </si>
  <si>
    <t>0620047120</t>
  </si>
  <si>
    <t>Предоставление социальных выплат молодым семьям на приобретение жилья или строительство индивидуального жилого дома в рамках подпрограммы "Обеспечение жильем молодых семей в городе Назарово" муниципальной программы г. Назарово "Молодежь города Назарово в ХХ1 веке"</t>
  </si>
  <si>
    <t>06300L0200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</si>
  <si>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Назарово" муниципальной программы г. Назарово "Молодежь города Назарово в ХХ1 веке"</t>
  </si>
  <si>
    <t>06300R0200</t>
  </si>
  <si>
    <t>162</t>
  </si>
  <si>
    <t>322</t>
  </si>
  <si>
    <t>1.1.8</t>
  </si>
  <si>
    <t>1.1.9.</t>
  </si>
  <si>
    <t>1.1.9.1</t>
  </si>
  <si>
    <t>1.1.9.2.</t>
  </si>
  <si>
    <t>1.1.9.3.</t>
  </si>
  <si>
    <t>1.1.9.4.</t>
  </si>
  <si>
    <t>1.1.9.5.</t>
  </si>
  <si>
    <t>1.1.9.6.</t>
  </si>
  <si>
    <t>1.1.9.7.</t>
  </si>
  <si>
    <t>1.1.9.9.</t>
  </si>
  <si>
    <t>1.1.9.8.</t>
  </si>
  <si>
    <t>0630050200</t>
  </si>
  <si>
    <t>0610010210</t>
  </si>
  <si>
    <t>Расходы на мероприятия подпрограммы "Обеспечение жильем молодых семей" федеральной целевой программы "Жилище" на 2015 - 2020 годы в рамках подпрограммы "Обеспечение жильем молодых семей в городе Назарово" муниципальной программы г. Назарово "Молодежь города Назарово в ХХ1 веке"</t>
  </si>
  <si>
    <t>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</si>
  <si>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2017 год</t>
  </si>
  <si>
    <t>2018 год</t>
  </si>
  <si>
    <t>плановый период</t>
  </si>
  <si>
    <t>Реализация в полном объеме краевой субсидии на поддержку деятельности молодежного центра</t>
  </si>
  <si>
    <t>Возврат денежных средств краевой субсидии в полном объеме</t>
  </si>
  <si>
    <t>Проведение не менее 200 общегородских мероприятий</t>
  </si>
  <si>
    <t>Погашение оставшейся кредиторской задожности</t>
  </si>
  <si>
    <t>Проведение не менее 2х акций в месяц в течение года</t>
  </si>
  <si>
    <t>Освещение деятельности молодежного центра в социальных сетях, печать молодежного журнала "Let’s go", публикации статей и заметок в городских газетах</t>
  </si>
  <si>
    <t>Выдача свидетельств по предоставленной выписке</t>
  </si>
  <si>
    <t xml:space="preserve">Профилактика безнадзорности и правонарушений среди несовершеннолетних граждан </t>
  </si>
  <si>
    <t>Обеспечение деятельности (оказание услуг) подведомственного учреждения (МБУ "ММЦ "Бригантина")</t>
  </si>
  <si>
    <t>Проведение конкурса социальных проктов "За чистоту, комфорт и благоустройство"</t>
  </si>
  <si>
    <t>Проведение не менее 40 мероприятий за счет местного бюджета и  не менее 56 за счет краевого</t>
  </si>
  <si>
    <t xml:space="preserve">Реализация Муниципальной программы в полном объеме </t>
  </si>
  <si>
    <t>Не выполнение муниципального задания в 100 % объеме</t>
  </si>
  <si>
    <t>Формирование условий для гражданского становления молодежи, ее социально политической активности, поддержка гражданских инициатив</t>
  </si>
  <si>
    <t>Выполнение муниципального задания в 100 % объеме</t>
  </si>
  <si>
    <t>Проведение не менее 7 мероприятий</t>
  </si>
  <si>
    <t>Проведение мероприятий консультационной направленности, тренингов, круглых столов, информационных опросов (всего: 3260 шт.)</t>
  </si>
  <si>
    <t>Проведение мероприятий и акций на улицах города</t>
  </si>
  <si>
    <t>Проведение военно-патриотических мероприятий, семинаров, акций, слетов, игр, круглых столов и др. (25 шт)</t>
  </si>
  <si>
    <t>1.6.1.</t>
  </si>
  <si>
    <t>1.6.1.1.</t>
  </si>
  <si>
    <t>1.6.2.</t>
  </si>
  <si>
    <t>1.6.3.</t>
  </si>
  <si>
    <t>1.6.6.</t>
  </si>
  <si>
    <t>1.6.8.</t>
  </si>
  <si>
    <t>сокращение
количества рабочих мест для несовершеннолетних граждан, проживающих в городе Назарово</t>
  </si>
  <si>
    <t>Уменьшение количества рабочих мест для несовршеннолетних граждан, проживающих в городе Назарово, количества созданных рабочих мест для студентов и обучающихся в государственных образовательных учреждениях профессионального образования на территории города Назарово, количества несовршеннолетних граждан, проживающих в городе Назарово, принявших участие в профильных палаточных лагерях</t>
  </si>
  <si>
    <t xml:space="preserve">
объектов капитального строительства на текущий финансовый год
(за счет всех источников финансирования)
</t>
  </si>
  <si>
    <t>Снижение роли семьи в формировании личности. Уменьшение доли молодежи, проживающей в городе Назарово, получившей информационные услуги</t>
  </si>
  <si>
    <t>1.6.7.</t>
  </si>
  <si>
    <t>Уменьшение количества поддержаных социально-экономических проектов, реализуемых молодежью края на территории города Назарово</t>
  </si>
  <si>
    <t>1.6.5.</t>
  </si>
  <si>
    <t>сокращение кадрового состава</t>
  </si>
  <si>
    <t>Повлечет уменьшение количества мероприятий консультационной направленности, тренингов, круглых столов, информационных опросов</t>
  </si>
  <si>
    <t>1.6.4.</t>
  </si>
  <si>
    <t>Прохождение курсов повышения квалификации специалистами "МБУ "ММЦ" Бригантина" г. Назарово, сохранение кадрового состава - не более 24,5 ставок</t>
  </si>
  <si>
    <t>Снижение уровня осведомленности о проводимых мероприятиях, деятельности МЦ, доли молодежи, проживающей в городе Назарово, получившей информационные услуги</t>
  </si>
  <si>
    <t>Проведение на территории города не менее 25 досуговых мероприятий</t>
  </si>
  <si>
    <t>Повлечет уменьшение досуговых мероприятий</t>
  </si>
  <si>
    <t>Сокращение количества военно-патриотических мероприятий, семинаров, акций, слетов, игр, круглых столов и др.</t>
  </si>
  <si>
    <t>Уменьшение мероприятий и акций на улицах города</t>
  </si>
  <si>
    <t>Сокращение финансироввания подпрограммы 3: «Обеспечение жильем молодых семей в городе Назарово»</t>
  </si>
  <si>
    <t>Оказание платных услуг на сумму 65 тыс.руб.</t>
  </si>
  <si>
    <t xml:space="preserve"> </t>
  </si>
  <si>
    <t>Проведение не менее 10 мероприятий</t>
  </si>
  <si>
    <t>Приложение 6</t>
  </si>
  <si>
    <t>Приложение 1</t>
  </si>
  <si>
    <t>Работа "Оказание бесплатной медико-психологической, юридической помощи молодежи в том числе: консультационные услуги, в том числе по телефону "Доверие", лекции, иная детяльность, не являющаяся муниципальными услугами социальных служб"</t>
  </si>
  <si>
    <t>Наименование объекта*</t>
  </si>
  <si>
    <t xml:space="preserve">СВЕДЕНИЯ  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</si>
  <si>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</si>
  <si>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</si>
  <si>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</si>
  <si>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</si>
  <si>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</si>
  <si>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</si>
  <si>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</si>
  <si>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Целевой индикатор 1                 Количество поддержанных социально-экономических проектов, реализуемых молодежью края на территории города Назарово (кроме проектов ТОС)</t>
  </si>
  <si>
    <t xml:space="preserve">Протоколы защиты проектов </t>
  </si>
  <si>
    <t>Целевой индикатор 2    
Удельный вес  молодых граждан, проживающих в городе Назарово, вовлеченных в реализацию социально-экономических проектов города Назарово</t>
  </si>
  <si>
    <t>Ведомственная отчетность</t>
  </si>
  <si>
    <t>Все категории участников инфраструктурных проектов</t>
  </si>
  <si>
    <t>рост 328 чел к 2015 году??</t>
  </si>
  <si>
    <t>Численность молодежи в возрасте от 14 до 30 лет в городе Назарово на отчетный период</t>
  </si>
  <si>
    <t>снижение численности</t>
  </si>
  <si>
    <t>Целевой индикатор 3
Удельный вес благополучателей - граждан, проживающих в городе Назарово, получающих безвозмездные услуги от участников молодежных социально-экономических проектов</t>
  </si>
  <si>
    <t>Журнал учета (раздел: количество человек, принявших участие в мероприятиях)</t>
  </si>
  <si>
    <t>Колличество человек, принявших участие в мероприятиях за отчетный период</t>
  </si>
  <si>
    <t>Численность населения  в городе Назарово на отчетный период</t>
  </si>
  <si>
    <t>интернет ресурс:https://vk.com/id211792973, публикации статей</t>
  </si>
  <si>
    <t>Количество друзей на странице в социальных сетях «Бригантина Назарова (центр)» (ссылка на интернет ресурс:https://vk.com/id211792973) на отчетный период</t>
  </si>
  <si>
    <t>Численность молодежи в возрасте от 14 до 30 лет   в городе Назарово на отчетный период</t>
  </si>
  <si>
    <t>Показатель результативности 2
Количество созданных рабочих мест для несовершеннолетних граждан, проживающих в городе Назарово</t>
  </si>
  <si>
    <t>Протоколы краевого и муниципального конкурсов проектов по трудовому воспитанию</t>
  </si>
  <si>
    <t>Списки участников ТИМ ЮНИОР</t>
  </si>
  <si>
    <t>Показатель результативности 5
Удельный вес молодых граждан, проживающих в городе Назарово, вовлеченных в изучение истории Отечества, краеведческую деятельность, в их общей численности</t>
  </si>
  <si>
    <t>Официальный список участников клубов краеведения и изучения истории Отества</t>
  </si>
  <si>
    <t>Количество участников клубов краеведения и изучения истории Отечества</t>
  </si>
  <si>
    <t>Показатель результативности 6
Удельный вес молодых граждан, проживающих в городе Назарово, являющихся членами или участниками патриотических объединений города, участниками клубов патриотического воспитания муниципальных учреждений города, прошедших подготовку к военной службе в Вооруженных Силах Российской Федерации, в их общей численности</t>
  </si>
  <si>
    <t>Официальный список участников ВПО «Патриот-экстрим», пейнтбольного клуба «Сибирский легион», клуба исторической реконструкции, заверенный директором МБУ «ММЦ «Бригантина» г. Назарово</t>
  </si>
  <si>
    <t>Количество участников ВПО «Патриот-экстрим», пейнтбольного клуба «Сибирский легион», клуба исторической реконструкции</t>
  </si>
  <si>
    <t>Показатель результативности 7
Удельный вес молодых граждан, проживающих в городе Назарово, вовлеченных в добровольческую деятельность, в их общей численности</t>
  </si>
  <si>
    <t>Официальный список участников квестов, акций и иных мероприятий добровольческой направленности</t>
  </si>
  <si>
    <t>Количество участников мероприятий добровольческой направленности</t>
  </si>
  <si>
    <t>3.1</t>
  </si>
  <si>
    <t>Показатель результативности 8                              Молодые семьи, получившие социальную выплату (нарастающим итогом)</t>
  </si>
  <si>
    <t>Показатель результативности 9
Доля молодых семей, реализовавших свои права  по выданным свидетельствам к количеству получивших свидетельства о выделении социальных выплат (нарастающим итогом)</t>
  </si>
  <si>
    <t>молодые семьи, реализовавшие свои права</t>
  </si>
  <si>
    <t>выдали свидетельств</t>
  </si>
  <si>
    <t xml:space="preserve">Поддержка одарённой, талантливой молодёжи,  молодежного творчества и молодежных субкультур: </t>
  </si>
  <si>
    <t>1.2.3</t>
  </si>
  <si>
    <t>1.2.4</t>
  </si>
  <si>
    <t>Развитие системы патриотического воспитания в рамках деятельности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</si>
  <si>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0620074540</t>
  </si>
  <si>
    <t>Развитие системы патриотического воспитания в рамках деятельности молодежных центров за счет средств местного бюджета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</si>
  <si>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06200S4540</t>
  </si>
  <si>
    <t>2019 год</t>
  </si>
  <si>
    <t>Кредиторская задолжность</t>
  </si>
  <si>
    <t>01.01.2017</t>
  </si>
  <si>
    <t>31.12.2017</t>
  </si>
  <si>
    <t>первый год планового периода 2018</t>
  </si>
  <si>
    <t>второй год планового периода 2019</t>
  </si>
  <si>
    <t>очередной финансовый год 2017</t>
  </si>
  <si>
    <t xml:space="preserve"> 2018 г.</t>
  </si>
  <si>
    <t>2019 г.</t>
  </si>
  <si>
    <t>* На 2017 год объекты капитального строительства отсутствуют</t>
  </si>
  <si>
    <t>Показатель результативности 1                                                    Доля молодежи, проживающей в городе Назарово, получившей информационные услуги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</si>
  <si>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</si>
  <si>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</si>
  <si>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Показатель результативности 3
Количество студентов  временно трудоустроенных  в каникулярный период</t>
  </si>
  <si>
    <t>на 2017 год и плановый период 2018-2019 годы</t>
  </si>
  <si>
    <t xml:space="preserve">                                                                                                                             на 2017 год и плановый период 2018-2019 годы</t>
  </si>
  <si>
    <t>Приложение 7</t>
  </si>
  <si>
    <t>Показатель результативности 5  "Удельный весмолодых граждан, проживающих в городе Назарово, вовлеченных в изучение истории Отечества, краеведческую деятельность, в их общей численности";                     показатель результативности 6
"Удельный вес  молодых граждан, проживающих в городе Назарово, являющихся членами или участниками патриотических объединений города, участниками клубов патриотического воспитания муниципальных учреждений города, прошедших подготовку к военной службе в Вооруженных Силах Российской Федерации, в их общей численности"</t>
  </si>
  <si>
    <t>Показатель результативности 1 "Доля молодежи, получившей информационные услуги"</t>
  </si>
  <si>
    <t>Показатель результативности 7
"Удельный вес молодых граждан, проживающих в городе Назарово, вовлеченных в добровольческую деятельность, в их общей численности"</t>
  </si>
  <si>
    <t>Показатель результативности 8 "Молодые семьи, получивщие социальную выплату (нарастающим итогом)</t>
  </si>
  <si>
    <t>Показатель результативности 2 "Количество созданных рабочих мест для несовершеннолетних граждан, проживающих в городе Назарово</t>
  </si>
  <si>
    <t>Показатель результативности 4                            Количество несовершеннолетних граждан, проживающих в городе Назарово, принявших участие в профильных палаточных лагерях</t>
  </si>
  <si>
    <t>Показатель результативности 3 "Количество студентов  временно трудоустроенных  в каникулярный период";   показатель результативности 4 "Количество несовершеннолетних граждан, проживающих в городе Назарово, принявших участие в профильных палаточных лагерях"</t>
  </si>
  <si>
    <t>Все показатели Программы</t>
  </si>
</sst>
</file>

<file path=xl/styles.xml><?xml version="1.0" encoding="utf-8"?>
<styleSheet xmlns="http://schemas.openxmlformats.org/spreadsheetml/2006/main">
  <numFmts count="7">
    <numFmt numFmtId="164" formatCode="0.0"/>
    <numFmt numFmtId="165" formatCode="?"/>
    <numFmt numFmtId="166" formatCode="#,##0.000"/>
    <numFmt numFmtId="167" formatCode="#,##0.0000"/>
    <numFmt numFmtId="168" formatCode="#,##0.00000"/>
    <numFmt numFmtId="169" formatCode="0.00000"/>
    <numFmt numFmtId="170" formatCode="#,##0.0"/>
  </numFmts>
  <fonts count="4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Times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A9F9C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35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4" fontId="7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Border="1"/>
    <xf numFmtId="0" fontId="23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6" fillId="3" borderId="3" xfId="0" applyFont="1" applyFill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4" fillId="0" borderId="3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2" fontId="11" fillId="0" borderId="1" xfId="0" applyNumberFormat="1" applyFont="1" applyBorder="1" applyAlignment="1">
      <alignment horizontal="center" vertical="top" wrapText="1"/>
    </xf>
    <xf numFmtId="49" fontId="12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3" fillId="0" borderId="0" xfId="0" applyFont="1"/>
    <xf numFmtId="0" fontId="23" fillId="6" borderId="1" xfId="0" applyFont="1" applyFill="1" applyBorder="1" applyAlignment="1">
      <alignment vertical="top" wrapText="1"/>
    </xf>
    <xf numFmtId="0" fontId="23" fillId="7" borderId="1" xfId="0" applyFont="1" applyFill="1" applyBorder="1" applyAlignment="1">
      <alignment vertical="top" wrapText="1"/>
    </xf>
    <xf numFmtId="0" fontId="23" fillId="8" borderId="1" xfId="0" applyFont="1" applyFill="1" applyBorder="1" applyAlignment="1">
      <alignment vertical="top" wrapText="1"/>
    </xf>
    <xf numFmtId="0" fontId="23" fillId="5" borderId="1" xfId="0" applyFont="1" applyFill="1" applyBorder="1" applyAlignment="1">
      <alignment vertical="top" wrapText="1"/>
    </xf>
    <xf numFmtId="0" fontId="25" fillId="9" borderId="1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6" fillId="10" borderId="3" xfId="0" applyFont="1" applyFill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vertical="top" wrapText="1"/>
    </xf>
    <xf numFmtId="168" fontId="17" fillId="2" borderId="1" xfId="0" applyNumberFormat="1" applyFont="1" applyFill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8" fontId="19" fillId="0" borderId="1" xfId="0" applyNumberFormat="1" applyFont="1" applyBorder="1" applyAlignment="1">
      <alignment horizontal="center"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8" fontId="19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center" vertical="top" wrapText="1"/>
    </xf>
    <xf numFmtId="0" fontId="11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justify" vertical="top" wrapText="1"/>
    </xf>
    <xf numFmtId="4" fontId="12" fillId="2" borderId="5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49" fontId="12" fillId="0" borderId="1" xfId="0" applyNumberFormat="1" applyFont="1" applyBorder="1"/>
    <xf numFmtId="165" fontId="7" fillId="2" borderId="15" xfId="0" applyNumberFormat="1" applyFont="1" applyFill="1" applyBorder="1" applyAlignment="1">
      <alignment horizontal="left" vertical="center" wrapText="1"/>
    </xf>
    <xf numFmtId="165" fontId="7" fillId="0" borderId="15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11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4" fillId="0" borderId="0" xfId="0" applyFont="1" applyAlignment="1">
      <alignment horizontal="left" indent="15"/>
    </xf>
    <xf numFmtId="0" fontId="35" fillId="0" borderId="0" xfId="0" applyFont="1"/>
    <xf numFmtId="0" fontId="36" fillId="0" borderId="0" xfId="0" applyFont="1"/>
    <xf numFmtId="0" fontId="2" fillId="0" borderId="3" xfId="0" applyFont="1" applyBorder="1" applyAlignment="1">
      <alignment horizontal="left" vertical="top" wrapText="1"/>
    </xf>
    <xf numFmtId="0" fontId="36" fillId="0" borderId="1" xfId="0" applyFont="1" applyBorder="1"/>
    <xf numFmtId="0" fontId="2" fillId="2" borderId="0" xfId="0" applyFont="1" applyFill="1"/>
    <xf numFmtId="0" fontId="2" fillId="0" borderId="0" xfId="0" applyFont="1" applyAlignment="1">
      <alignment horizontal="right" vertical="center"/>
    </xf>
    <xf numFmtId="0" fontId="0" fillId="2" borderId="0" xfId="0" applyFill="1"/>
    <xf numFmtId="0" fontId="12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" fontId="2" fillId="13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left" vertical="top" wrapText="1"/>
    </xf>
    <xf numFmtId="0" fontId="7" fillId="1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7" fillId="13" borderId="1" xfId="0" applyNumberFormat="1" applyFont="1" applyFill="1" applyBorder="1" applyAlignment="1">
      <alignment horizontal="center" vertical="center" wrapText="1"/>
    </xf>
    <xf numFmtId="1" fontId="12" fillId="13" borderId="1" xfId="0" applyNumberFormat="1" applyFont="1" applyFill="1" applyBorder="1" applyAlignment="1">
      <alignment horizontal="center" vertical="center" wrapText="1"/>
    </xf>
    <xf numFmtId="1" fontId="3" fillId="11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/>
    <xf numFmtId="0" fontId="2" fillId="13" borderId="0" xfId="0" applyFont="1" applyFill="1"/>
    <xf numFmtId="0" fontId="2" fillId="13" borderId="1" xfId="0" applyFont="1" applyFill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" fontId="10" fillId="13" borderId="1" xfId="0" applyNumberFormat="1" applyFont="1" applyFill="1" applyBorder="1" applyAlignment="1">
      <alignment horizontal="center" vertical="center" wrapText="1"/>
    </xf>
    <xf numFmtId="49" fontId="9" fillId="14" borderId="1" xfId="0" applyNumberFormat="1" applyFont="1" applyFill="1" applyBorder="1" applyAlignment="1">
      <alignment vertical="center" wrapText="1"/>
    </xf>
    <xf numFmtId="0" fontId="9" fillId="14" borderId="1" xfId="0" applyFont="1" applyFill="1" applyBorder="1" applyAlignment="1">
      <alignment vertical="top" wrapText="1"/>
    </xf>
    <xf numFmtId="0" fontId="9" fillId="12" borderId="1" xfId="0" applyFont="1" applyFill="1" applyBorder="1" applyAlignment="1">
      <alignment vertical="top" wrapText="1"/>
    </xf>
    <xf numFmtId="0" fontId="9" fillId="1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49" fontId="7" fillId="13" borderId="1" xfId="0" applyNumberFormat="1" applyFont="1" applyFill="1" applyBorder="1" applyAlignment="1">
      <alignment vertical="center" wrapText="1"/>
    </xf>
    <xf numFmtId="0" fontId="7" fillId="13" borderId="1" xfId="0" applyFont="1" applyFill="1" applyBorder="1" applyAlignment="1">
      <alignment horizontal="left" vertical="center" wrapText="1"/>
    </xf>
    <xf numFmtId="0" fontId="37" fillId="13" borderId="1" xfId="0" applyFont="1" applyFill="1" applyBorder="1" applyAlignment="1">
      <alignment horizontal="center" vertical="center" wrapText="1"/>
    </xf>
    <xf numFmtId="1" fontId="14" fillId="13" borderId="1" xfId="0" applyNumberFormat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left" vertical="top" wrapText="1"/>
    </xf>
    <xf numFmtId="0" fontId="2" fillId="13" borderId="1" xfId="0" applyFont="1" applyFill="1" applyBorder="1" applyAlignment="1">
      <alignment vertical="center"/>
    </xf>
    <xf numFmtId="0" fontId="12" fillId="13" borderId="1" xfId="0" applyFont="1" applyFill="1" applyBorder="1" applyAlignment="1">
      <alignment vertical="top"/>
    </xf>
    <xf numFmtId="0" fontId="2" fillId="13" borderId="1" xfId="0" applyFont="1" applyFill="1" applyBorder="1" applyAlignment="1">
      <alignment vertical="top"/>
    </xf>
    <xf numFmtId="0" fontId="14" fillId="13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14" fillId="15" borderId="1" xfId="0" applyFont="1" applyFill="1" applyBorder="1" applyAlignment="1">
      <alignment horizontal="left" wrapText="1"/>
    </xf>
    <xf numFmtId="49" fontId="7" fillId="2" borderId="4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9" fontId="7" fillId="14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7" fillId="13" borderId="1" xfId="0" applyNumberFormat="1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13" borderId="1" xfId="0" applyNumberFormat="1" applyFont="1" applyFill="1" applyBorder="1" applyAlignment="1">
      <alignment horizontal="center" vertical="center"/>
    </xf>
    <xf numFmtId="0" fontId="12" fillId="13" borderId="1" xfId="0" applyFont="1" applyFill="1" applyBorder="1"/>
    <xf numFmtId="164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1" fontId="12" fillId="13" borderId="3" xfId="0" applyNumberFormat="1" applyFont="1" applyFill="1" applyBorder="1" applyAlignment="1">
      <alignment horizontal="center"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4" fillId="12" borderId="1" xfId="0" applyFont="1" applyFill="1" applyBorder="1" applyAlignment="1">
      <alignment wrapText="1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8" xfId="0" applyFont="1" applyFill="1" applyBorder="1" applyAlignment="1">
      <alignment wrapText="1"/>
    </xf>
    <xf numFmtId="49" fontId="14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left" wrapText="1"/>
    </xf>
    <xf numFmtId="0" fontId="14" fillId="11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68" fontId="14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49" fontId="7" fillId="0" borderId="16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168" fontId="7" fillId="2" borderId="0" xfId="0" applyNumberFormat="1" applyFont="1" applyFill="1" applyBorder="1" applyAlignment="1">
      <alignment horizontal="center" vertical="center" wrapText="1"/>
    </xf>
    <xf numFmtId="168" fontId="7" fillId="1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top" wrapText="1"/>
    </xf>
    <xf numFmtId="166" fontId="7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168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168" fontId="3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 vertical="center" wrapText="1"/>
    </xf>
    <xf numFmtId="168" fontId="21" fillId="6" borderId="1" xfId="0" applyNumberFormat="1" applyFont="1" applyFill="1" applyBorder="1" applyAlignment="1">
      <alignment horizontal="center" vertical="center" wrapText="1"/>
    </xf>
    <xf numFmtId="168" fontId="21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/>
    </xf>
    <xf numFmtId="168" fontId="21" fillId="5" borderId="1" xfId="0" applyNumberFormat="1" applyFont="1" applyFill="1" applyBorder="1" applyAlignment="1">
      <alignment horizontal="center" vertical="center" wrapText="1"/>
    </xf>
    <xf numFmtId="168" fontId="6" fillId="7" borderId="1" xfId="0" applyNumberFormat="1" applyFont="1" applyFill="1" applyBorder="1" applyAlignment="1">
      <alignment horizontal="center" vertical="center" wrapText="1"/>
    </xf>
    <xf numFmtId="168" fontId="21" fillId="7" borderId="1" xfId="0" applyNumberFormat="1" applyFont="1" applyFill="1" applyBorder="1" applyAlignment="1">
      <alignment horizontal="center" vertical="center" wrapText="1"/>
    </xf>
    <xf numFmtId="168" fontId="21" fillId="16" borderId="1" xfId="0" applyNumberFormat="1" applyFont="1" applyFill="1" applyBorder="1" applyAlignment="1">
      <alignment horizontal="center" vertical="center" wrapText="1"/>
    </xf>
    <xf numFmtId="168" fontId="21" fillId="8" borderId="6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1" fillId="9" borderId="1" xfId="0" applyNumberFormat="1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168" fontId="21" fillId="10" borderId="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2" fillId="4" borderId="1" xfId="0" applyFont="1" applyFill="1" applyBorder="1" applyAlignment="1">
      <alignment vertical="top" wrapText="1"/>
    </xf>
    <xf numFmtId="168" fontId="42" fillId="4" borderId="1" xfId="0" applyNumberFormat="1" applyFont="1" applyFill="1" applyBorder="1" applyAlignment="1">
      <alignment horizontal="center" vertical="center" wrapText="1"/>
    </xf>
    <xf numFmtId="168" fontId="42" fillId="2" borderId="1" xfId="0" applyNumberFormat="1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top" wrapText="1"/>
    </xf>
    <xf numFmtId="0" fontId="22" fillId="5" borderId="1" xfId="0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/>
    </xf>
    <xf numFmtId="168" fontId="32" fillId="5" borderId="1" xfId="0" applyNumberFormat="1" applyFont="1" applyFill="1" applyBorder="1" applyAlignment="1">
      <alignment horizontal="center" vertical="center"/>
    </xf>
    <xf numFmtId="168" fontId="42" fillId="5" borderId="1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vertical="top" wrapText="1"/>
    </xf>
    <xf numFmtId="0" fontId="32" fillId="3" borderId="1" xfId="0" applyFont="1" applyFill="1" applyBorder="1" applyAlignment="1">
      <alignment horizontal="center" vertical="center"/>
    </xf>
    <xf numFmtId="49" fontId="22" fillId="3" borderId="1" xfId="0" applyNumberFormat="1" applyFont="1" applyFill="1" applyBorder="1" applyAlignment="1">
      <alignment horizontal="center" vertical="center"/>
    </xf>
    <xf numFmtId="168" fontId="42" fillId="3" borderId="1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top" wrapText="1"/>
    </xf>
    <xf numFmtId="168" fontId="7" fillId="2" borderId="1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5" fillId="2" borderId="16" xfId="0" applyNumberFormat="1" applyFont="1" applyFill="1" applyBorder="1" applyAlignment="1">
      <alignment horizontal="left" vertical="center" wrapText="1"/>
    </xf>
    <xf numFmtId="169" fontId="11" fillId="2" borderId="1" xfId="0" applyNumberFormat="1" applyFont="1" applyFill="1" applyBorder="1" applyAlignment="1">
      <alignment horizontal="center" vertical="center" wrapText="1"/>
    </xf>
    <xf numFmtId="165" fontId="15" fillId="2" borderId="15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/>
    </xf>
    <xf numFmtId="0" fontId="12" fillId="2" borderId="5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8" fillId="0" borderId="6" xfId="0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13" fillId="0" borderId="7" xfId="0" applyFont="1" applyBorder="1" applyAlignment="1">
      <alignment vertical="top" wrapText="1"/>
    </xf>
    <xf numFmtId="17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1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2" borderId="0" xfId="0" applyFont="1" applyFill="1" applyAlignment="1"/>
    <xf numFmtId="0" fontId="15" fillId="0" borderId="0" xfId="0" applyFont="1" applyAlignment="1"/>
    <xf numFmtId="0" fontId="11" fillId="0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5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0" fontId="22" fillId="0" borderId="3" xfId="1" applyFont="1" applyBorder="1" applyAlignment="1" applyProtection="1">
      <alignment horizontal="center" vertical="center" wrapText="1"/>
    </xf>
    <xf numFmtId="0" fontId="22" fillId="0" borderId="5" xfId="1" applyFont="1" applyBorder="1" applyAlignment="1" applyProtection="1">
      <alignment horizontal="center" vertical="center" wrapText="1"/>
    </xf>
    <xf numFmtId="0" fontId="3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14" fontId="8" fillId="0" borderId="7" xfId="0" applyNumberFormat="1" applyFont="1" applyFill="1" applyBorder="1" applyAlignment="1">
      <alignment horizontal="center" vertical="top" wrapText="1"/>
    </xf>
    <xf numFmtId="14" fontId="8" fillId="0" borderId="6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11" fillId="0" borderId="6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49" fontId="12" fillId="0" borderId="7" xfId="0" applyNumberFormat="1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33" fillId="2" borderId="7" xfId="0" applyFont="1" applyFill="1" applyBorder="1" applyAlignment="1">
      <alignment horizontal="left" vertical="top" wrapText="1"/>
    </xf>
    <xf numFmtId="0" fontId="33" fillId="2" borderId="8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45" fillId="0" borderId="0" xfId="0" applyFont="1" applyBorder="1" applyAlignment="1">
      <alignment horizontal="right" vertical="center"/>
    </xf>
    <xf numFmtId="0" fontId="11" fillId="0" borderId="2" xfId="0" applyFont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vertical="top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2" fillId="5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49" fontId="31" fillId="3" borderId="3" xfId="0" applyNumberFormat="1" applyFont="1" applyFill="1" applyBorder="1" applyAlignment="1">
      <alignment horizontal="center" vertical="top" wrapText="1"/>
    </xf>
    <xf numFmtId="0" fontId="32" fillId="3" borderId="1" xfId="0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23" fillId="0" borderId="7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FFCCFF"/>
      <color rgb="FF99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zit/&#1041;&#1083;&#1072;&#1075;&#1086;&#1074;&#1077;&#1085;&#1082;&#1086;/&#1084;&#1086;&#1083;&#1086;&#1076;&#1077;&#1078;&#1100;%20&#1052;&#1055;%20&#1086;&#1090;%20(27%20&#1086;&#1082;&#1090;&#1103;&#1073;&#1088;&#1103;%202016)%20&#1085;&#1072;%202017-2019/&#1052;&#1055;%20&#1041;&#1088;&#1080;&#1075;&#1072;&#1085;&#1090;&#1080;&#1085;&#1072;%20&#1085;&#1072;%202017-2019&#1075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 (2)"/>
      <sheetName val="прил 2"/>
      <sheetName val="прил 3"/>
      <sheetName val="прил 4 экон"/>
      <sheetName val="прил 5 экон"/>
      <sheetName val="6 и 6а"/>
      <sheetName val="прил 7 экон"/>
    </sheetNames>
    <sheetDataSet>
      <sheetData sheetId="0"/>
      <sheetData sheetId="1"/>
      <sheetData sheetId="2"/>
      <sheetData sheetId="3"/>
      <sheetData sheetId="4">
        <row r="14">
          <cell r="I14">
            <v>5604.9</v>
          </cell>
          <cell r="J14">
            <v>5544.9</v>
          </cell>
          <cell r="K14">
            <v>5544.9</v>
          </cell>
        </row>
        <row r="18">
          <cell r="I18">
            <v>654.1</v>
          </cell>
          <cell r="J18">
            <v>654.1</v>
          </cell>
          <cell r="K18">
            <v>654.1</v>
          </cell>
        </row>
        <row r="20">
          <cell r="I20">
            <v>65</v>
          </cell>
          <cell r="J20">
            <v>65</v>
          </cell>
          <cell r="K20">
            <v>65</v>
          </cell>
        </row>
        <row r="25">
          <cell r="J25">
            <v>1651.2180000000001</v>
          </cell>
          <cell r="K25">
            <v>1651.2180000000001</v>
          </cell>
        </row>
        <row r="27">
          <cell r="J27">
            <v>20</v>
          </cell>
          <cell r="K27">
            <v>20</v>
          </cell>
        </row>
        <row r="28">
          <cell r="J28">
            <v>6.6</v>
          </cell>
          <cell r="K28">
            <v>6.6</v>
          </cell>
        </row>
        <row r="29">
          <cell r="J29">
            <v>10</v>
          </cell>
          <cell r="K29">
            <v>10</v>
          </cell>
        </row>
        <row r="30">
          <cell r="J30">
            <v>135.06200000000001</v>
          </cell>
          <cell r="K30">
            <v>135.06200000000001</v>
          </cell>
        </row>
        <row r="32">
          <cell r="J32">
            <v>12.926</v>
          </cell>
          <cell r="K32">
            <v>12.926</v>
          </cell>
        </row>
        <row r="35">
          <cell r="I35">
            <v>41.677999999999997</v>
          </cell>
          <cell r="J35">
            <v>41.677999999999997</v>
          </cell>
          <cell r="K35">
            <v>41.677999999999997</v>
          </cell>
        </row>
        <row r="36">
          <cell r="I36">
            <v>17.515999999999998</v>
          </cell>
          <cell r="J36">
            <v>17.515999999999998</v>
          </cell>
          <cell r="K36">
            <v>17.515999999999998</v>
          </cell>
        </row>
        <row r="41">
          <cell r="I41">
            <v>500</v>
          </cell>
          <cell r="J41">
            <v>500</v>
          </cell>
          <cell r="K41">
            <v>500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2:S53"/>
  <sheetViews>
    <sheetView view="pageBreakPreview" zoomScale="98" zoomScaleSheetLayoutView="98" workbookViewId="0">
      <selection activeCell="F32" sqref="F32"/>
    </sheetView>
  </sheetViews>
  <sheetFormatPr defaultColWidth="9.140625" defaultRowHeight="15.75" outlineLevelRow="1"/>
  <cols>
    <col min="1" max="1" width="4.140625" style="199" customWidth="1"/>
    <col min="2" max="2" width="47.7109375" style="82" customWidth="1"/>
    <col min="3" max="3" width="11.5703125" style="82" customWidth="1"/>
    <col min="4" max="4" width="7.5703125" style="82" customWidth="1"/>
    <col min="5" max="5" width="15.85546875" style="82" customWidth="1"/>
    <col min="6" max="6" width="10.42578125" style="111" customWidth="1"/>
    <col min="7" max="7" width="11.42578125" style="82" customWidth="1"/>
    <col min="8" max="8" width="9.28515625" style="82" customWidth="1"/>
    <col min="9" max="9" width="11.7109375" style="82" hidden="1" customWidth="1"/>
    <col min="10" max="12" width="11.7109375" style="30" hidden="1" customWidth="1"/>
    <col min="13" max="14" width="9.140625" style="82" hidden="1" customWidth="1"/>
    <col min="15" max="15" width="11.140625" style="82" customWidth="1"/>
    <col min="16" max="16384" width="9.140625" style="82"/>
  </cols>
  <sheetData>
    <row r="2" spans="1:19">
      <c r="A2" s="307" t="s">
        <v>250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9">
      <c r="A3" s="308" t="s">
        <v>113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</row>
    <row r="4" spans="1:19">
      <c r="A4" s="308" t="s">
        <v>114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</row>
    <row r="5" spans="1:19" ht="12.75" customHeight="1">
      <c r="A5" s="300"/>
      <c r="B5" s="309" t="s">
        <v>314</v>
      </c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</row>
    <row r="6" spans="1:19" hidden="1">
      <c r="A6" s="105"/>
      <c r="O6" s="112"/>
    </row>
    <row r="7" spans="1:19" ht="15.75" customHeight="1">
      <c r="A7" s="306" t="s">
        <v>253</v>
      </c>
      <c r="B7" s="306"/>
      <c r="C7" s="306"/>
      <c r="D7" s="306"/>
      <c r="E7" s="306"/>
      <c r="F7" s="306"/>
      <c r="G7" s="306"/>
      <c r="H7" s="306"/>
      <c r="O7" s="112"/>
    </row>
    <row r="8" spans="1:19">
      <c r="A8" s="310" t="s">
        <v>311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</row>
    <row r="9" spans="1:19">
      <c r="A9" s="7"/>
      <c r="B9" s="311" t="s">
        <v>312</v>
      </c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</row>
    <row r="10" spans="1:19" ht="12" customHeight="1">
      <c r="A10" s="83"/>
      <c r="B10"/>
      <c r="C10"/>
      <c r="D10"/>
      <c r="E10"/>
      <c r="F10" s="113"/>
      <c r="G10"/>
      <c r="H10"/>
      <c r="O10"/>
    </row>
    <row r="11" spans="1:19" ht="50.25" customHeight="1">
      <c r="A11" s="312" t="s">
        <v>33</v>
      </c>
      <c r="B11" s="312" t="s">
        <v>32</v>
      </c>
      <c r="C11" s="314" t="s">
        <v>254</v>
      </c>
      <c r="D11" s="314" t="s">
        <v>30</v>
      </c>
      <c r="E11" s="315" t="s">
        <v>255</v>
      </c>
      <c r="F11" s="314" t="s">
        <v>31</v>
      </c>
      <c r="G11" s="314"/>
      <c r="H11" s="314"/>
      <c r="I11" s="314"/>
      <c r="J11" s="314"/>
      <c r="K11" s="314"/>
      <c r="L11" s="314"/>
      <c r="M11" s="314"/>
      <c r="N11" s="314"/>
      <c r="O11" s="314"/>
      <c r="S11" s="289"/>
    </row>
    <row r="12" spans="1:19" ht="13.5" customHeight="1">
      <c r="A12" s="312"/>
      <c r="B12" s="312"/>
      <c r="C12" s="314"/>
      <c r="D12" s="314"/>
      <c r="E12" s="316"/>
      <c r="F12" s="264" t="s">
        <v>256</v>
      </c>
      <c r="G12" s="317" t="s">
        <v>203</v>
      </c>
      <c r="H12" s="318"/>
      <c r="I12" s="318"/>
      <c r="J12" s="318"/>
      <c r="K12" s="318"/>
      <c r="L12" s="318"/>
      <c r="M12" s="318"/>
      <c r="N12" s="318"/>
      <c r="O12" s="319"/>
    </row>
    <row r="13" spans="1:19" ht="36" customHeight="1">
      <c r="A13" s="312"/>
      <c r="B13" s="313"/>
      <c r="C13" s="315"/>
      <c r="D13" s="315"/>
      <c r="E13" s="316"/>
      <c r="F13" s="115">
        <v>2016</v>
      </c>
      <c r="G13" s="114">
        <v>2017</v>
      </c>
      <c r="H13" s="114">
        <v>2018</v>
      </c>
      <c r="I13" s="116" t="s">
        <v>257</v>
      </c>
      <c r="J13" s="116" t="s">
        <v>258</v>
      </c>
      <c r="K13" s="116" t="s">
        <v>259</v>
      </c>
      <c r="L13" s="116" t="s">
        <v>260</v>
      </c>
      <c r="O13" s="265">
        <v>2019</v>
      </c>
    </row>
    <row r="14" spans="1:19">
      <c r="A14" s="104"/>
      <c r="B14" s="323" t="s">
        <v>70</v>
      </c>
      <c r="C14" s="323"/>
      <c r="D14" s="323"/>
      <c r="E14" s="323"/>
      <c r="F14" s="323"/>
      <c r="G14" s="323"/>
      <c r="H14" s="323"/>
      <c r="I14" s="9"/>
      <c r="J14" s="117"/>
      <c r="K14" s="117"/>
      <c r="L14" s="117"/>
      <c r="M14" s="9"/>
      <c r="N14" s="9"/>
      <c r="O14" s="9"/>
      <c r="P14" s="9"/>
      <c r="Q14" s="9"/>
      <c r="R14" s="9"/>
    </row>
    <row r="15" spans="1:19" ht="53.25" customHeight="1">
      <c r="A15" s="104" t="s">
        <v>71</v>
      </c>
      <c r="B15" s="118" t="s">
        <v>261</v>
      </c>
      <c r="C15" s="119" t="s">
        <v>72</v>
      </c>
      <c r="D15" s="120" t="s">
        <v>148</v>
      </c>
      <c r="E15" s="119" t="s">
        <v>262</v>
      </c>
      <c r="F15" s="121">
        <v>41</v>
      </c>
      <c r="G15" s="102">
        <v>42</v>
      </c>
      <c r="H15" s="104">
        <v>44</v>
      </c>
      <c r="I15" s="122" t="e">
        <f>#REF!-#REF!</f>
        <v>#REF!</v>
      </c>
      <c r="J15" s="122" t="e">
        <f>F15-#REF!</f>
        <v>#REF!</v>
      </c>
      <c r="K15" s="122">
        <f>G15-F15</f>
        <v>1</v>
      </c>
      <c r="L15" s="122">
        <f>H15-G15</f>
        <v>2</v>
      </c>
      <c r="M15" s="9"/>
      <c r="N15" s="9"/>
      <c r="O15" s="249">
        <v>46</v>
      </c>
      <c r="P15" s="9"/>
      <c r="Q15" s="9"/>
      <c r="R15" s="9"/>
    </row>
    <row r="16" spans="1:19" ht="51" collapsed="1">
      <c r="A16" s="104" t="s">
        <v>73</v>
      </c>
      <c r="B16" s="118" t="s">
        <v>263</v>
      </c>
      <c r="C16" s="119" t="s">
        <v>46</v>
      </c>
      <c r="D16" s="120" t="s">
        <v>148</v>
      </c>
      <c r="E16" s="119" t="s">
        <v>264</v>
      </c>
      <c r="F16" s="124">
        <v>24.72</v>
      </c>
      <c r="G16" s="95">
        <v>24.85</v>
      </c>
      <c r="H16" s="95">
        <v>25.12</v>
      </c>
      <c r="I16" s="9"/>
      <c r="K16" s="117"/>
      <c r="L16" s="117"/>
      <c r="M16" s="9"/>
      <c r="N16" s="9"/>
      <c r="O16" s="95">
        <v>25.49</v>
      </c>
      <c r="P16" s="9"/>
      <c r="Q16" s="9"/>
      <c r="R16" s="9"/>
    </row>
    <row r="17" spans="1:18" s="133" customFormat="1" ht="19.5" hidden="1" customHeight="1" outlineLevel="1">
      <c r="A17" s="125"/>
      <c r="B17" s="126" t="s">
        <v>265</v>
      </c>
      <c r="C17" s="127"/>
      <c r="D17" s="128"/>
      <c r="E17" s="128"/>
      <c r="F17" s="129">
        <f>F16*F18/100</f>
        <v>1987.4879999999998</v>
      </c>
      <c r="G17" s="130">
        <f>G16*G18/100</f>
        <v>1950.4765000000002</v>
      </c>
      <c r="H17" s="130">
        <f>H18*H16/100</f>
        <v>1923.1872000000001</v>
      </c>
      <c r="I17" s="122" t="e">
        <f>#REF!-#REF!</f>
        <v>#REF!</v>
      </c>
      <c r="J17" s="131" t="e">
        <f>F17-#REF!</f>
        <v>#REF!</v>
      </c>
      <c r="K17" s="122">
        <f>G17-F17</f>
        <v>-37.011499999999614</v>
      </c>
      <c r="L17" s="122">
        <f>H17-G17</f>
        <v>-27.289300000000139</v>
      </c>
      <c r="M17" s="117" t="s">
        <v>266</v>
      </c>
      <c r="N17" s="132"/>
      <c r="O17" s="130">
        <f>O18*O16/100</f>
        <v>1918.1224999999999</v>
      </c>
      <c r="P17" s="132"/>
      <c r="Q17" s="132"/>
      <c r="R17" s="132"/>
    </row>
    <row r="18" spans="1:18" s="133" customFormat="1" ht="25.5" hidden="1" outlineLevel="1">
      <c r="A18" s="125"/>
      <c r="B18" s="126" t="s">
        <v>267</v>
      </c>
      <c r="C18" s="127"/>
      <c r="D18" s="128"/>
      <c r="E18" s="128"/>
      <c r="F18" s="129">
        <v>8040</v>
      </c>
      <c r="G18" s="130">
        <v>7849</v>
      </c>
      <c r="H18" s="130">
        <v>7656</v>
      </c>
      <c r="I18" s="122" t="e">
        <f>#REF!-#REF!</f>
        <v>#REF!</v>
      </c>
      <c r="J18" s="122" t="e">
        <f>F18-#REF!</f>
        <v>#REF!</v>
      </c>
      <c r="K18" s="122">
        <f>G18-F18</f>
        <v>-191</v>
      </c>
      <c r="L18" s="122">
        <f>H18-G18</f>
        <v>-193</v>
      </c>
      <c r="M18" s="134" t="s">
        <v>268</v>
      </c>
      <c r="N18" s="132"/>
      <c r="O18" s="130">
        <v>7525</v>
      </c>
      <c r="P18" s="132"/>
      <c r="Q18" s="132"/>
      <c r="R18" s="132"/>
    </row>
    <row r="19" spans="1:18" ht="90" customHeight="1" collapsed="1">
      <c r="A19" s="104" t="s">
        <v>74</v>
      </c>
      <c r="B19" s="118" t="s">
        <v>269</v>
      </c>
      <c r="C19" s="119" t="s">
        <v>46</v>
      </c>
      <c r="D19" s="120" t="s">
        <v>148</v>
      </c>
      <c r="E19" s="119" t="s">
        <v>270</v>
      </c>
      <c r="F19" s="135">
        <v>38.44</v>
      </c>
      <c r="G19" s="95">
        <v>39.1</v>
      </c>
      <c r="H19" s="95">
        <v>39.450000000000003</v>
      </c>
      <c r="I19" s="9"/>
      <c r="J19" s="117"/>
      <c r="K19" s="117"/>
      <c r="L19" s="117"/>
      <c r="M19" s="9"/>
      <c r="N19" s="9"/>
      <c r="O19" s="95">
        <v>39.69</v>
      </c>
      <c r="P19" s="9"/>
      <c r="Q19" s="9"/>
      <c r="R19" s="9"/>
    </row>
    <row r="20" spans="1:18" s="133" customFormat="1" ht="25.5" hidden="1" outlineLevel="1">
      <c r="A20" s="125"/>
      <c r="B20" s="126" t="s">
        <v>271</v>
      </c>
      <c r="C20" s="127"/>
      <c r="D20" s="128"/>
      <c r="E20" s="128"/>
      <c r="F20" s="136">
        <f>F21*F19/100</f>
        <v>19395.286399999997</v>
      </c>
      <c r="G20" s="136">
        <f>G21*G19/100</f>
        <v>19581.28</v>
      </c>
      <c r="H20" s="136">
        <f>H21*H19/100</f>
        <v>19621.246500000001</v>
      </c>
      <c r="I20" s="122" t="e">
        <f>#REF!-#REF!</f>
        <v>#REF!</v>
      </c>
      <c r="J20" s="122" t="e">
        <f>F20-#REF!</f>
        <v>#REF!</v>
      </c>
      <c r="K20" s="122">
        <f>G20-F20</f>
        <v>185.99360000000161</v>
      </c>
      <c r="L20" s="122">
        <f>H20-G20</f>
        <v>39.96650000000227</v>
      </c>
      <c r="M20" s="132"/>
      <c r="N20" s="132"/>
      <c r="O20" s="136">
        <f>O21*O19/100</f>
        <v>19623.5298</v>
      </c>
      <c r="P20" s="132"/>
      <c r="Q20" s="132"/>
      <c r="R20" s="132"/>
    </row>
    <row r="21" spans="1:18" s="133" customFormat="1" ht="28.5" hidden="1" customHeight="1" outlineLevel="1">
      <c r="A21" s="125"/>
      <c r="B21" s="126" t="s">
        <v>272</v>
      </c>
      <c r="C21" s="127"/>
      <c r="D21" s="128"/>
      <c r="E21" s="128"/>
      <c r="F21" s="129">
        <v>50456</v>
      </c>
      <c r="G21" s="129">
        <v>50080</v>
      </c>
      <c r="H21" s="129">
        <v>49737</v>
      </c>
      <c r="I21" s="122" t="e">
        <f>#REF!-#REF!</f>
        <v>#REF!</v>
      </c>
      <c r="J21" s="122" t="e">
        <f>F21-#REF!</f>
        <v>#REF!</v>
      </c>
      <c r="K21" s="122">
        <f t="shared" ref="K21" si="0">G21-F21</f>
        <v>-376</v>
      </c>
      <c r="L21" s="122">
        <f>H21-G21</f>
        <v>-343</v>
      </c>
      <c r="M21" s="122"/>
      <c r="N21" s="132"/>
      <c r="O21" s="129">
        <v>49442</v>
      </c>
      <c r="P21" s="132"/>
      <c r="Q21" s="132"/>
      <c r="R21" s="132"/>
    </row>
    <row r="22" spans="1:18" ht="27.75" customHeight="1">
      <c r="A22" s="137"/>
      <c r="B22" s="138" t="s">
        <v>75</v>
      </c>
      <c r="C22" s="138"/>
      <c r="D22" s="138"/>
      <c r="E22" s="138"/>
      <c r="F22" s="138"/>
      <c r="G22" s="138"/>
      <c r="H22" s="138"/>
      <c r="I22" s="139"/>
      <c r="J22" s="140"/>
      <c r="K22" s="140"/>
      <c r="L22" s="140"/>
      <c r="M22" s="139"/>
      <c r="N22" s="139"/>
      <c r="O22" s="139"/>
      <c r="P22" s="139"/>
      <c r="Q22" s="139"/>
      <c r="R22" s="139"/>
    </row>
    <row r="23" spans="1:18" ht="21.75" customHeight="1">
      <c r="A23" s="141"/>
      <c r="B23" s="321" t="s">
        <v>76</v>
      </c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</row>
    <row r="24" spans="1:18" ht="63.75" collapsed="1">
      <c r="A24" s="142" t="s">
        <v>48</v>
      </c>
      <c r="B24" s="96" t="s">
        <v>310</v>
      </c>
      <c r="C24" s="119" t="s">
        <v>46</v>
      </c>
      <c r="D24" s="143">
        <v>0.08</v>
      </c>
      <c r="E24" s="119" t="s">
        <v>273</v>
      </c>
      <c r="F24" s="135">
        <f>F25/F26*100</f>
        <v>36.71641791044776</v>
      </c>
      <c r="G24" s="144">
        <f>G25/G26*100</f>
        <v>37.609886609759208</v>
      </c>
      <c r="H24" s="123">
        <f>H25/H26*100</f>
        <v>38.557993730407524</v>
      </c>
      <c r="I24" s="146"/>
      <c r="J24" s="120"/>
      <c r="K24" s="120"/>
      <c r="L24" s="120"/>
      <c r="M24" s="146"/>
      <c r="N24" s="146"/>
      <c r="O24" s="123">
        <f>O25/O26*100</f>
        <v>39.229235880398669</v>
      </c>
      <c r="P24" s="146"/>
      <c r="Q24" s="146"/>
      <c r="R24" s="146"/>
    </row>
    <row r="25" spans="1:18" s="133" customFormat="1" ht="38.25" hidden="1" outlineLevel="1">
      <c r="A25" s="147"/>
      <c r="B25" s="148" t="s">
        <v>274</v>
      </c>
      <c r="C25" s="127"/>
      <c r="D25" s="149"/>
      <c r="E25" s="149"/>
      <c r="F25" s="129">
        <v>2952</v>
      </c>
      <c r="G25" s="129">
        <v>2952</v>
      </c>
      <c r="H25" s="129">
        <f>2952</f>
        <v>2952</v>
      </c>
      <c r="I25" s="150" t="e">
        <f>#REF!-#REF!</f>
        <v>#REF!</v>
      </c>
      <c r="J25" s="150" t="e">
        <f>F25-#REF!</f>
        <v>#REF!</v>
      </c>
      <c r="K25" s="150">
        <f>G25-F25</f>
        <v>0</v>
      </c>
      <c r="L25" s="150">
        <f>H25-G25</f>
        <v>0</v>
      </c>
      <c r="M25" s="132"/>
      <c r="N25" s="151"/>
      <c r="O25" s="129">
        <v>2952</v>
      </c>
      <c r="P25" s="151"/>
      <c r="Q25" s="151"/>
      <c r="R25" s="151"/>
    </row>
    <row r="26" spans="1:18" s="133" customFormat="1" hidden="1" outlineLevel="1">
      <c r="A26" s="152"/>
      <c r="B26" s="153" t="s">
        <v>275</v>
      </c>
      <c r="C26" s="154"/>
      <c r="D26" s="154"/>
      <c r="E26" s="154"/>
      <c r="F26" s="129">
        <v>8040</v>
      </c>
      <c r="G26" s="130">
        <v>7849</v>
      </c>
      <c r="H26" s="130">
        <v>7656</v>
      </c>
      <c r="I26" s="150" t="e">
        <f>#REF!-#REF!</f>
        <v>#REF!</v>
      </c>
      <c r="J26" s="150" t="e">
        <f>F26-#REF!</f>
        <v>#REF!</v>
      </c>
      <c r="K26" s="150">
        <f>G26-F26</f>
        <v>-191</v>
      </c>
      <c r="L26" s="150">
        <f>H26-G26</f>
        <v>-193</v>
      </c>
      <c r="M26" s="132"/>
      <c r="N26" s="155"/>
      <c r="O26" s="130">
        <v>7525</v>
      </c>
      <c r="P26" s="155"/>
      <c r="Q26" s="155"/>
      <c r="R26" s="155"/>
    </row>
    <row r="27" spans="1:18" ht="89.25">
      <c r="A27" s="156" t="s">
        <v>49</v>
      </c>
      <c r="B27" s="157" t="s">
        <v>276</v>
      </c>
      <c r="C27" s="157" t="s">
        <v>72</v>
      </c>
      <c r="D27" s="143">
        <v>0.08</v>
      </c>
      <c r="E27" s="158" t="s">
        <v>277</v>
      </c>
      <c r="F27" s="102">
        <v>414</v>
      </c>
      <c r="G27" s="102">
        <v>330</v>
      </c>
      <c r="H27" s="102">
        <v>330</v>
      </c>
      <c r="I27" s="102">
        <v>330</v>
      </c>
      <c r="J27" s="102">
        <v>330</v>
      </c>
      <c r="K27" s="102">
        <v>330</v>
      </c>
      <c r="L27" s="102">
        <v>330</v>
      </c>
      <c r="M27" s="102">
        <v>330</v>
      </c>
      <c r="N27" s="102">
        <v>330</v>
      </c>
      <c r="O27" s="102">
        <v>330</v>
      </c>
      <c r="P27" s="159"/>
      <c r="Q27" s="159"/>
      <c r="R27" s="159"/>
    </row>
    <row r="28" spans="1:18" ht="38.25">
      <c r="A28" s="160" t="s">
        <v>52</v>
      </c>
      <c r="B28" s="161" t="s">
        <v>313</v>
      </c>
      <c r="C28" s="157" t="s">
        <v>72</v>
      </c>
      <c r="D28" s="143">
        <v>0.08</v>
      </c>
      <c r="E28" s="158" t="s">
        <v>264</v>
      </c>
      <c r="F28" s="102">
        <v>60</v>
      </c>
      <c r="G28" s="162">
        <v>60</v>
      </c>
      <c r="H28" s="102">
        <v>60</v>
      </c>
      <c r="I28" s="102">
        <v>60</v>
      </c>
      <c r="J28" s="102">
        <v>60</v>
      </c>
      <c r="K28" s="102">
        <v>60</v>
      </c>
      <c r="L28" s="102">
        <v>60</v>
      </c>
      <c r="M28" s="102">
        <v>60</v>
      </c>
      <c r="N28" s="102">
        <v>60</v>
      </c>
      <c r="O28" s="102">
        <v>60</v>
      </c>
      <c r="P28" s="159"/>
      <c r="Q28" s="159"/>
      <c r="R28" s="159"/>
    </row>
    <row r="29" spans="1:18" ht="51">
      <c r="A29" s="163" t="s">
        <v>77</v>
      </c>
      <c r="B29" s="251" t="s">
        <v>322</v>
      </c>
      <c r="C29" s="119" t="s">
        <v>78</v>
      </c>
      <c r="D29" s="143">
        <v>0.08</v>
      </c>
      <c r="E29" s="158" t="s">
        <v>278</v>
      </c>
      <c r="F29" s="102">
        <v>52</v>
      </c>
      <c r="G29" s="165">
        <v>54</v>
      </c>
      <c r="H29" s="102">
        <v>56</v>
      </c>
      <c r="I29" s="166"/>
      <c r="J29" s="23"/>
      <c r="K29" s="23"/>
      <c r="L29" s="23"/>
      <c r="M29" s="166"/>
      <c r="N29" s="166"/>
      <c r="O29" s="102">
        <v>58</v>
      </c>
      <c r="P29" s="166"/>
      <c r="Q29" s="166"/>
      <c r="R29" s="166"/>
    </row>
    <row r="30" spans="1:18" ht="38.25">
      <c r="A30" s="167"/>
      <c r="B30" s="168" t="s">
        <v>79</v>
      </c>
      <c r="C30" s="168"/>
      <c r="D30" s="168"/>
      <c r="E30" s="168"/>
      <c r="F30" s="168"/>
      <c r="G30" s="168"/>
      <c r="H30" s="168"/>
      <c r="I30" s="166"/>
      <c r="J30" s="23"/>
      <c r="K30" s="23"/>
      <c r="L30" s="23"/>
      <c r="M30" s="166"/>
      <c r="N30" s="166"/>
      <c r="O30" s="168"/>
      <c r="P30" s="166"/>
      <c r="Q30" s="166"/>
      <c r="R30" s="166"/>
    </row>
    <row r="31" spans="1:18" ht="24.75" customHeight="1">
      <c r="A31" s="169"/>
      <c r="B31" s="324" t="s">
        <v>80</v>
      </c>
      <c r="C31" s="324"/>
      <c r="D31" s="324"/>
      <c r="E31" s="324"/>
      <c r="F31" s="324"/>
      <c r="G31" s="324"/>
      <c r="H31" s="324"/>
      <c r="I31" s="324"/>
      <c r="J31" s="324"/>
      <c r="K31" s="324"/>
      <c r="L31" s="324"/>
      <c r="M31" s="324"/>
      <c r="N31" s="324"/>
      <c r="O31" s="324"/>
      <c r="P31" s="324"/>
      <c r="Q31" s="324"/>
      <c r="R31" s="324"/>
    </row>
    <row r="32" spans="1:18" ht="93" customHeight="1" collapsed="1">
      <c r="A32" s="250" t="s">
        <v>81</v>
      </c>
      <c r="B32" s="251" t="s">
        <v>279</v>
      </c>
      <c r="C32" s="252" t="s">
        <v>46</v>
      </c>
      <c r="D32" s="253">
        <v>0.2</v>
      </c>
      <c r="E32" s="254" t="s">
        <v>280</v>
      </c>
      <c r="F32" s="255">
        <v>1.4</v>
      </c>
      <c r="G32" s="252">
        <v>1.5</v>
      </c>
      <c r="H32" s="249">
        <v>1.6</v>
      </c>
      <c r="I32" s="166"/>
      <c r="J32" s="23"/>
      <c r="K32" s="23"/>
      <c r="L32" s="23"/>
      <c r="M32" s="166"/>
      <c r="N32" s="166"/>
      <c r="O32" s="97">
        <v>1.7</v>
      </c>
      <c r="P32" s="166"/>
      <c r="Q32" s="166"/>
      <c r="R32" s="166"/>
    </row>
    <row r="33" spans="1:18" s="133" customFormat="1" ht="25.5" hidden="1" outlineLevel="1">
      <c r="A33" s="170"/>
      <c r="B33" s="126" t="s">
        <v>281</v>
      </c>
      <c r="C33" s="127"/>
      <c r="D33" s="171"/>
      <c r="E33" s="149"/>
      <c r="F33" s="172">
        <f>F34*F32/100</f>
        <v>112.56</v>
      </c>
      <c r="G33" s="173">
        <f>G34*G32/100</f>
        <v>117.735</v>
      </c>
      <c r="H33" s="173">
        <f>H34*H32/100</f>
        <v>122.49600000000001</v>
      </c>
      <c r="I33" s="150" t="e">
        <f>#REF!-#REF!</f>
        <v>#REF!</v>
      </c>
      <c r="J33" s="150" t="e">
        <f>F33-#REF!</f>
        <v>#REF!</v>
      </c>
      <c r="K33" s="150">
        <f>G33-F33</f>
        <v>5.1749999999999972</v>
      </c>
      <c r="L33" s="150">
        <f>H33-G33</f>
        <v>4.7610000000000099</v>
      </c>
      <c r="M33" s="150"/>
      <c r="N33" s="174"/>
      <c r="O33" s="173">
        <f>O34*O32/100</f>
        <v>127.925</v>
      </c>
      <c r="P33" s="174"/>
      <c r="Q33" s="174"/>
      <c r="R33" s="174"/>
    </row>
    <row r="34" spans="1:18" s="133" customFormat="1" ht="25.5" hidden="1" outlineLevel="1">
      <c r="A34" s="170"/>
      <c r="B34" s="126" t="s">
        <v>267</v>
      </c>
      <c r="C34" s="127"/>
      <c r="D34" s="171"/>
      <c r="E34" s="149"/>
      <c r="F34" s="172">
        <v>8040</v>
      </c>
      <c r="G34" s="130">
        <v>7849</v>
      </c>
      <c r="H34" s="130">
        <v>7656</v>
      </c>
      <c r="I34" s="150" t="e">
        <f>#REF!-#REF!</f>
        <v>#REF!</v>
      </c>
      <c r="J34" s="150" t="e">
        <f>F34-#REF!</f>
        <v>#REF!</v>
      </c>
      <c r="K34" s="150">
        <f>G34-F34</f>
        <v>-191</v>
      </c>
      <c r="L34" s="150">
        <f>H34-G34</f>
        <v>-193</v>
      </c>
      <c r="M34" s="174"/>
      <c r="N34" s="174"/>
      <c r="O34" s="130">
        <v>7525</v>
      </c>
      <c r="P34" s="174"/>
      <c r="Q34" s="174"/>
      <c r="R34" s="174"/>
    </row>
    <row r="35" spans="1:18" ht="204" collapsed="1">
      <c r="A35" s="163" t="s">
        <v>82</v>
      </c>
      <c r="B35" s="164" t="s">
        <v>282</v>
      </c>
      <c r="C35" s="119" t="s">
        <v>46</v>
      </c>
      <c r="D35" s="143">
        <v>0.2</v>
      </c>
      <c r="E35" s="21" t="s">
        <v>283</v>
      </c>
      <c r="F35" s="121">
        <v>1.8</v>
      </c>
      <c r="G35" s="175">
        <v>1.9</v>
      </c>
      <c r="H35" s="176">
        <v>2.1</v>
      </c>
      <c r="I35" s="166"/>
      <c r="J35" s="23"/>
      <c r="K35" s="23"/>
      <c r="L35" s="23"/>
      <c r="M35" s="166"/>
      <c r="N35" s="166"/>
      <c r="O35" s="97">
        <v>2.2999999999999998</v>
      </c>
      <c r="P35" s="166"/>
      <c r="Q35" s="166"/>
      <c r="R35" s="166"/>
    </row>
    <row r="36" spans="1:18" s="133" customFormat="1" ht="38.25" hidden="1" outlineLevel="1">
      <c r="A36" s="170"/>
      <c r="B36" s="126" t="s">
        <v>284</v>
      </c>
      <c r="C36" s="127"/>
      <c r="D36" s="171"/>
      <c r="E36" s="149"/>
      <c r="F36" s="177">
        <f>F37*F35/100</f>
        <v>144.72</v>
      </c>
      <c r="G36" s="122">
        <f>G37*G35/100</f>
        <v>149.13099999999997</v>
      </c>
      <c r="H36" s="122">
        <f>H37*H35/100</f>
        <v>160.77600000000001</v>
      </c>
      <c r="I36" s="150" t="e">
        <f>#REF!-#REF!</f>
        <v>#REF!</v>
      </c>
      <c r="J36" s="150" t="e">
        <f>F36-#REF!</f>
        <v>#REF!</v>
      </c>
      <c r="K36" s="150">
        <f>G36-F36</f>
        <v>4.4109999999999729</v>
      </c>
      <c r="L36" s="150">
        <f>H36-G36</f>
        <v>11.645000000000039</v>
      </c>
      <c r="M36" s="174"/>
      <c r="N36" s="174"/>
      <c r="O36" s="122">
        <f>O37*O35/100</f>
        <v>173.07499999999999</v>
      </c>
      <c r="P36" s="174"/>
      <c r="Q36" s="174"/>
      <c r="R36" s="174"/>
    </row>
    <row r="37" spans="1:18" s="133" customFormat="1" ht="25.5" hidden="1" outlineLevel="1">
      <c r="A37" s="170"/>
      <c r="B37" s="126" t="s">
        <v>267</v>
      </c>
      <c r="C37" s="127"/>
      <c r="D37" s="171"/>
      <c r="E37" s="149"/>
      <c r="F37" s="172">
        <v>8040</v>
      </c>
      <c r="G37" s="130">
        <v>7849</v>
      </c>
      <c r="H37" s="130">
        <v>7656</v>
      </c>
      <c r="I37" s="150" t="e">
        <f>#REF!-#REF!</f>
        <v>#REF!</v>
      </c>
      <c r="J37" s="150" t="e">
        <f>F37-#REF!</f>
        <v>#REF!</v>
      </c>
      <c r="K37" s="150">
        <f>G37-F37</f>
        <v>-191</v>
      </c>
      <c r="L37" s="150">
        <f>H37-G37</f>
        <v>-193</v>
      </c>
      <c r="M37" s="174"/>
      <c r="N37" s="174"/>
      <c r="O37" s="130">
        <v>7525</v>
      </c>
      <c r="P37" s="174"/>
      <c r="Q37" s="174"/>
      <c r="R37" s="174"/>
    </row>
    <row r="38" spans="1:18" ht="107.25" customHeight="1" collapsed="1">
      <c r="A38" s="163" t="s">
        <v>83</v>
      </c>
      <c r="B38" s="164" t="s">
        <v>285</v>
      </c>
      <c r="C38" s="119" t="s">
        <v>46</v>
      </c>
      <c r="D38" s="143">
        <v>0.08</v>
      </c>
      <c r="E38" s="158" t="s">
        <v>286</v>
      </c>
      <c r="F38" s="178">
        <v>1.8</v>
      </c>
      <c r="G38" s="145">
        <v>1.9</v>
      </c>
      <c r="H38" s="176">
        <v>2</v>
      </c>
      <c r="I38" s="166"/>
      <c r="J38" s="23"/>
      <c r="K38" s="23"/>
      <c r="L38" s="23"/>
      <c r="M38" s="166"/>
      <c r="N38" s="166"/>
      <c r="O38" s="176">
        <v>2.1</v>
      </c>
      <c r="P38" s="166"/>
      <c r="Q38" s="166"/>
      <c r="R38" s="166"/>
    </row>
    <row r="39" spans="1:18" s="133" customFormat="1" ht="25.5" hidden="1" outlineLevel="1">
      <c r="A39" s="170"/>
      <c r="B39" s="126" t="s">
        <v>287</v>
      </c>
      <c r="C39" s="127"/>
      <c r="D39" s="149"/>
      <c r="E39" s="149"/>
      <c r="F39" s="179">
        <f>F40*F38/100</f>
        <v>144.72</v>
      </c>
      <c r="G39" s="173">
        <f>G40*G38/100</f>
        <v>149.13099999999997</v>
      </c>
      <c r="H39" s="173">
        <f>H40*H38/100</f>
        <v>153.12</v>
      </c>
      <c r="I39" s="150" t="e">
        <f>#REF!-#REF!</f>
        <v>#REF!</v>
      </c>
      <c r="J39" s="150" t="e">
        <f>F39-#REF!</f>
        <v>#REF!</v>
      </c>
      <c r="K39" s="150">
        <f>G39-F39</f>
        <v>4.4109999999999729</v>
      </c>
      <c r="L39" s="150">
        <f>H39-G39</f>
        <v>3.9890000000000327</v>
      </c>
      <c r="M39" s="174"/>
      <c r="N39" s="174"/>
      <c r="O39" s="173">
        <f>O40*O38/100</f>
        <v>158.02500000000001</v>
      </c>
      <c r="P39" s="174"/>
      <c r="Q39" s="174"/>
      <c r="R39" s="174"/>
    </row>
    <row r="40" spans="1:18" s="133" customFormat="1" ht="25.5" hidden="1" outlineLevel="1">
      <c r="A40" s="170"/>
      <c r="B40" s="126" t="s">
        <v>267</v>
      </c>
      <c r="C40" s="127"/>
      <c r="D40" s="149"/>
      <c r="E40" s="149"/>
      <c r="F40" s="172">
        <v>8040</v>
      </c>
      <c r="G40" s="130">
        <v>7849</v>
      </c>
      <c r="H40" s="130">
        <v>7656</v>
      </c>
      <c r="I40" s="150" t="e">
        <f>#REF!-#REF!</f>
        <v>#REF!</v>
      </c>
      <c r="J40" s="150" t="e">
        <f>F40-#REF!</f>
        <v>#REF!</v>
      </c>
      <c r="K40" s="150">
        <f>G40-F40</f>
        <v>-191</v>
      </c>
      <c r="L40" s="150">
        <f>H40-G40</f>
        <v>-193</v>
      </c>
      <c r="M40" s="174"/>
      <c r="N40" s="174"/>
      <c r="O40" s="180">
        <v>7525</v>
      </c>
      <c r="P40" s="174"/>
      <c r="Q40" s="174"/>
      <c r="R40" s="174"/>
    </row>
    <row r="41" spans="1:18" ht="51.75">
      <c r="A41" s="181"/>
      <c r="B41" s="182" t="s">
        <v>84</v>
      </c>
      <c r="C41" s="182"/>
      <c r="D41" s="182"/>
      <c r="E41" s="182"/>
      <c r="F41" s="182"/>
      <c r="G41" s="182"/>
      <c r="H41" s="182"/>
      <c r="I41" s="182"/>
      <c r="J41" s="183"/>
      <c r="K41" s="183"/>
      <c r="L41" s="183"/>
      <c r="M41" s="182"/>
      <c r="N41" s="182"/>
      <c r="O41" s="184"/>
      <c r="P41" s="182"/>
      <c r="Q41" s="182"/>
      <c r="R41" s="182"/>
    </row>
    <row r="42" spans="1:18" collapsed="1">
      <c r="A42" s="185"/>
      <c r="B42" s="321" t="s">
        <v>85</v>
      </c>
      <c r="C42" s="321"/>
      <c r="D42" s="321"/>
      <c r="E42" s="321"/>
      <c r="F42" s="321"/>
      <c r="G42" s="321"/>
      <c r="H42" s="321"/>
      <c r="I42" s="321"/>
      <c r="J42" s="321"/>
      <c r="K42" s="321"/>
      <c r="L42" s="321"/>
      <c r="M42" s="321"/>
      <c r="N42" s="321"/>
      <c r="O42" s="321"/>
      <c r="P42" s="321"/>
      <c r="Q42" s="321"/>
      <c r="R42" s="321"/>
    </row>
    <row r="43" spans="1:18" s="133" customFormat="1" ht="38.25" hidden="1" outlineLevel="1">
      <c r="A43" s="156" t="s">
        <v>288</v>
      </c>
      <c r="B43" s="186" t="s">
        <v>289</v>
      </c>
      <c r="C43" s="102" t="s">
        <v>72</v>
      </c>
      <c r="D43" s="187">
        <v>0.06</v>
      </c>
      <c r="E43" s="188"/>
      <c r="F43" s="145">
        <v>48</v>
      </c>
      <c r="G43" s="189">
        <v>51</v>
      </c>
      <c r="H43" s="145">
        <v>54</v>
      </c>
      <c r="I43" s="151"/>
      <c r="J43" s="128"/>
      <c r="K43" s="128"/>
      <c r="L43" s="128"/>
      <c r="M43" s="151"/>
      <c r="N43" s="151"/>
      <c r="O43" s="176">
        <v>57</v>
      </c>
      <c r="P43" s="151"/>
      <c r="Q43" s="151"/>
      <c r="R43" s="151"/>
    </row>
    <row r="44" spans="1:18" ht="63.75" collapsed="1">
      <c r="A44" s="163" t="s">
        <v>69</v>
      </c>
      <c r="B44" s="18" t="s">
        <v>290</v>
      </c>
      <c r="C44" s="120" t="s">
        <v>46</v>
      </c>
      <c r="D44" s="143">
        <v>0.14000000000000001</v>
      </c>
      <c r="E44" s="190" t="s">
        <v>264</v>
      </c>
      <c r="F44" s="178">
        <v>100</v>
      </c>
      <c r="G44" s="97">
        <v>100</v>
      </c>
      <c r="H44" s="97">
        <v>100</v>
      </c>
      <c r="I44" s="290"/>
      <c r="J44" s="291"/>
      <c r="K44" s="291"/>
      <c r="L44" s="291"/>
      <c r="M44" s="290"/>
      <c r="N44" s="290"/>
      <c r="O44" s="292">
        <v>100</v>
      </c>
      <c r="P44" s="166"/>
      <c r="Q44" s="166"/>
      <c r="R44" s="166"/>
    </row>
    <row r="45" spans="1:18" s="133" customFormat="1" hidden="1" outlineLevel="1">
      <c r="A45" s="147"/>
      <c r="B45" s="148" t="s">
        <v>291</v>
      </c>
      <c r="C45" s="127"/>
      <c r="D45" s="149"/>
      <c r="E45" s="149"/>
      <c r="F45" s="191">
        <v>48</v>
      </c>
      <c r="G45" s="136">
        <v>51</v>
      </c>
      <c r="H45" s="129">
        <v>54</v>
      </c>
      <c r="I45" s="151"/>
      <c r="J45" s="128"/>
      <c r="K45" s="128"/>
      <c r="L45" s="128"/>
      <c r="M45" s="151"/>
      <c r="N45" s="151"/>
      <c r="O45" s="192">
        <v>57</v>
      </c>
      <c r="P45" s="151"/>
      <c r="Q45" s="151"/>
      <c r="R45" s="151"/>
    </row>
    <row r="46" spans="1:18" s="85" customFormat="1" hidden="1" outlineLevel="1">
      <c r="A46" s="193"/>
      <c r="B46" s="194" t="s">
        <v>292</v>
      </c>
      <c r="C46" s="194"/>
      <c r="D46" s="194"/>
      <c r="E46" s="194"/>
      <c r="F46" s="195">
        <v>48</v>
      </c>
      <c r="G46" s="196">
        <v>51</v>
      </c>
      <c r="H46" s="191">
        <v>54</v>
      </c>
      <c r="I46" s="197"/>
      <c r="J46" s="198"/>
      <c r="K46" s="198"/>
      <c r="L46" s="198"/>
      <c r="M46" s="197"/>
      <c r="N46" s="197"/>
      <c r="O46" s="176">
        <v>57</v>
      </c>
      <c r="P46" s="197"/>
      <c r="Q46" s="197"/>
      <c r="R46" s="197"/>
    </row>
    <row r="47" spans="1:18">
      <c r="A47" s="293"/>
      <c r="B47" s="294"/>
      <c r="C47" s="294"/>
      <c r="D47" s="294"/>
      <c r="E47" s="294"/>
      <c r="F47" s="294"/>
      <c r="G47" s="294"/>
      <c r="H47" s="294"/>
      <c r="I47" s="294"/>
      <c r="J47" s="295"/>
      <c r="K47" s="295"/>
      <c r="L47" s="295"/>
      <c r="M47" s="294"/>
      <c r="N47" s="294"/>
      <c r="O47" s="296"/>
    </row>
    <row r="48" spans="1:18">
      <c r="A48" s="322"/>
      <c r="B48" s="322"/>
      <c r="C48" s="322"/>
      <c r="D48" s="322"/>
      <c r="E48" s="322"/>
      <c r="F48" s="322"/>
      <c r="G48" s="322"/>
      <c r="H48" s="322"/>
      <c r="I48" s="294"/>
      <c r="J48" s="295"/>
      <c r="K48" s="295"/>
      <c r="L48" s="295"/>
      <c r="M48" s="294"/>
      <c r="N48" s="294"/>
      <c r="O48" s="296"/>
    </row>
    <row r="49" spans="1:15">
      <c r="A49" s="320"/>
      <c r="B49" s="320"/>
      <c r="C49" s="320"/>
      <c r="D49" s="320"/>
      <c r="E49" s="320"/>
      <c r="F49" s="320"/>
      <c r="G49" s="320"/>
      <c r="H49" s="320"/>
    </row>
    <row r="50" spans="1:15">
      <c r="A50" s="320"/>
      <c r="B50" s="320"/>
      <c r="C50" s="320"/>
      <c r="D50" s="320"/>
      <c r="E50" s="320"/>
      <c r="F50" s="320"/>
      <c r="G50" s="320"/>
      <c r="H50" s="320"/>
      <c r="O50" s="199"/>
    </row>
    <row r="53" spans="1:15">
      <c r="O53" s="200"/>
    </row>
  </sheetData>
  <mergeCells count="21">
    <mergeCell ref="A49:H49"/>
    <mergeCell ref="A50:H50"/>
    <mergeCell ref="B42:R42"/>
    <mergeCell ref="A48:H48"/>
    <mergeCell ref="B14:H14"/>
    <mergeCell ref="B23:R23"/>
    <mergeCell ref="B31:R31"/>
    <mergeCell ref="A8:Q8"/>
    <mergeCell ref="B9:O9"/>
    <mergeCell ref="A11:A13"/>
    <mergeCell ref="B11:B13"/>
    <mergeCell ref="C11:C13"/>
    <mergeCell ref="D11:D13"/>
    <mergeCell ref="E11:E13"/>
    <mergeCell ref="F11:O11"/>
    <mergeCell ref="G12:O12"/>
    <mergeCell ref="A7:H7"/>
    <mergeCell ref="A2:O2"/>
    <mergeCell ref="A3:O3"/>
    <mergeCell ref="A4:O4"/>
    <mergeCell ref="B5:O5"/>
  </mergeCells>
  <pageMargins left="0.11811023622047245" right="0.11811023622047245" top="0.39370078740157483" bottom="0.19685039370078741" header="0" footer="0"/>
  <pageSetup paperSize="9" scale="90" orientation="landscape" r:id="rId1"/>
  <rowBreaks count="3" manualBreakCount="3">
    <brk id="20" max="14" man="1"/>
    <brk id="32" max="14" man="1"/>
    <brk id="47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A37"/>
  <sheetViews>
    <sheetView tabSelected="1" view="pageBreakPreview" zoomScale="70" zoomScaleSheetLayoutView="70" workbookViewId="0">
      <pane xSplit="3" ySplit="14" topLeftCell="D18" activePane="bottomRight" state="frozen"/>
      <selection pane="topRight" activeCell="D1" sqref="D1"/>
      <selection pane="bottomLeft" activeCell="A15" sqref="A15"/>
      <selection pane="bottomRight" activeCell="I20" sqref="I20"/>
    </sheetView>
  </sheetViews>
  <sheetFormatPr defaultColWidth="13.85546875" defaultRowHeight="15.75"/>
  <cols>
    <col min="1" max="1" width="4.85546875" style="30" customWidth="1"/>
    <col min="2" max="2" width="37.7109375" style="2" customWidth="1"/>
    <col min="3" max="3" width="17.42578125" style="2" customWidth="1"/>
    <col min="4" max="4" width="10.28515625" style="2" customWidth="1"/>
    <col min="5" max="5" width="7.140625" style="2" customWidth="1"/>
    <col min="6" max="6" width="10.85546875" style="2" customWidth="1"/>
    <col min="7" max="7" width="9" style="2" customWidth="1"/>
    <col min="8" max="8" width="15.42578125" style="2" customWidth="1"/>
    <col min="9" max="9" width="22.7109375" style="2" customWidth="1"/>
    <col min="10" max="10" width="42.5703125" style="2" customWidth="1"/>
    <col min="11" max="16384" width="13.85546875" style="2"/>
  </cols>
  <sheetData>
    <row r="1" spans="1:53" ht="2.25" customHeight="1">
      <c r="A1" s="345"/>
      <c r="B1" s="345"/>
      <c r="C1" s="345"/>
      <c r="D1" s="345"/>
      <c r="E1" s="345"/>
      <c r="F1" s="345"/>
      <c r="G1" s="345"/>
      <c r="H1" s="345"/>
      <c r="I1" s="345"/>
      <c r="J1" s="345"/>
    </row>
    <row r="2" spans="1:53" hidden="1">
      <c r="A2" s="345"/>
      <c r="B2" s="345"/>
      <c r="C2" s="345"/>
      <c r="D2" s="345"/>
      <c r="E2" s="345"/>
      <c r="F2" s="345"/>
      <c r="G2" s="345"/>
      <c r="H2" s="345"/>
      <c r="I2" s="345"/>
      <c r="J2" s="345"/>
    </row>
    <row r="3" spans="1:53" hidden="1">
      <c r="A3" s="345"/>
      <c r="B3" s="345"/>
      <c r="C3" s="345"/>
      <c r="D3" s="345"/>
      <c r="E3" s="345"/>
      <c r="F3" s="345"/>
      <c r="G3" s="345"/>
      <c r="H3" s="345"/>
      <c r="I3" s="345"/>
      <c r="J3" s="345"/>
    </row>
    <row r="4" spans="1:53">
      <c r="A4" s="307" t="s">
        <v>104</v>
      </c>
      <c r="B4" s="307"/>
      <c r="C4" s="307"/>
      <c r="D4" s="307"/>
      <c r="E4" s="307"/>
      <c r="F4" s="307"/>
      <c r="G4" s="307"/>
      <c r="H4" s="307"/>
      <c r="I4" s="307"/>
      <c r="J4" s="307"/>
    </row>
    <row r="5" spans="1:53" ht="14.25" customHeight="1">
      <c r="A5" s="346" t="s">
        <v>113</v>
      </c>
      <c r="B5" s="346"/>
      <c r="C5" s="346"/>
      <c r="D5" s="346"/>
      <c r="E5" s="346"/>
      <c r="F5" s="346"/>
      <c r="G5" s="346"/>
      <c r="H5" s="346"/>
      <c r="I5" s="346"/>
      <c r="J5" s="346"/>
    </row>
    <row r="6" spans="1:53" ht="13.5" customHeight="1">
      <c r="A6" s="346" t="s">
        <v>114</v>
      </c>
      <c r="B6" s="346"/>
      <c r="C6" s="346"/>
      <c r="D6" s="346"/>
      <c r="E6" s="346"/>
      <c r="F6" s="346"/>
      <c r="G6" s="346"/>
      <c r="H6" s="346"/>
      <c r="I6" s="346"/>
      <c r="J6" s="346"/>
    </row>
    <row r="7" spans="1:53" ht="20.25" customHeight="1">
      <c r="A7" s="83"/>
      <c r="B7" s="31"/>
      <c r="C7" s="31"/>
      <c r="D7" s="346" t="s">
        <v>314</v>
      </c>
      <c r="E7" s="346"/>
      <c r="F7" s="346"/>
      <c r="G7" s="346"/>
      <c r="H7" s="346"/>
      <c r="I7" s="346"/>
      <c r="J7" s="346"/>
    </row>
    <row r="8" spans="1:53">
      <c r="A8" s="344" t="s">
        <v>115</v>
      </c>
      <c r="B8" s="344"/>
      <c r="C8" s="344"/>
      <c r="D8" s="344"/>
      <c r="E8" s="344"/>
      <c r="F8" s="344"/>
      <c r="G8" s="344"/>
      <c r="H8" s="344"/>
      <c r="I8" s="344"/>
      <c r="J8" s="344"/>
    </row>
    <row r="9" spans="1:53" ht="13.5" customHeight="1">
      <c r="A9" s="344" t="s">
        <v>116</v>
      </c>
      <c r="B9" s="344"/>
      <c r="C9" s="344"/>
      <c r="D9" s="344"/>
      <c r="E9" s="344"/>
      <c r="F9" s="344"/>
      <c r="G9" s="344"/>
      <c r="H9" s="344"/>
      <c r="I9" s="344"/>
      <c r="J9" s="344"/>
    </row>
    <row r="10" spans="1:53">
      <c r="A10" s="344"/>
      <c r="B10" s="344"/>
      <c r="C10" s="344"/>
      <c r="D10" s="344"/>
      <c r="E10" s="344"/>
      <c r="F10" s="344"/>
      <c r="G10" s="344"/>
      <c r="H10" s="344"/>
      <c r="I10" s="344"/>
      <c r="J10" s="344"/>
    </row>
    <row r="11" spans="1:53" ht="19.5" customHeight="1">
      <c r="A11" s="83"/>
      <c r="B11"/>
      <c r="C11"/>
      <c r="D11"/>
      <c r="E11"/>
      <c r="F11"/>
      <c r="G11"/>
      <c r="H11"/>
      <c r="I11"/>
      <c r="J11"/>
    </row>
    <row r="12" spans="1:53" ht="18.75" customHeight="1">
      <c r="A12" s="337" t="s">
        <v>0</v>
      </c>
      <c r="B12" s="337" t="s">
        <v>1</v>
      </c>
      <c r="C12" s="337" t="s">
        <v>2</v>
      </c>
      <c r="D12" s="339" t="s">
        <v>117</v>
      </c>
      <c r="E12" s="340"/>
      <c r="F12" s="340"/>
      <c r="G12" s="341"/>
      <c r="H12" s="337" t="s">
        <v>118</v>
      </c>
      <c r="I12" s="342" t="s">
        <v>120</v>
      </c>
      <c r="J12" s="325" t="s">
        <v>119</v>
      </c>
    </row>
    <row r="13" spans="1:53" s="9" customFormat="1" ht="42.75" customHeight="1">
      <c r="A13" s="338"/>
      <c r="B13" s="338"/>
      <c r="C13" s="338"/>
      <c r="D13" s="339" t="s">
        <v>3</v>
      </c>
      <c r="E13" s="341"/>
      <c r="F13" s="339" t="s">
        <v>4</v>
      </c>
      <c r="G13" s="341"/>
      <c r="H13" s="338"/>
      <c r="I13" s="343"/>
      <c r="J13" s="326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>
      <c r="A14" s="86"/>
      <c r="B14" s="327" t="s">
        <v>64</v>
      </c>
      <c r="C14" s="328"/>
      <c r="D14" s="328"/>
      <c r="E14" s="328"/>
      <c r="F14" s="328"/>
      <c r="G14" s="328"/>
      <c r="H14" s="328"/>
      <c r="I14" s="328"/>
      <c r="J14" s="328"/>
    </row>
    <row r="15" spans="1:53" ht="95.25" customHeight="1">
      <c r="A15" s="87" t="s">
        <v>48</v>
      </c>
      <c r="B15" s="433" t="s">
        <v>212</v>
      </c>
      <c r="C15" s="81" t="s">
        <v>47</v>
      </c>
      <c r="D15" s="332">
        <v>42736</v>
      </c>
      <c r="E15" s="333"/>
      <c r="F15" s="332">
        <v>43100</v>
      </c>
      <c r="G15" s="333"/>
      <c r="H15" s="91" t="s">
        <v>214</v>
      </c>
      <c r="I15" s="91" t="s">
        <v>205</v>
      </c>
      <c r="J15" s="91" t="s">
        <v>324</v>
      </c>
    </row>
    <row r="16" spans="1:53" ht="117" customHeight="1">
      <c r="A16" s="87" t="s">
        <v>49</v>
      </c>
      <c r="B16" s="434" t="s">
        <v>112</v>
      </c>
      <c r="C16" s="91" t="s">
        <v>47</v>
      </c>
      <c r="D16" s="332">
        <v>42736</v>
      </c>
      <c r="E16" s="333"/>
      <c r="F16" s="332">
        <v>43100</v>
      </c>
      <c r="G16" s="333"/>
      <c r="H16" s="91" t="s">
        <v>204</v>
      </c>
      <c r="I16" s="91" t="s">
        <v>205</v>
      </c>
      <c r="J16" s="91" t="s">
        <v>324</v>
      </c>
    </row>
    <row r="17" spans="1:10" ht="108.75" customHeight="1">
      <c r="A17" s="87" t="s">
        <v>52</v>
      </c>
      <c r="B17" s="434" t="s">
        <v>88</v>
      </c>
      <c r="C17" s="91" t="s">
        <v>47</v>
      </c>
      <c r="D17" s="332">
        <v>42736</v>
      </c>
      <c r="E17" s="333"/>
      <c r="F17" s="332">
        <v>43100</v>
      </c>
      <c r="G17" s="333"/>
      <c r="H17" s="91" t="s">
        <v>215</v>
      </c>
      <c r="I17" s="91" t="s">
        <v>247</v>
      </c>
      <c r="J17" s="91" t="s">
        <v>324</v>
      </c>
    </row>
    <row r="18" spans="1:10" ht="62.25" customHeight="1">
      <c r="A18" s="87" t="s">
        <v>77</v>
      </c>
      <c r="B18" s="90" t="s">
        <v>56</v>
      </c>
      <c r="C18" s="91" t="s">
        <v>47</v>
      </c>
      <c r="D18" s="332">
        <v>42736</v>
      </c>
      <c r="E18" s="333"/>
      <c r="F18" s="332">
        <v>43100</v>
      </c>
      <c r="G18" s="333"/>
      <c r="H18" s="91" t="s">
        <v>246</v>
      </c>
      <c r="I18" s="91"/>
      <c r="J18" s="303"/>
    </row>
    <row r="19" spans="1:10" ht="81" customHeight="1">
      <c r="A19" s="87" t="s">
        <v>87</v>
      </c>
      <c r="B19" s="90" t="s">
        <v>58</v>
      </c>
      <c r="C19" s="91" t="s">
        <v>47</v>
      </c>
      <c r="D19" s="332">
        <v>42736</v>
      </c>
      <c r="E19" s="333"/>
      <c r="F19" s="332">
        <v>43100</v>
      </c>
      <c r="G19" s="333"/>
      <c r="H19" s="91"/>
      <c r="I19" s="91" t="s">
        <v>229</v>
      </c>
      <c r="J19" s="91" t="s">
        <v>321</v>
      </c>
    </row>
    <row r="20" spans="1:10" ht="60.75" customHeight="1">
      <c r="A20" s="87" t="s">
        <v>89</v>
      </c>
      <c r="B20" s="90" t="s">
        <v>149</v>
      </c>
      <c r="C20" s="91" t="s">
        <v>47</v>
      </c>
      <c r="D20" s="332">
        <v>42736</v>
      </c>
      <c r="E20" s="333"/>
      <c r="F20" s="332">
        <v>43100</v>
      </c>
      <c r="G20" s="333"/>
      <c r="H20" s="91" t="s">
        <v>206</v>
      </c>
      <c r="I20" s="91" t="s">
        <v>216</v>
      </c>
      <c r="J20" s="302"/>
    </row>
    <row r="21" spans="1:10" ht="78.75" customHeight="1">
      <c r="A21" s="87" t="s">
        <v>223</v>
      </c>
      <c r="B21" s="90" t="s">
        <v>217</v>
      </c>
      <c r="C21" s="91" t="s">
        <v>47</v>
      </c>
      <c r="D21" s="332">
        <v>42736</v>
      </c>
      <c r="E21" s="333"/>
      <c r="F21" s="332">
        <v>43100</v>
      </c>
      <c r="G21" s="333"/>
      <c r="H21" s="91" t="s">
        <v>248</v>
      </c>
      <c r="I21" s="91"/>
      <c r="J21" s="303"/>
    </row>
    <row r="22" spans="1:10" ht="69.75" customHeight="1">
      <c r="A22" s="87" t="s">
        <v>224</v>
      </c>
      <c r="B22" s="90" t="s">
        <v>213</v>
      </c>
      <c r="C22" s="91" t="s">
        <v>47</v>
      </c>
      <c r="D22" s="332">
        <v>42736</v>
      </c>
      <c r="E22" s="333"/>
      <c r="F22" s="332">
        <v>43100</v>
      </c>
      <c r="G22" s="333"/>
      <c r="H22" s="91" t="s">
        <v>207</v>
      </c>
      <c r="I22" s="91"/>
      <c r="J22" s="304" t="s">
        <v>321</v>
      </c>
    </row>
    <row r="23" spans="1:10" ht="282.75" customHeight="1">
      <c r="A23" s="87" t="s">
        <v>225</v>
      </c>
      <c r="B23" s="90" t="s">
        <v>91</v>
      </c>
      <c r="C23" s="91" t="s">
        <v>47</v>
      </c>
      <c r="D23" s="332">
        <v>42736</v>
      </c>
      <c r="E23" s="333"/>
      <c r="F23" s="332">
        <v>43100</v>
      </c>
      <c r="G23" s="333"/>
      <c r="H23" s="91" t="s">
        <v>218</v>
      </c>
      <c r="I23" s="91" t="s">
        <v>230</v>
      </c>
      <c r="J23" s="305" t="s">
        <v>323</v>
      </c>
    </row>
    <row r="24" spans="1:10" ht="132.75" customHeight="1">
      <c r="A24" s="87" t="s">
        <v>226</v>
      </c>
      <c r="B24" s="90" t="s">
        <v>211</v>
      </c>
      <c r="C24" s="91" t="s">
        <v>47</v>
      </c>
      <c r="D24" s="332">
        <v>42736</v>
      </c>
      <c r="E24" s="333"/>
      <c r="F24" s="332">
        <v>43465</v>
      </c>
      <c r="G24" s="333"/>
      <c r="H24" s="91" t="s">
        <v>220</v>
      </c>
      <c r="I24" s="91" t="s">
        <v>237</v>
      </c>
      <c r="J24" s="91" t="s">
        <v>318</v>
      </c>
    </row>
    <row r="25" spans="1:10" ht="98.25" customHeight="1">
      <c r="A25" s="87" t="s">
        <v>238</v>
      </c>
      <c r="B25" s="90" t="s">
        <v>93</v>
      </c>
      <c r="C25" s="91" t="s">
        <v>47</v>
      </c>
      <c r="D25" s="332">
        <v>42736</v>
      </c>
      <c r="E25" s="333"/>
      <c r="F25" s="332">
        <v>43465</v>
      </c>
      <c r="G25" s="333"/>
      <c r="H25" s="91" t="s">
        <v>208</v>
      </c>
      <c r="I25" s="91" t="s">
        <v>232</v>
      </c>
      <c r="J25" s="303"/>
    </row>
    <row r="26" spans="1:10" ht="180" customHeight="1">
      <c r="A26" s="87" t="s">
        <v>235</v>
      </c>
      <c r="B26" s="90" t="s">
        <v>94</v>
      </c>
      <c r="C26" s="91" t="s">
        <v>47</v>
      </c>
      <c r="D26" s="332">
        <v>42736</v>
      </c>
      <c r="E26" s="333"/>
      <c r="F26" s="332">
        <v>43465</v>
      </c>
      <c r="G26" s="333"/>
      <c r="H26" s="91" t="s">
        <v>239</v>
      </c>
      <c r="I26" s="91" t="s">
        <v>236</v>
      </c>
      <c r="J26" s="99"/>
    </row>
    <row r="27" spans="1:10" ht="158.25" customHeight="1">
      <c r="A27" s="87" t="s">
        <v>227</v>
      </c>
      <c r="B27" s="90" t="s">
        <v>95</v>
      </c>
      <c r="C27" s="91" t="s">
        <v>47</v>
      </c>
      <c r="D27" s="332">
        <v>42736</v>
      </c>
      <c r="E27" s="333"/>
      <c r="F27" s="332">
        <v>43465</v>
      </c>
      <c r="G27" s="333"/>
      <c r="H27" s="91" t="s">
        <v>209</v>
      </c>
      <c r="I27" s="91" t="s">
        <v>240</v>
      </c>
      <c r="J27" s="91" t="s">
        <v>318</v>
      </c>
    </row>
    <row r="28" spans="1:10" ht="69.75" customHeight="1">
      <c r="A28" s="87" t="s">
        <v>233</v>
      </c>
      <c r="B28" s="90" t="s">
        <v>96</v>
      </c>
      <c r="C28" s="91" t="s">
        <v>47</v>
      </c>
      <c r="D28" s="332">
        <v>42736</v>
      </c>
      <c r="E28" s="333"/>
      <c r="F28" s="332">
        <v>43465</v>
      </c>
      <c r="G28" s="333"/>
      <c r="H28" s="91" t="s">
        <v>241</v>
      </c>
      <c r="I28" s="91" t="s">
        <v>242</v>
      </c>
      <c r="J28" s="303"/>
    </row>
    <row r="29" spans="1:10" ht="87" customHeight="1">
      <c r="A29" s="87" t="s">
        <v>228</v>
      </c>
      <c r="B29" s="90" t="s">
        <v>97</v>
      </c>
      <c r="C29" s="91" t="s">
        <v>47</v>
      </c>
      <c r="D29" s="332">
        <v>42736</v>
      </c>
      <c r="E29" s="333"/>
      <c r="F29" s="332">
        <v>43100</v>
      </c>
      <c r="G29" s="333"/>
      <c r="H29" s="91" t="s">
        <v>219</v>
      </c>
      <c r="I29" s="91" t="s">
        <v>234</v>
      </c>
      <c r="J29" s="303"/>
    </row>
    <row r="30" spans="1:10" ht="24.75" customHeight="1">
      <c r="A30" s="88"/>
      <c r="B30" s="329" t="s">
        <v>65</v>
      </c>
      <c r="C30" s="330"/>
      <c r="D30" s="330"/>
      <c r="E30" s="330"/>
      <c r="F30" s="330"/>
      <c r="G30" s="330"/>
      <c r="H30" s="330"/>
      <c r="I30" s="330"/>
      <c r="J30" s="331"/>
    </row>
    <row r="31" spans="1:10" ht="189" customHeight="1">
      <c r="A31" s="87" t="s">
        <v>81</v>
      </c>
      <c r="B31" s="90" t="s">
        <v>98</v>
      </c>
      <c r="C31" s="92" t="s">
        <v>47</v>
      </c>
      <c r="D31" s="334" t="s">
        <v>302</v>
      </c>
      <c r="E31" s="335"/>
      <c r="F31" s="334" t="s">
        <v>303</v>
      </c>
      <c r="G31" s="335"/>
      <c r="H31" s="91" t="s">
        <v>222</v>
      </c>
      <c r="I31" s="91" t="s">
        <v>243</v>
      </c>
      <c r="J31" s="91" t="s">
        <v>317</v>
      </c>
    </row>
    <row r="32" spans="1:10" ht="82.5" customHeight="1">
      <c r="A32" s="87" t="s">
        <v>82</v>
      </c>
      <c r="B32" s="90" t="s">
        <v>99</v>
      </c>
      <c r="C32" s="92" t="s">
        <v>47</v>
      </c>
      <c r="D32" s="334" t="s">
        <v>302</v>
      </c>
      <c r="E32" s="335"/>
      <c r="F32" s="334" t="s">
        <v>303</v>
      </c>
      <c r="G32" s="335"/>
      <c r="H32" s="92" t="s">
        <v>221</v>
      </c>
      <c r="I32" s="92" t="s">
        <v>244</v>
      </c>
      <c r="J32" s="91" t="s">
        <v>319</v>
      </c>
    </row>
    <row r="33" spans="1:10">
      <c r="A33" s="88"/>
      <c r="B33" s="329" t="s">
        <v>100</v>
      </c>
      <c r="C33" s="330"/>
      <c r="D33" s="330"/>
      <c r="E33" s="330"/>
      <c r="F33" s="330"/>
      <c r="G33" s="330"/>
      <c r="H33" s="330"/>
      <c r="I33" s="330"/>
      <c r="J33" s="331"/>
    </row>
    <row r="34" spans="1:10" ht="87.75" customHeight="1">
      <c r="A34" s="87" t="s">
        <v>68</v>
      </c>
      <c r="B34" s="93" t="s">
        <v>101</v>
      </c>
      <c r="C34" s="94" t="s">
        <v>47</v>
      </c>
      <c r="D34" s="334" t="s">
        <v>302</v>
      </c>
      <c r="E34" s="347"/>
      <c r="F34" s="334" t="s">
        <v>303</v>
      </c>
      <c r="G34" s="347"/>
      <c r="H34" s="98" t="s">
        <v>210</v>
      </c>
      <c r="I34" s="98" t="s">
        <v>245</v>
      </c>
      <c r="J34" s="98" t="s">
        <v>320</v>
      </c>
    </row>
    <row r="35" spans="1:10">
      <c r="A35" s="83"/>
      <c r="B35"/>
      <c r="C35"/>
      <c r="D35"/>
      <c r="E35"/>
      <c r="F35"/>
      <c r="G35"/>
      <c r="H35"/>
      <c r="I35"/>
      <c r="J35"/>
    </row>
    <row r="36" spans="1:10" ht="34.5" customHeight="1">
      <c r="A36" s="336"/>
      <c r="B36" s="336"/>
      <c r="C36" s="336"/>
      <c r="D36" s="336"/>
      <c r="E36" s="336"/>
      <c r="F36" s="336"/>
      <c r="G36" s="336"/>
      <c r="H36" s="336"/>
      <c r="I36" s="336"/>
      <c r="J36" s="336"/>
    </row>
    <row r="37" spans="1:10">
      <c r="A37" s="83"/>
      <c r="B37"/>
      <c r="C37"/>
      <c r="D37"/>
      <c r="E37"/>
      <c r="F37"/>
      <c r="G37"/>
      <c r="H37"/>
      <c r="I37"/>
      <c r="J37"/>
    </row>
  </sheetData>
  <mergeCells count="59">
    <mergeCell ref="F32:G32"/>
    <mergeCell ref="F34:G34"/>
    <mergeCell ref="F25:G25"/>
    <mergeCell ref="F26:G26"/>
    <mergeCell ref="F27:G27"/>
    <mergeCell ref="F28:G28"/>
    <mergeCell ref="F29:G29"/>
    <mergeCell ref="F24:G24"/>
    <mergeCell ref="D26:E26"/>
    <mergeCell ref="F31:G31"/>
    <mergeCell ref="D27:E27"/>
    <mergeCell ref="D28:E28"/>
    <mergeCell ref="F19:G19"/>
    <mergeCell ref="F20:G20"/>
    <mergeCell ref="F21:G21"/>
    <mergeCell ref="F22:G22"/>
    <mergeCell ref="F23:G23"/>
    <mergeCell ref="A10:J10"/>
    <mergeCell ref="A1:J1"/>
    <mergeCell ref="A2:J2"/>
    <mergeCell ref="A3:J3"/>
    <mergeCell ref="A8:J8"/>
    <mergeCell ref="A9:J9"/>
    <mergeCell ref="A5:J5"/>
    <mergeCell ref="A6:J6"/>
    <mergeCell ref="A4:J4"/>
    <mergeCell ref="D7:J7"/>
    <mergeCell ref="A36:J36"/>
    <mergeCell ref="A12:A13"/>
    <mergeCell ref="B12:B13"/>
    <mergeCell ref="C12:C13"/>
    <mergeCell ref="D12:G12"/>
    <mergeCell ref="D13:E13"/>
    <mergeCell ref="F13:G13"/>
    <mergeCell ref="H12:H13"/>
    <mergeCell ref="I12:I13"/>
    <mergeCell ref="D15:E15"/>
    <mergeCell ref="D16:E16"/>
    <mergeCell ref="D17:E17"/>
    <mergeCell ref="D18:E18"/>
    <mergeCell ref="D19:E19"/>
    <mergeCell ref="D20:E20"/>
    <mergeCell ref="D34:E34"/>
    <mergeCell ref="J12:J13"/>
    <mergeCell ref="B14:J14"/>
    <mergeCell ref="B30:J30"/>
    <mergeCell ref="B33:J33"/>
    <mergeCell ref="D29:E29"/>
    <mergeCell ref="D31:E31"/>
    <mergeCell ref="D21:E21"/>
    <mergeCell ref="D22:E22"/>
    <mergeCell ref="D23:E23"/>
    <mergeCell ref="D24:E24"/>
    <mergeCell ref="D25:E25"/>
    <mergeCell ref="D32:E32"/>
    <mergeCell ref="F15:G15"/>
    <mergeCell ref="F16:G16"/>
    <mergeCell ref="F17:G17"/>
    <mergeCell ref="F18:G18"/>
  </mergeCells>
  <pageMargins left="0.23622047244094491" right="0.11811023622047245" top="0.59055118110236227" bottom="0.39370078740157483" header="0" footer="0"/>
  <pageSetup paperSize="9" scale="75" orientation="landscape" r:id="rId1"/>
  <rowBreaks count="2" manualBreakCount="2">
    <brk id="18" max="9" man="1"/>
    <brk id="2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SheetLayoutView="100" workbookViewId="0">
      <selection activeCell="A4" sqref="A4:H4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13.5703125" style="2" customWidth="1"/>
    <col min="7" max="7" width="38.42578125" style="2" customWidth="1"/>
    <col min="8" max="16384" width="13.85546875" style="2"/>
  </cols>
  <sheetData>
    <row r="1" spans="1:8">
      <c r="B1" s="84"/>
      <c r="C1" s="84"/>
      <c r="D1" s="84"/>
      <c r="E1" s="84"/>
      <c r="F1" s="84"/>
      <c r="G1" s="299" t="s">
        <v>38</v>
      </c>
    </row>
    <row r="2" spans="1:8">
      <c r="B2" s="84"/>
      <c r="C2" s="84"/>
      <c r="D2" s="84"/>
      <c r="E2" s="84"/>
      <c r="F2" s="84"/>
      <c r="G2" s="299" t="s">
        <v>113</v>
      </c>
    </row>
    <row r="3" spans="1:8">
      <c r="B3" s="84"/>
      <c r="C3" s="84"/>
      <c r="D3" s="84"/>
      <c r="E3" s="84"/>
      <c r="F3" s="84"/>
      <c r="G3" s="299" t="s">
        <v>114</v>
      </c>
    </row>
    <row r="4" spans="1:8">
      <c r="A4" s="355" t="s">
        <v>315</v>
      </c>
      <c r="B4" s="355"/>
      <c r="C4" s="355"/>
      <c r="D4" s="355"/>
      <c r="E4" s="355"/>
      <c r="F4" s="355"/>
      <c r="G4" s="355"/>
      <c r="H4" s="355"/>
    </row>
    <row r="5" spans="1:8">
      <c r="A5" s="356" t="s">
        <v>115</v>
      </c>
      <c r="B5" s="356"/>
      <c r="C5" s="356"/>
      <c r="D5" s="356"/>
      <c r="E5" s="356"/>
      <c r="F5" s="356"/>
      <c r="G5" s="356"/>
    </row>
    <row r="6" spans="1:8">
      <c r="A6" s="356" t="s">
        <v>125</v>
      </c>
      <c r="B6" s="356"/>
      <c r="C6" s="356"/>
      <c r="D6" s="356"/>
      <c r="E6" s="356"/>
      <c r="F6" s="356"/>
      <c r="G6" s="356"/>
    </row>
    <row r="7" spans="1:8" s="41" customFormat="1">
      <c r="A7" s="356" t="s">
        <v>126</v>
      </c>
      <c r="B7" s="356"/>
      <c r="C7" s="356"/>
      <c r="D7" s="356"/>
      <c r="E7" s="356"/>
      <c r="F7" s="356"/>
      <c r="G7" s="356"/>
    </row>
    <row r="8" spans="1:8" s="41" customFormat="1">
      <c r="A8" s="42"/>
      <c r="B8" s="42"/>
      <c r="C8" s="42"/>
      <c r="D8" s="42"/>
      <c r="E8" s="42"/>
      <c r="F8" s="42"/>
      <c r="G8" s="42"/>
    </row>
    <row r="9" spans="1:8">
      <c r="A9" s="29"/>
      <c r="B9"/>
      <c r="C9"/>
      <c r="D9"/>
      <c r="E9"/>
      <c r="F9"/>
      <c r="G9"/>
    </row>
    <row r="10" spans="1:8" ht="1.5" customHeight="1">
      <c r="A10" s="14"/>
      <c r="B10"/>
      <c r="C10"/>
      <c r="D10"/>
      <c r="E10"/>
      <c r="F10"/>
      <c r="G10"/>
    </row>
    <row r="11" spans="1:8" ht="36" customHeight="1">
      <c r="A11" s="349" t="s">
        <v>0</v>
      </c>
      <c r="B11" s="357" t="s">
        <v>121</v>
      </c>
      <c r="C11" s="358"/>
      <c r="D11" s="349" t="s">
        <v>122</v>
      </c>
      <c r="E11" s="357" t="s">
        <v>123</v>
      </c>
      <c r="F11" s="358"/>
      <c r="G11" s="349" t="s">
        <v>124</v>
      </c>
    </row>
    <row r="12" spans="1:8" ht="16.5" customHeight="1">
      <c r="A12" s="350"/>
      <c r="B12" s="359"/>
      <c r="C12" s="360"/>
      <c r="D12" s="350"/>
      <c r="E12" s="359"/>
      <c r="F12" s="360"/>
      <c r="G12" s="350"/>
    </row>
    <row r="13" spans="1:8" ht="78" customHeight="1">
      <c r="A13" s="27">
        <v>1</v>
      </c>
      <c r="B13" s="351"/>
      <c r="C13" s="352"/>
      <c r="D13" s="21"/>
      <c r="E13" s="353"/>
      <c r="F13" s="354"/>
      <c r="G13" s="297"/>
    </row>
    <row r="14" spans="1:8" ht="65.25" customHeight="1">
      <c r="A14" s="27">
        <v>2</v>
      </c>
      <c r="B14" s="351"/>
      <c r="C14" s="352"/>
      <c r="D14" s="21"/>
      <c r="E14" s="353"/>
      <c r="F14" s="354"/>
      <c r="G14" s="297"/>
    </row>
    <row r="15" spans="1:8" ht="82.5" customHeight="1">
      <c r="A15" s="27">
        <v>3</v>
      </c>
      <c r="B15" s="351"/>
      <c r="C15" s="352"/>
      <c r="D15" s="21"/>
      <c r="E15" s="353"/>
      <c r="F15" s="354"/>
      <c r="G15" s="297"/>
    </row>
    <row r="16" spans="1:8">
      <c r="A16" s="6"/>
      <c r="B16" s="5"/>
      <c r="C16" s="28"/>
      <c r="D16" s="28"/>
      <c r="E16" s="28"/>
      <c r="F16" s="28"/>
      <c r="G16" s="28"/>
    </row>
    <row r="17" spans="1:7">
      <c r="A17" s="6"/>
      <c r="B17" s="5"/>
      <c r="C17" s="5"/>
      <c r="D17" s="5"/>
      <c r="E17" s="5"/>
      <c r="F17" s="5"/>
      <c r="G17" s="5"/>
    </row>
    <row r="18" spans="1:7">
      <c r="A18" s="6"/>
      <c r="B18" s="5"/>
      <c r="C18" s="28"/>
      <c r="D18" s="28"/>
      <c r="E18" s="28"/>
      <c r="F18" s="28"/>
      <c r="G18" s="28"/>
    </row>
    <row r="19" spans="1:7">
      <c r="A19" s="6"/>
      <c r="B19" s="5"/>
      <c r="C19" s="348"/>
      <c r="D19" s="348"/>
      <c r="E19" s="28"/>
      <c r="F19" s="28"/>
      <c r="G19" s="28"/>
    </row>
    <row r="20" spans="1:7">
      <c r="A20" s="6"/>
      <c r="B20" s="5"/>
      <c r="C20" s="28"/>
      <c r="D20" s="28"/>
      <c r="E20" s="28"/>
      <c r="F20" s="28"/>
      <c r="G20" s="28"/>
    </row>
    <row r="21" spans="1:7">
      <c r="A21" s="6"/>
      <c r="B21" s="5"/>
      <c r="C21" s="28"/>
      <c r="D21" s="28"/>
      <c r="E21" s="28"/>
      <c r="F21" s="28"/>
      <c r="G21" s="28"/>
    </row>
  </sheetData>
  <mergeCells count="16">
    <mergeCell ref="A4:H4"/>
    <mergeCell ref="A5:G5"/>
    <mergeCell ref="A6:G6"/>
    <mergeCell ref="A7:G7"/>
    <mergeCell ref="A11:A12"/>
    <mergeCell ref="D11:D12"/>
    <mergeCell ref="B11:C12"/>
    <mergeCell ref="E11:F12"/>
    <mergeCell ref="C19:D19"/>
    <mergeCell ref="G11:G12"/>
    <mergeCell ref="B13:C13"/>
    <mergeCell ref="B14:C14"/>
    <mergeCell ref="B15:C15"/>
    <mergeCell ref="E13:F13"/>
    <mergeCell ref="E14:F14"/>
    <mergeCell ref="E15:F15"/>
  </mergeCells>
  <pageMargins left="0.31496062992125984" right="0.31496062992125984" top="0.59055118110236227" bottom="0.3937007874015748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A9F9CF"/>
  </sheetPr>
  <dimension ref="A1:J38"/>
  <sheetViews>
    <sheetView view="pageBreakPreview" zoomScale="90" zoomScaleSheetLayoutView="90" workbookViewId="0">
      <pane xSplit="2" ySplit="14" topLeftCell="C21" activePane="bottomRight" state="frozen"/>
      <selection pane="topRight" activeCell="C1" sqref="C1"/>
      <selection pane="bottomLeft" activeCell="A15" sqref="A15"/>
      <selection pane="bottomRight" activeCell="D4" sqref="D4:H4"/>
    </sheetView>
  </sheetViews>
  <sheetFormatPr defaultColWidth="13.85546875" defaultRowHeight="15.75"/>
  <cols>
    <col min="1" max="1" width="4.85546875" style="30" customWidth="1"/>
    <col min="2" max="2" width="41.42578125" style="82" customWidth="1"/>
    <col min="3" max="3" width="15.140625" style="30" customWidth="1"/>
    <col min="4" max="4" width="13.7109375" style="30" customWidth="1"/>
    <col min="5" max="5" width="13.5703125" style="30" customWidth="1"/>
    <col min="6" max="6" width="14.42578125" style="30" customWidth="1"/>
    <col min="7" max="7" width="16.7109375" style="30" customWidth="1"/>
    <col min="8" max="8" width="32.140625" style="30" customWidth="1"/>
    <col min="9" max="9" width="13.7109375" style="30" customWidth="1"/>
    <col min="10" max="10" width="21.85546875" style="82" customWidth="1"/>
    <col min="11" max="16384" width="13.85546875" style="82"/>
  </cols>
  <sheetData>
    <row r="1" spans="1:10" ht="15" customHeight="1">
      <c r="B1" s="7"/>
      <c r="C1" s="7"/>
      <c r="D1" s="7"/>
      <c r="E1" s="7"/>
      <c r="F1" s="361" t="s">
        <v>44</v>
      </c>
      <c r="G1" s="361"/>
      <c r="H1" s="361"/>
      <c r="I1" s="7"/>
      <c r="J1" s="7"/>
    </row>
    <row r="2" spans="1:10" ht="13.5" customHeight="1">
      <c r="B2" s="7"/>
      <c r="C2" s="7"/>
      <c r="D2" s="7"/>
      <c r="E2" s="7"/>
      <c r="F2" s="307" t="s">
        <v>140</v>
      </c>
      <c r="G2" s="307"/>
      <c r="H2" s="307"/>
      <c r="I2" s="7"/>
      <c r="J2" s="7"/>
    </row>
    <row r="3" spans="1:10" ht="13.5" customHeight="1">
      <c r="B3" s="7"/>
      <c r="C3" s="7"/>
      <c r="D3" s="7"/>
      <c r="E3" s="7"/>
      <c r="F3" s="361" t="s">
        <v>141</v>
      </c>
      <c r="G3" s="361"/>
      <c r="H3" s="361"/>
      <c r="I3" s="7"/>
      <c r="J3" s="7"/>
    </row>
    <row r="4" spans="1:10" ht="12.75" customHeight="1">
      <c r="A4" s="83"/>
      <c r="B4" s="48"/>
      <c r="D4" s="362" t="s">
        <v>314</v>
      </c>
      <c r="E4" s="362"/>
      <c r="F4" s="362"/>
      <c r="G4" s="362"/>
      <c r="H4" s="362"/>
    </row>
    <row r="5" spans="1:10" ht="14.25" customHeight="1">
      <c r="A5" s="83"/>
      <c r="B5" s="35"/>
      <c r="C5" s="36"/>
      <c r="D5" s="36"/>
      <c r="E5" s="36"/>
      <c r="F5" s="36"/>
      <c r="G5" s="36"/>
      <c r="H5" s="36"/>
      <c r="I5" s="36"/>
      <c r="J5" s="37"/>
    </row>
    <row r="6" spans="1:10">
      <c r="A6" s="344" t="s">
        <v>142</v>
      </c>
      <c r="B6" s="344"/>
      <c r="C6" s="344"/>
      <c r="D6" s="344"/>
      <c r="E6" s="344"/>
      <c r="F6" s="344"/>
      <c r="G6" s="344"/>
      <c r="H6" s="344"/>
      <c r="I6" s="270"/>
      <c r="J6" s="37"/>
    </row>
    <row r="7" spans="1:10" ht="14.25" customHeight="1">
      <c r="A7" s="344" t="s">
        <v>143</v>
      </c>
      <c r="B7" s="344"/>
      <c r="C7" s="344"/>
      <c r="D7" s="344"/>
      <c r="E7" s="344"/>
      <c r="F7" s="344"/>
      <c r="G7" s="344"/>
      <c r="H7" s="344"/>
      <c r="I7" s="270"/>
      <c r="J7" s="37"/>
    </row>
    <row r="8" spans="1:10" ht="13.5" customHeight="1">
      <c r="A8" s="344" t="s">
        <v>162</v>
      </c>
      <c r="B8" s="344"/>
      <c r="C8" s="344"/>
      <c r="D8" s="344"/>
      <c r="E8" s="344"/>
      <c r="F8" s="344"/>
      <c r="G8" s="344"/>
      <c r="H8" s="344"/>
      <c r="I8" s="270"/>
      <c r="J8" s="12"/>
    </row>
    <row r="9" spans="1:10">
      <c r="A9" s="83"/>
      <c r="B9" s="35"/>
      <c r="C9" s="36"/>
      <c r="D9" s="36"/>
      <c r="E9" s="36"/>
      <c r="F9" s="36"/>
      <c r="G9" s="36"/>
      <c r="H9" s="36"/>
      <c r="I9" s="36"/>
      <c r="J9" s="12"/>
    </row>
    <row r="10" spans="1:10" ht="31.5" customHeight="1">
      <c r="A10" s="363" t="s">
        <v>0</v>
      </c>
      <c r="B10" s="364" t="s">
        <v>6</v>
      </c>
      <c r="C10" s="366" t="s">
        <v>7</v>
      </c>
      <c r="D10" s="367"/>
      <c r="E10" s="367"/>
      <c r="F10" s="366" t="s">
        <v>45</v>
      </c>
      <c r="G10" s="367"/>
      <c r="H10" s="367"/>
      <c r="I10" s="209"/>
      <c r="J10" s="12"/>
    </row>
    <row r="11" spans="1:10" ht="60.75" customHeight="1">
      <c r="A11" s="363"/>
      <c r="B11" s="365"/>
      <c r="C11" s="275" t="s">
        <v>306</v>
      </c>
      <c r="D11" s="275" t="s">
        <v>304</v>
      </c>
      <c r="E11" s="275" t="s">
        <v>305</v>
      </c>
      <c r="F11" s="274" t="s">
        <v>306</v>
      </c>
      <c r="G11" s="218" t="s">
        <v>307</v>
      </c>
      <c r="H11" s="218" t="s">
        <v>308</v>
      </c>
      <c r="I11" s="204"/>
      <c r="J11" s="271"/>
    </row>
    <row r="12" spans="1:10" ht="33" customHeight="1">
      <c r="A12" s="274">
        <v>1</v>
      </c>
      <c r="B12" s="368" t="s">
        <v>251</v>
      </c>
      <c r="C12" s="369"/>
      <c r="D12" s="369"/>
      <c r="E12" s="369"/>
      <c r="F12" s="369"/>
      <c r="G12" s="369"/>
      <c r="H12" s="369"/>
      <c r="I12" s="210"/>
      <c r="J12" s="271"/>
    </row>
    <row r="13" spans="1:10">
      <c r="A13" s="274"/>
      <c r="B13" s="370" t="s">
        <v>102</v>
      </c>
      <c r="C13" s="371"/>
      <c r="D13" s="371"/>
      <c r="E13" s="371"/>
      <c r="F13" s="371"/>
      <c r="G13" s="371"/>
      <c r="H13" s="371"/>
      <c r="I13" s="211"/>
      <c r="J13" s="271"/>
    </row>
    <row r="14" spans="1:10" ht="16.5" customHeight="1">
      <c r="A14" s="274"/>
      <c r="B14" s="372" t="s">
        <v>110</v>
      </c>
      <c r="C14" s="373"/>
      <c r="D14" s="373"/>
      <c r="E14" s="373"/>
      <c r="F14" s="373"/>
      <c r="G14" s="373"/>
      <c r="H14" s="373"/>
      <c r="I14" s="205"/>
      <c r="J14" s="271"/>
    </row>
    <row r="15" spans="1:10" ht="47.25">
      <c r="A15" s="274"/>
      <c r="B15" s="256" t="s">
        <v>211</v>
      </c>
      <c r="C15" s="374">
        <f>891+20+2000+1860</f>
        <v>4771</v>
      </c>
      <c r="D15" s="374">
        <f>891+20+2000+1860</f>
        <v>4771</v>
      </c>
      <c r="E15" s="374">
        <f>893+20+1998+1863</f>
        <v>4774</v>
      </c>
      <c r="F15" s="103">
        <f>20000/1000</f>
        <v>20</v>
      </c>
      <c r="G15" s="103">
        <f>20000/1000</f>
        <v>20</v>
      </c>
      <c r="H15" s="103">
        <f>20000/1000</f>
        <v>20</v>
      </c>
      <c r="I15" s="212"/>
      <c r="J15" s="271"/>
    </row>
    <row r="16" spans="1:10" ht="31.5">
      <c r="A16" s="274"/>
      <c r="B16" s="256" t="s">
        <v>95</v>
      </c>
      <c r="C16" s="374"/>
      <c r="D16" s="374"/>
      <c r="E16" s="374"/>
      <c r="F16" s="103">
        <f>10000/1000</f>
        <v>10</v>
      </c>
      <c r="G16" s="103">
        <f>10000/1000</f>
        <v>10</v>
      </c>
      <c r="H16" s="103">
        <f>10000/1000</f>
        <v>10</v>
      </c>
      <c r="I16" s="212"/>
      <c r="J16" s="271"/>
    </row>
    <row r="17" spans="1:10">
      <c r="A17" s="274"/>
      <c r="B17" s="375" t="s">
        <v>105</v>
      </c>
      <c r="C17" s="376"/>
      <c r="D17" s="376"/>
      <c r="E17" s="376"/>
      <c r="F17" s="376"/>
      <c r="G17" s="376"/>
      <c r="H17" s="376"/>
      <c r="I17" s="213"/>
      <c r="J17" s="271"/>
    </row>
    <row r="18" spans="1:10" ht="47.25">
      <c r="A18" s="274"/>
      <c r="B18" s="256" t="s">
        <v>92</v>
      </c>
      <c r="C18" s="377">
        <v>115</v>
      </c>
      <c r="D18" s="377">
        <v>115</v>
      </c>
      <c r="E18" s="377">
        <v>121</v>
      </c>
      <c r="F18" s="103">
        <f>20000/1000</f>
        <v>20</v>
      </c>
      <c r="G18" s="103">
        <f>20000/1000</f>
        <v>20</v>
      </c>
      <c r="H18" s="103">
        <f>20000/1000</f>
        <v>20</v>
      </c>
      <c r="I18" s="212"/>
      <c r="J18" s="271"/>
    </row>
    <row r="19" spans="1:10" ht="31.5">
      <c r="A19" s="274"/>
      <c r="B19" s="256" t="s">
        <v>95</v>
      </c>
      <c r="C19" s="378"/>
      <c r="D19" s="378"/>
      <c r="E19" s="378"/>
      <c r="F19" s="103">
        <f>10000/1000</f>
        <v>10</v>
      </c>
      <c r="G19" s="103">
        <f>10000/1000</f>
        <v>10</v>
      </c>
      <c r="H19" s="103">
        <f>10000/1000</f>
        <v>10</v>
      </c>
      <c r="I19" s="212"/>
      <c r="J19" s="271"/>
    </row>
    <row r="20" spans="1:10" ht="35.25" customHeight="1">
      <c r="A20" s="274">
        <v>2</v>
      </c>
      <c r="B20" s="372" t="s">
        <v>106</v>
      </c>
      <c r="C20" s="373"/>
      <c r="D20" s="373"/>
      <c r="E20" s="373"/>
      <c r="F20" s="373"/>
      <c r="G20" s="373"/>
      <c r="H20" s="373"/>
      <c r="I20" s="205"/>
      <c r="J20" s="271"/>
    </row>
    <row r="21" spans="1:10">
      <c r="A21" s="274"/>
      <c r="B21" s="370" t="s">
        <v>107</v>
      </c>
      <c r="C21" s="371"/>
      <c r="D21" s="371"/>
      <c r="E21" s="371"/>
      <c r="F21" s="371"/>
      <c r="G21" s="371"/>
      <c r="H21" s="371"/>
      <c r="I21" s="211"/>
      <c r="J21" s="271"/>
    </row>
    <row r="22" spans="1:10" ht="15.75" customHeight="1">
      <c r="A22" s="274"/>
      <c r="B22" s="372" t="s">
        <v>110</v>
      </c>
      <c r="C22" s="373"/>
      <c r="D22" s="373"/>
      <c r="E22" s="373"/>
      <c r="F22" s="373"/>
      <c r="G22" s="373"/>
      <c r="H22" s="373"/>
      <c r="I22" s="205"/>
      <c r="J22" s="271"/>
    </row>
    <row r="23" spans="1:10" ht="63">
      <c r="A23" s="274"/>
      <c r="B23" s="273" t="s">
        <v>91</v>
      </c>
      <c r="C23" s="258"/>
      <c r="D23" s="377">
        <f>25+2+25+40+79+32</f>
        <v>203</v>
      </c>
      <c r="E23" s="377">
        <f>30+6+25+41+78+32</f>
        <v>212</v>
      </c>
      <c r="F23" s="65">
        <f>1651300/1000</f>
        <v>1651.3</v>
      </c>
      <c r="G23" s="65">
        <f>1651218/1000</f>
        <v>1651.2180000000001</v>
      </c>
      <c r="H23" s="65">
        <f>1651218/1000</f>
        <v>1651.2180000000001</v>
      </c>
      <c r="I23" s="207"/>
      <c r="J23" s="271"/>
    </row>
    <row r="24" spans="1:10">
      <c r="A24" s="274"/>
      <c r="B24" s="273" t="s">
        <v>93</v>
      </c>
      <c r="C24" s="278"/>
      <c r="D24" s="379"/>
      <c r="E24" s="379"/>
      <c r="F24" s="65">
        <f>3800/1000</f>
        <v>3.8</v>
      </c>
      <c r="G24" s="65">
        <f>6600/1000</f>
        <v>6.6</v>
      </c>
      <c r="H24" s="65">
        <f>6600/1000</f>
        <v>6.6</v>
      </c>
      <c r="I24" s="207"/>
      <c r="J24" s="271"/>
    </row>
    <row r="25" spans="1:10" ht="63">
      <c r="A25" s="274"/>
      <c r="B25" s="273" t="s">
        <v>90</v>
      </c>
      <c r="C25" s="258"/>
      <c r="D25" s="379"/>
      <c r="E25" s="379"/>
      <c r="F25" s="288">
        <v>0</v>
      </c>
      <c r="G25" s="257"/>
      <c r="H25" s="257"/>
      <c r="I25" s="214"/>
      <c r="J25" s="271"/>
    </row>
    <row r="26" spans="1:10" ht="47.25">
      <c r="A26" s="274"/>
      <c r="B26" s="273" t="s">
        <v>97</v>
      </c>
      <c r="C26" s="259"/>
      <c r="D26" s="379"/>
      <c r="E26" s="379"/>
      <c r="F26" s="65">
        <f>5120/1000</f>
        <v>5.12</v>
      </c>
      <c r="G26" s="65">
        <f>12926/1000</f>
        <v>12.926</v>
      </c>
      <c r="H26" s="65">
        <f>12926/1000</f>
        <v>12.926</v>
      </c>
      <c r="I26" s="207"/>
      <c r="J26" s="271"/>
    </row>
    <row r="27" spans="1:10" ht="31.5" customHeight="1">
      <c r="A27" s="274"/>
      <c r="B27" s="380" t="s">
        <v>65</v>
      </c>
      <c r="C27" s="381"/>
      <c r="D27" s="379"/>
      <c r="E27" s="379"/>
      <c r="F27" s="382"/>
      <c r="G27" s="382"/>
      <c r="H27" s="382"/>
      <c r="I27" s="215"/>
      <c r="J27" s="271"/>
    </row>
    <row r="28" spans="1:10" ht="47.25">
      <c r="A28" s="274"/>
      <c r="B28" s="273" t="s">
        <v>99</v>
      </c>
      <c r="C28" s="259"/>
      <c r="D28" s="378"/>
      <c r="E28" s="378"/>
      <c r="F28" s="65">
        <f>17516/1000</f>
        <v>17.515999999999998</v>
      </c>
      <c r="G28" s="65">
        <f>17516/1000</f>
        <v>17.515999999999998</v>
      </c>
      <c r="H28" s="65">
        <f>17516/1000</f>
        <v>17.515999999999998</v>
      </c>
      <c r="I28" s="207"/>
      <c r="J28" s="271"/>
    </row>
    <row r="29" spans="1:10">
      <c r="A29" s="274">
        <v>3</v>
      </c>
      <c r="B29" s="380" t="s">
        <v>108</v>
      </c>
      <c r="C29" s="381"/>
      <c r="D29" s="381"/>
      <c r="E29" s="381"/>
      <c r="F29" s="381"/>
      <c r="G29" s="381"/>
      <c r="H29" s="381"/>
      <c r="I29" s="205"/>
      <c r="J29" s="271"/>
    </row>
    <row r="30" spans="1:10">
      <c r="A30" s="274"/>
      <c r="B30" s="383" t="s">
        <v>109</v>
      </c>
      <c r="C30" s="384"/>
      <c r="D30" s="384"/>
      <c r="E30" s="384"/>
      <c r="F30" s="384"/>
      <c r="G30" s="384"/>
      <c r="H30" s="384"/>
      <c r="I30" s="211"/>
      <c r="J30" s="271"/>
    </row>
    <row r="31" spans="1:10" ht="17.25" customHeight="1">
      <c r="A31" s="274"/>
      <c r="B31" s="380" t="s">
        <v>110</v>
      </c>
      <c r="C31" s="381"/>
      <c r="D31" s="381"/>
      <c r="E31" s="381"/>
      <c r="F31" s="381"/>
      <c r="G31" s="381"/>
      <c r="H31" s="381"/>
      <c r="I31" s="205"/>
      <c r="J31" s="271"/>
    </row>
    <row r="32" spans="1:10" ht="47.25">
      <c r="A32" s="274"/>
      <c r="B32" s="259" t="s">
        <v>111</v>
      </c>
      <c r="C32" s="259"/>
      <c r="D32" s="385">
        <v>25</v>
      </c>
      <c r="E32" s="385">
        <v>25</v>
      </c>
      <c r="F32" s="65">
        <f>135062/1000</f>
        <v>135.06200000000001</v>
      </c>
      <c r="G32" s="65">
        <f>135062/1000</f>
        <v>135.06200000000001</v>
      </c>
      <c r="H32" s="65">
        <f>135062/1000</f>
        <v>135.06200000000001</v>
      </c>
      <c r="I32" s="207"/>
      <c r="J32" s="271"/>
    </row>
    <row r="33" spans="1:10" ht="31.5" customHeight="1">
      <c r="A33" s="274"/>
      <c r="B33" s="380" t="s">
        <v>65</v>
      </c>
      <c r="C33" s="388"/>
      <c r="D33" s="386"/>
      <c r="E33" s="386"/>
      <c r="F33" s="389"/>
      <c r="G33" s="390"/>
      <c r="H33" s="390"/>
      <c r="I33" s="6"/>
      <c r="J33" s="271"/>
    </row>
    <row r="34" spans="1:10" ht="34.5" customHeight="1">
      <c r="A34" s="274"/>
      <c r="B34" s="259" t="s">
        <v>98</v>
      </c>
      <c r="C34" s="277"/>
      <c r="D34" s="386"/>
      <c r="E34" s="386"/>
      <c r="F34" s="65">
        <f>41678/1000</f>
        <v>41.677999999999997</v>
      </c>
      <c r="G34" s="65">
        <f>41678/1000</f>
        <v>41.677999999999997</v>
      </c>
      <c r="H34" s="65">
        <f>41678/1000</f>
        <v>41.677999999999997</v>
      </c>
      <c r="I34" s="207"/>
      <c r="J34" s="271"/>
    </row>
    <row r="35" spans="1:10" ht="111.75" customHeight="1">
      <c r="A35" s="274"/>
      <c r="B35" s="260" t="s">
        <v>296</v>
      </c>
      <c r="C35" s="277"/>
      <c r="D35" s="386"/>
      <c r="E35" s="386"/>
      <c r="F35" s="261"/>
      <c r="G35" s="258"/>
      <c r="H35" s="258"/>
      <c r="I35" s="6"/>
      <c r="J35" s="271"/>
    </row>
    <row r="36" spans="1:10" ht="135" customHeight="1">
      <c r="A36" s="274"/>
      <c r="B36" s="262" t="s">
        <v>298</v>
      </c>
      <c r="C36" s="263"/>
      <c r="D36" s="387"/>
      <c r="E36" s="387"/>
      <c r="F36" s="65"/>
      <c r="G36" s="194"/>
      <c r="H36" s="194"/>
      <c r="I36" s="10"/>
      <c r="J36" s="271"/>
    </row>
    <row r="37" spans="1:10" ht="48.75" customHeight="1">
      <c r="A37" s="204"/>
      <c r="B37" s="276"/>
      <c r="C37" s="205"/>
      <c r="D37" s="206"/>
      <c r="E37" s="206"/>
      <c r="F37" s="208"/>
      <c r="G37" s="207"/>
      <c r="H37" s="207"/>
      <c r="I37" s="207"/>
      <c r="J37" s="271"/>
    </row>
    <row r="38" spans="1:10" ht="67.5" customHeight="1">
      <c r="B38" s="203"/>
    </row>
  </sheetData>
  <mergeCells count="35">
    <mergeCell ref="B29:H29"/>
    <mergeCell ref="B30:H30"/>
    <mergeCell ref="B31:H31"/>
    <mergeCell ref="D32:D36"/>
    <mergeCell ref="E32:E36"/>
    <mergeCell ref="B33:C33"/>
    <mergeCell ref="F33:H33"/>
    <mergeCell ref="B21:H21"/>
    <mergeCell ref="B22:H22"/>
    <mergeCell ref="D23:D28"/>
    <mergeCell ref="E23:E28"/>
    <mergeCell ref="B27:C27"/>
    <mergeCell ref="F27:H27"/>
    <mergeCell ref="B17:H17"/>
    <mergeCell ref="C18:C19"/>
    <mergeCell ref="D18:D19"/>
    <mergeCell ref="E18:E19"/>
    <mergeCell ref="B20:H20"/>
    <mergeCell ref="B12:H12"/>
    <mergeCell ref="B13:H13"/>
    <mergeCell ref="B14:H14"/>
    <mergeCell ref="C15:C16"/>
    <mergeCell ref="D15:D16"/>
    <mergeCell ref="E15:E16"/>
    <mergeCell ref="A8:H8"/>
    <mergeCell ref="A10:A11"/>
    <mergeCell ref="B10:B11"/>
    <mergeCell ref="C10:E10"/>
    <mergeCell ref="F10:H10"/>
    <mergeCell ref="F1:H1"/>
    <mergeCell ref="F2:H2"/>
    <mergeCell ref="F3:H3"/>
    <mergeCell ref="A6:H6"/>
    <mergeCell ref="A7:H7"/>
    <mergeCell ref="D4:H4"/>
  </mergeCells>
  <pageMargins left="0.31496062992125984" right="0.46" top="0.59055118110236227" bottom="0.59055118110236227" header="0" footer="0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A9F9CF"/>
  </sheetPr>
  <dimension ref="A1:O48"/>
  <sheetViews>
    <sheetView view="pageBreakPreview" zoomScale="80" zoomScaleSheetLayoutView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H5" sqref="H5:L5"/>
    </sheetView>
  </sheetViews>
  <sheetFormatPr defaultColWidth="13.85546875" defaultRowHeight="15.75"/>
  <cols>
    <col min="1" max="1" width="7.5703125" style="82" customWidth="1"/>
    <col min="2" max="2" width="17" style="82" customWidth="1"/>
    <col min="3" max="3" width="43.28515625" style="82" customWidth="1"/>
    <col min="4" max="4" width="29.42578125" style="82" customWidth="1"/>
    <col min="5" max="5" width="8" style="82" customWidth="1"/>
    <col min="6" max="6" width="11.5703125" style="82" customWidth="1"/>
    <col min="7" max="7" width="14.85546875" style="82" customWidth="1"/>
    <col min="8" max="8" width="8.140625" style="82" customWidth="1"/>
    <col min="9" max="9" width="17.42578125" style="82" customWidth="1"/>
    <col min="10" max="11" width="15.140625" style="82" customWidth="1"/>
    <col min="12" max="12" width="15.28515625" style="82" customWidth="1"/>
    <col min="13" max="15" width="13.85546875" style="82" hidden="1" customWidth="1"/>
    <col min="16" max="16384" width="13.85546875" style="82"/>
  </cols>
  <sheetData>
    <row r="1" spans="1:12" ht="18.75" customHeight="1">
      <c r="I1" s="362" t="s">
        <v>103</v>
      </c>
      <c r="J1" s="362"/>
      <c r="K1" s="362"/>
      <c r="L1" s="362"/>
    </row>
    <row r="2" spans="1:12" ht="15.75" customHeight="1">
      <c r="I2" s="362" t="s">
        <v>113</v>
      </c>
      <c r="J2" s="362"/>
      <c r="K2" s="362"/>
      <c r="L2" s="362"/>
    </row>
    <row r="3" spans="1:12" ht="15.75" customHeight="1">
      <c r="I3" s="362" t="s">
        <v>114</v>
      </c>
      <c r="J3" s="362"/>
      <c r="K3" s="362"/>
      <c r="L3" s="362"/>
    </row>
    <row r="4" spans="1:12" hidden="1">
      <c r="A4" s="13"/>
      <c r="B4" s="13"/>
      <c r="C4" s="13"/>
      <c r="D4" s="13"/>
      <c r="E4" s="13"/>
      <c r="F4" s="13"/>
      <c r="G4" s="13"/>
      <c r="H4" s="13"/>
      <c r="I4" s="11"/>
    </row>
    <row r="5" spans="1:12">
      <c r="A5" s="13"/>
      <c r="B5" s="13"/>
      <c r="C5" s="13"/>
      <c r="D5" s="13"/>
      <c r="E5" s="13"/>
      <c r="F5" s="13"/>
      <c r="G5" s="13"/>
      <c r="H5" s="392" t="s">
        <v>314</v>
      </c>
      <c r="I5" s="392"/>
      <c r="J5" s="392"/>
      <c r="K5" s="392"/>
      <c r="L5" s="392"/>
    </row>
    <row r="6" spans="1:12" ht="17.25" customHeight="1">
      <c r="A6" s="391" t="s">
        <v>127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</row>
    <row r="7" spans="1:12" ht="16.5" customHeight="1">
      <c r="A7" s="391" t="s">
        <v>128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</row>
    <row r="8" spans="1:12" ht="16.5" customHeight="1">
      <c r="A8" s="393" t="s">
        <v>34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</row>
    <row r="9" spans="1:12" ht="16.5" customHeight="1">
      <c r="A9" s="312" t="s">
        <v>35</v>
      </c>
      <c r="B9" s="313" t="s">
        <v>130</v>
      </c>
      <c r="C9" s="312" t="s">
        <v>8</v>
      </c>
      <c r="D9" s="312" t="s">
        <v>9</v>
      </c>
      <c r="E9" s="314" t="s">
        <v>36</v>
      </c>
      <c r="F9" s="314"/>
      <c r="G9" s="314"/>
      <c r="H9" s="314"/>
      <c r="I9" s="395" t="s">
        <v>129</v>
      </c>
      <c r="J9" s="396"/>
      <c r="K9" s="396"/>
      <c r="L9" s="266"/>
    </row>
    <row r="10" spans="1:12" ht="24.75" customHeight="1">
      <c r="A10" s="312"/>
      <c r="B10" s="394"/>
      <c r="C10" s="312"/>
      <c r="D10" s="312"/>
      <c r="E10" s="267" t="s">
        <v>10</v>
      </c>
      <c r="F10" s="267" t="s">
        <v>11</v>
      </c>
      <c r="G10" s="267" t="s">
        <v>12</v>
      </c>
      <c r="H10" s="267" t="s">
        <v>13</v>
      </c>
      <c r="I10" s="267" t="s">
        <v>201</v>
      </c>
      <c r="J10" s="267" t="s">
        <v>202</v>
      </c>
      <c r="K10" s="267" t="s">
        <v>300</v>
      </c>
      <c r="L10" s="267" t="s">
        <v>132</v>
      </c>
    </row>
    <row r="11" spans="1:12">
      <c r="A11" s="397">
        <v>1</v>
      </c>
      <c r="B11" s="398" t="s">
        <v>131</v>
      </c>
      <c r="C11" s="399" t="s">
        <v>55</v>
      </c>
      <c r="D11" s="63" t="s">
        <v>15</v>
      </c>
      <c r="E11" s="17"/>
      <c r="F11" s="17"/>
      <c r="G11" s="17"/>
      <c r="H11" s="17"/>
      <c r="I11" s="17"/>
      <c r="J11" s="17"/>
      <c r="K11" s="17"/>
      <c r="L11" s="17"/>
    </row>
    <row r="12" spans="1:12" ht="33" customHeight="1">
      <c r="A12" s="397"/>
      <c r="B12" s="398"/>
      <c r="C12" s="399"/>
      <c r="D12" s="63" t="s">
        <v>47</v>
      </c>
      <c r="E12" s="268" t="s">
        <v>148</v>
      </c>
      <c r="F12" s="268" t="s">
        <v>148</v>
      </c>
      <c r="G12" s="268" t="s">
        <v>148</v>
      </c>
      <c r="H12" s="268" t="s">
        <v>148</v>
      </c>
      <c r="I12" s="238">
        <f>I14+I35+I41</f>
        <v>8659</v>
      </c>
      <c r="J12" s="238">
        <f>J14+J35+J41</f>
        <v>8659</v>
      </c>
      <c r="K12" s="238">
        <f>K14+K35+K41</f>
        <v>8659</v>
      </c>
      <c r="L12" s="238">
        <f>L14+L35+L41</f>
        <v>25976.999999999993</v>
      </c>
    </row>
    <row r="13" spans="1:12" ht="16.5" customHeight="1">
      <c r="A13" s="400" t="s">
        <v>48</v>
      </c>
      <c r="B13" s="401" t="s">
        <v>133</v>
      </c>
      <c r="C13" s="402" t="s">
        <v>64</v>
      </c>
      <c r="D13" s="248" t="s">
        <v>15</v>
      </c>
      <c r="E13" s="17"/>
      <c r="F13" s="17"/>
      <c r="G13" s="17"/>
      <c r="H13" s="17"/>
      <c r="I13" s="66"/>
      <c r="J13" s="66"/>
      <c r="K13" s="66"/>
      <c r="L13" s="67"/>
    </row>
    <row r="14" spans="1:12" ht="28.5" customHeight="1">
      <c r="A14" s="400"/>
      <c r="B14" s="401"/>
      <c r="C14" s="402"/>
      <c r="D14" s="236" t="s">
        <v>47</v>
      </c>
      <c r="E14" s="279" t="s">
        <v>148</v>
      </c>
      <c r="F14" s="279" t="s">
        <v>148</v>
      </c>
      <c r="G14" s="279" t="s">
        <v>148</v>
      </c>
      <c r="H14" s="279" t="s">
        <v>148</v>
      </c>
      <c r="I14" s="237">
        <f>I15+I16+I17+I18+I19+I20+I21+I22+I24+I25+I26+I27+I28+I29+I30++I33+I31</f>
        <v>8099.8060000000005</v>
      </c>
      <c r="J14" s="237">
        <f>J15+J16+J17+J18+J19+J20+J21+J22+J24+J25+J26+J27+J28+J29+J30++J33+J31</f>
        <v>8099.8060000000005</v>
      </c>
      <c r="K14" s="237">
        <f>K15+K16+K17+K18+K19+K20+K21+K22+K24+K25+K26+K27+K28+K29+K30++K33+K31</f>
        <v>8099.8060000000005</v>
      </c>
      <c r="L14" s="237">
        <f>L15+L16+L17+L18+L19+L20+L21+L22+L24+L25+L26+L27+L28+L29+L30++L33+L31+L32</f>
        <v>24299.417999999994</v>
      </c>
    </row>
    <row r="15" spans="1:12" ht="81.75" customHeight="1">
      <c r="A15" s="45" t="s">
        <v>156</v>
      </c>
      <c r="B15" s="45"/>
      <c r="C15" s="69" t="s">
        <v>163</v>
      </c>
      <c r="D15" s="25" t="s">
        <v>47</v>
      </c>
      <c r="E15" s="26">
        <v>162</v>
      </c>
      <c r="F15" s="283" t="s">
        <v>57</v>
      </c>
      <c r="G15" s="283" t="s">
        <v>164</v>
      </c>
      <c r="H15" s="26">
        <v>611</v>
      </c>
      <c r="I15" s="65">
        <f>554490/100</f>
        <v>5544.9</v>
      </c>
      <c r="J15" s="65">
        <f>5544900/1000</f>
        <v>5544.9</v>
      </c>
      <c r="K15" s="65">
        <f>5544900/1000</f>
        <v>5544.9</v>
      </c>
      <c r="L15" s="64">
        <f t="shared" ref="L15:L22" si="0">I15+J15+K15</f>
        <v>16634.699999999997</v>
      </c>
    </row>
    <row r="16" spans="1:12" ht="117.75" customHeight="1">
      <c r="A16" s="45" t="s">
        <v>154</v>
      </c>
      <c r="B16" s="45"/>
      <c r="C16" s="76" t="s">
        <v>165</v>
      </c>
      <c r="D16" s="61" t="s">
        <v>47</v>
      </c>
      <c r="E16" s="26">
        <v>162</v>
      </c>
      <c r="F16" s="283" t="s">
        <v>57</v>
      </c>
      <c r="G16" s="19" t="s">
        <v>166</v>
      </c>
      <c r="H16" s="26">
        <v>611</v>
      </c>
      <c r="I16" s="68"/>
      <c r="J16" s="68"/>
      <c r="K16" s="68"/>
      <c r="L16" s="64">
        <f t="shared" si="0"/>
        <v>0</v>
      </c>
    </row>
    <row r="17" spans="1:12" ht="120.75" customHeight="1">
      <c r="A17" s="45" t="s">
        <v>155</v>
      </c>
      <c r="B17" s="45"/>
      <c r="C17" s="80" t="s">
        <v>167</v>
      </c>
      <c r="D17" s="25" t="s">
        <v>47</v>
      </c>
      <c r="E17" s="26">
        <v>162</v>
      </c>
      <c r="F17" s="283" t="s">
        <v>57</v>
      </c>
      <c r="G17" s="283" t="s">
        <v>198</v>
      </c>
      <c r="H17" s="26">
        <v>611</v>
      </c>
      <c r="I17" s="68"/>
      <c r="J17" s="68"/>
      <c r="K17" s="68"/>
      <c r="L17" s="64">
        <f t="shared" si="0"/>
        <v>0</v>
      </c>
    </row>
    <row r="18" spans="1:12" ht="45" customHeight="1">
      <c r="A18" s="280" t="s">
        <v>157</v>
      </c>
      <c r="B18" s="45"/>
      <c r="C18" s="69" t="s">
        <v>86</v>
      </c>
      <c r="D18" s="25" t="s">
        <v>47</v>
      </c>
      <c r="E18" s="26">
        <v>162</v>
      </c>
      <c r="F18" s="283" t="s">
        <v>57</v>
      </c>
      <c r="G18" s="283" t="s">
        <v>153</v>
      </c>
      <c r="H18" s="26">
        <v>611</v>
      </c>
      <c r="I18" s="68"/>
      <c r="J18" s="68"/>
      <c r="K18" s="68"/>
      <c r="L18" s="64">
        <f t="shared" si="0"/>
        <v>0</v>
      </c>
    </row>
    <row r="19" spans="1:12" ht="79.5" customHeight="1">
      <c r="A19" s="280" t="s">
        <v>158</v>
      </c>
      <c r="B19" s="45"/>
      <c r="C19" s="69" t="s">
        <v>168</v>
      </c>
      <c r="D19" s="25" t="s">
        <v>47</v>
      </c>
      <c r="E19" s="281">
        <v>162</v>
      </c>
      <c r="F19" s="283" t="s">
        <v>57</v>
      </c>
      <c r="G19" s="283" t="s">
        <v>169</v>
      </c>
      <c r="H19" s="26">
        <v>612</v>
      </c>
      <c r="I19" s="65">
        <f>654100/1000</f>
        <v>654.1</v>
      </c>
      <c r="J19" s="65">
        <f>654100/1000</f>
        <v>654.1</v>
      </c>
      <c r="K19" s="65">
        <f>654100/1000</f>
        <v>654.1</v>
      </c>
      <c r="L19" s="64">
        <f t="shared" si="0"/>
        <v>1962.3000000000002</v>
      </c>
    </row>
    <row r="20" spans="1:12" ht="29.25" customHeight="1">
      <c r="A20" s="280" t="s">
        <v>159</v>
      </c>
      <c r="B20" s="45"/>
      <c r="C20" s="69" t="s">
        <v>88</v>
      </c>
      <c r="D20" s="25" t="s">
        <v>47</v>
      </c>
      <c r="E20" s="281">
        <v>162</v>
      </c>
      <c r="F20" s="283" t="s">
        <v>57</v>
      </c>
      <c r="G20" s="283" t="s">
        <v>161</v>
      </c>
      <c r="H20" s="26">
        <v>612</v>
      </c>
      <c r="I20" s="68"/>
      <c r="J20" s="68"/>
      <c r="K20" s="68"/>
      <c r="L20" s="64">
        <f t="shared" si="0"/>
        <v>0</v>
      </c>
    </row>
    <row r="21" spans="1:12" ht="42.75" customHeight="1">
      <c r="A21" s="280" t="s">
        <v>160</v>
      </c>
      <c r="B21" s="45"/>
      <c r="C21" s="69" t="s">
        <v>56</v>
      </c>
      <c r="D21" s="25" t="s">
        <v>47</v>
      </c>
      <c r="E21" s="281">
        <v>162</v>
      </c>
      <c r="F21" s="283" t="s">
        <v>57</v>
      </c>
      <c r="G21" s="283" t="s">
        <v>170</v>
      </c>
      <c r="H21" s="26">
        <v>0</v>
      </c>
      <c r="I21" s="65">
        <f>65000/1000</f>
        <v>65</v>
      </c>
      <c r="J21" s="65">
        <f>65000/1000</f>
        <v>65</v>
      </c>
      <c r="K21" s="65">
        <f>65000/1000</f>
        <v>65</v>
      </c>
      <c r="L21" s="64">
        <f t="shared" si="0"/>
        <v>195</v>
      </c>
    </row>
    <row r="22" spans="1:12" ht="83.25" customHeight="1">
      <c r="A22" s="78" t="s">
        <v>186</v>
      </c>
      <c r="B22" s="280"/>
      <c r="C22" s="69" t="s">
        <v>172</v>
      </c>
      <c r="D22" s="25" t="s">
        <v>47</v>
      </c>
      <c r="E22" s="281">
        <v>162</v>
      </c>
      <c r="F22" s="283" t="s">
        <v>57</v>
      </c>
      <c r="G22" s="283" t="s">
        <v>171</v>
      </c>
      <c r="H22" s="281">
        <v>0</v>
      </c>
      <c r="I22" s="68"/>
      <c r="J22" s="68"/>
      <c r="K22" s="68"/>
      <c r="L22" s="64">
        <f t="shared" si="0"/>
        <v>0</v>
      </c>
    </row>
    <row r="23" spans="1:12" ht="29.25" customHeight="1">
      <c r="A23" s="24" t="s">
        <v>187</v>
      </c>
      <c r="B23" s="24"/>
      <c r="C23" s="287" t="s">
        <v>59</v>
      </c>
      <c r="D23" s="286"/>
      <c r="E23" s="286"/>
      <c r="F23" s="286"/>
      <c r="G23" s="286"/>
      <c r="H23" s="286"/>
      <c r="I23" s="286"/>
      <c r="J23" s="286"/>
      <c r="K23" s="286"/>
      <c r="L23" s="285"/>
    </row>
    <row r="24" spans="1:12" ht="55.5" customHeight="1">
      <c r="A24" s="280" t="s">
        <v>188</v>
      </c>
      <c r="B24" s="280"/>
      <c r="C24" s="69" t="s">
        <v>90</v>
      </c>
      <c r="D24" s="25" t="s">
        <v>47</v>
      </c>
      <c r="E24" s="281">
        <v>162</v>
      </c>
      <c r="F24" s="282" t="s">
        <v>57</v>
      </c>
      <c r="G24" s="283" t="s">
        <v>60</v>
      </c>
      <c r="H24" s="281">
        <v>810</v>
      </c>
      <c r="I24" s="68"/>
      <c r="J24" s="68"/>
      <c r="K24" s="68"/>
      <c r="L24" s="64">
        <f t="shared" ref="L24:L31" si="1">I24+J24+K24</f>
        <v>0</v>
      </c>
    </row>
    <row r="25" spans="1:12" ht="54.75" customHeight="1">
      <c r="A25" s="280" t="s">
        <v>189</v>
      </c>
      <c r="B25" s="280"/>
      <c r="C25" s="69" t="s">
        <v>90</v>
      </c>
      <c r="D25" s="25" t="s">
        <v>47</v>
      </c>
      <c r="E25" s="281">
        <v>162</v>
      </c>
      <c r="F25" s="282" t="s">
        <v>57</v>
      </c>
      <c r="G25" s="283" t="s">
        <v>173</v>
      </c>
      <c r="H25" s="281">
        <v>612</v>
      </c>
      <c r="I25" s="65">
        <v>0</v>
      </c>
      <c r="J25" s="68"/>
      <c r="K25" s="68"/>
      <c r="L25" s="64">
        <f t="shared" si="1"/>
        <v>0</v>
      </c>
    </row>
    <row r="26" spans="1:12" ht="52.5" customHeight="1">
      <c r="A26" s="280" t="s">
        <v>190</v>
      </c>
      <c r="B26" s="280"/>
      <c r="C26" s="69" t="s">
        <v>175</v>
      </c>
      <c r="D26" s="25" t="s">
        <v>47</v>
      </c>
      <c r="E26" s="281">
        <v>162</v>
      </c>
      <c r="F26" s="282" t="s">
        <v>57</v>
      </c>
      <c r="G26" s="283" t="s">
        <v>173</v>
      </c>
      <c r="H26" s="281">
        <v>612</v>
      </c>
      <c r="I26" s="65">
        <f>1651218/1000</f>
        <v>1651.2180000000001</v>
      </c>
      <c r="J26" s="65">
        <f>1651218/1000</f>
        <v>1651.2180000000001</v>
      </c>
      <c r="K26" s="65">
        <f>1651218/1000</f>
        <v>1651.2180000000001</v>
      </c>
      <c r="L26" s="64">
        <f t="shared" si="1"/>
        <v>4953.6540000000005</v>
      </c>
    </row>
    <row r="27" spans="1:12" ht="41.25" customHeight="1">
      <c r="A27" s="280" t="s">
        <v>191</v>
      </c>
      <c r="B27" s="280"/>
      <c r="C27" s="69" t="s">
        <v>174</v>
      </c>
      <c r="D27" s="25" t="s">
        <v>47</v>
      </c>
      <c r="E27" s="281">
        <v>162</v>
      </c>
      <c r="F27" s="282" t="s">
        <v>57</v>
      </c>
      <c r="G27" s="283" t="s">
        <v>60</v>
      </c>
      <c r="H27" s="281">
        <v>810</v>
      </c>
      <c r="I27" s="68"/>
      <c r="J27" s="68"/>
      <c r="K27" s="68"/>
      <c r="L27" s="64">
        <f t="shared" si="1"/>
        <v>0</v>
      </c>
    </row>
    <row r="28" spans="1:12" ht="37.5" customHeight="1">
      <c r="A28" s="280" t="s">
        <v>192</v>
      </c>
      <c r="B28" s="280"/>
      <c r="C28" s="69" t="s">
        <v>176</v>
      </c>
      <c r="D28" s="25" t="s">
        <v>47</v>
      </c>
      <c r="E28" s="281">
        <v>162</v>
      </c>
      <c r="F28" s="282" t="s">
        <v>57</v>
      </c>
      <c r="G28" s="283" t="s">
        <v>173</v>
      </c>
      <c r="H28" s="281">
        <v>611</v>
      </c>
      <c r="I28" s="65">
        <f>20000/1000</f>
        <v>20</v>
      </c>
      <c r="J28" s="65">
        <f>20000/1000</f>
        <v>20</v>
      </c>
      <c r="K28" s="65">
        <f>20000/1000</f>
        <v>20</v>
      </c>
      <c r="L28" s="64">
        <f t="shared" si="1"/>
        <v>60</v>
      </c>
    </row>
    <row r="29" spans="1:12" ht="25.5" customHeight="1">
      <c r="A29" s="280" t="s">
        <v>193</v>
      </c>
      <c r="B29" s="280"/>
      <c r="C29" s="69" t="s">
        <v>93</v>
      </c>
      <c r="D29" s="25" t="s">
        <v>47</v>
      </c>
      <c r="E29" s="281">
        <v>162</v>
      </c>
      <c r="F29" s="282" t="s">
        <v>57</v>
      </c>
      <c r="G29" s="283" t="s">
        <v>173</v>
      </c>
      <c r="H29" s="281">
        <v>611</v>
      </c>
      <c r="I29" s="65">
        <f>6600/1000</f>
        <v>6.6</v>
      </c>
      <c r="J29" s="65">
        <f>6600/1000</f>
        <v>6.6</v>
      </c>
      <c r="K29" s="65">
        <f>6600/1000</f>
        <v>6.6</v>
      </c>
      <c r="L29" s="64">
        <f t="shared" si="1"/>
        <v>19.799999999999997</v>
      </c>
    </row>
    <row r="30" spans="1:12" ht="27" customHeight="1">
      <c r="A30" s="280" t="s">
        <v>194</v>
      </c>
      <c r="B30" s="280"/>
      <c r="C30" s="69" t="s">
        <v>95</v>
      </c>
      <c r="D30" s="25" t="s">
        <v>47</v>
      </c>
      <c r="E30" s="281">
        <v>162</v>
      </c>
      <c r="F30" s="282" t="s">
        <v>57</v>
      </c>
      <c r="G30" s="283" t="s">
        <v>173</v>
      </c>
      <c r="H30" s="281">
        <v>611</v>
      </c>
      <c r="I30" s="65">
        <f>10000/1000</f>
        <v>10</v>
      </c>
      <c r="J30" s="65">
        <f>10000/1000</f>
        <v>10</v>
      </c>
      <c r="K30" s="65">
        <f>10000/1000</f>
        <v>10</v>
      </c>
      <c r="L30" s="64">
        <f t="shared" si="1"/>
        <v>30</v>
      </c>
    </row>
    <row r="31" spans="1:12" ht="42" customHeight="1">
      <c r="A31" s="413" t="s">
        <v>196</v>
      </c>
      <c r="B31" s="413"/>
      <c r="C31" s="69" t="s">
        <v>293</v>
      </c>
      <c r="D31" s="414" t="s">
        <v>47</v>
      </c>
      <c r="E31" s="405">
        <v>162</v>
      </c>
      <c r="F31" s="415" t="s">
        <v>57</v>
      </c>
      <c r="G31" s="416" t="s">
        <v>173</v>
      </c>
      <c r="H31" s="405">
        <v>611</v>
      </c>
      <c r="I31" s="65">
        <f>135062/1000</f>
        <v>135.06200000000001</v>
      </c>
      <c r="J31" s="65">
        <f>135062/1000</f>
        <v>135.06200000000001</v>
      </c>
      <c r="K31" s="65">
        <f>135062/1000</f>
        <v>135.06200000000001</v>
      </c>
      <c r="L31" s="64">
        <f t="shared" si="1"/>
        <v>405.18600000000004</v>
      </c>
    </row>
    <row r="32" spans="1:12" ht="18.75" customHeight="1">
      <c r="A32" s="413"/>
      <c r="B32" s="413"/>
      <c r="C32" s="69" t="s">
        <v>301</v>
      </c>
      <c r="D32" s="414"/>
      <c r="E32" s="405"/>
      <c r="F32" s="415"/>
      <c r="G32" s="416"/>
      <c r="H32" s="405"/>
      <c r="I32" s="68"/>
      <c r="J32" s="68"/>
      <c r="K32" s="68"/>
      <c r="L32" s="64"/>
    </row>
    <row r="33" spans="1:15" ht="31.5" customHeight="1">
      <c r="A33" s="280" t="s">
        <v>195</v>
      </c>
      <c r="B33" s="280"/>
      <c r="C33" s="69" t="s">
        <v>97</v>
      </c>
      <c r="D33" s="25" t="s">
        <v>47</v>
      </c>
      <c r="E33" s="281">
        <v>162</v>
      </c>
      <c r="F33" s="282" t="s">
        <v>57</v>
      </c>
      <c r="G33" s="283" t="s">
        <v>173</v>
      </c>
      <c r="H33" s="281">
        <v>611</v>
      </c>
      <c r="I33" s="65">
        <f>12926/1000</f>
        <v>12.926</v>
      </c>
      <c r="J33" s="65">
        <f>12926/1000</f>
        <v>12.926</v>
      </c>
      <c r="K33" s="65">
        <f>12926/1000</f>
        <v>12.926</v>
      </c>
      <c r="L33" s="64">
        <f>I33+J33+K33</f>
        <v>38.777999999999999</v>
      </c>
    </row>
    <row r="34" spans="1:15" ht="21" customHeight="1">
      <c r="A34" s="406" t="s">
        <v>49</v>
      </c>
      <c r="B34" s="407" t="s">
        <v>134</v>
      </c>
      <c r="C34" s="409" t="s">
        <v>65</v>
      </c>
      <c r="D34" s="269" t="s">
        <v>15</v>
      </c>
      <c r="E34" s="23"/>
      <c r="F34" s="22"/>
      <c r="G34" s="23"/>
      <c r="H34" s="23"/>
      <c r="I34" s="66"/>
      <c r="J34" s="66"/>
      <c r="K34" s="66"/>
      <c r="L34" s="66"/>
    </row>
    <row r="35" spans="1:15" ht="29.25" customHeight="1">
      <c r="A35" s="406"/>
      <c r="B35" s="408"/>
      <c r="C35" s="409"/>
      <c r="D35" s="239" t="s">
        <v>47</v>
      </c>
      <c r="E35" s="240"/>
      <c r="F35" s="241"/>
      <c r="G35" s="240"/>
      <c r="H35" s="240"/>
      <c r="I35" s="243">
        <f>I36+I37+I38+I39</f>
        <v>59.193999999999996</v>
      </c>
      <c r="J35" s="243">
        <f>J36+J37+J38+J39</f>
        <v>59.193999999999996</v>
      </c>
      <c r="K35" s="243">
        <f>K36+K37+K38+K39</f>
        <v>59.193999999999996</v>
      </c>
      <c r="L35" s="242">
        <f>L36+L37+L38+L39</f>
        <v>177.58199999999999</v>
      </c>
    </row>
    <row r="36" spans="1:15" ht="95.25" customHeight="1">
      <c r="A36" s="280" t="s">
        <v>50</v>
      </c>
      <c r="B36" s="280"/>
      <c r="C36" s="69" t="s">
        <v>177</v>
      </c>
      <c r="D36" s="25" t="s">
        <v>47</v>
      </c>
      <c r="E36" s="19">
        <v>162</v>
      </c>
      <c r="F36" s="282" t="s">
        <v>57</v>
      </c>
      <c r="G36" s="19" t="s">
        <v>178</v>
      </c>
      <c r="H36" s="19" t="s">
        <v>61</v>
      </c>
      <c r="I36" s="65">
        <f>41678/1000</f>
        <v>41.677999999999997</v>
      </c>
      <c r="J36" s="65">
        <f>41678/1000</f>
        <v>41.677999999999997</v>
      </c>
      <c r="K36" s="65">
        <f>41678/1000</f>
        <v>41.677999999999997</v>
      </c>
      <c r="L36" s="64">
        <f>I36+J36+K36</f>
        <v>125.03399999999999</v>
      </c>
      <c r="M36" s="111"/>
      <c r="N36" s="111"/>
      <c r="O36" s="111"/>
    </row>
    <row r="37" spans="1:15" ht="95.25" customHeight="1">
      <c r="A37" s="280" t="s">
        <v>51</v>
      </c>
      <c r="B37" s="280"/>
      <c r="C37" s="69" t="s">
        <v>200</v>
      </c>
      <c r="D37" s="25" t="s">
        <v>47</v>
      </c>
      <c r="E37" s="19">
        <v>162</v>
      </c>
      <c r="F37" s="282" t="s">
        <v>57</v>
      </c>
      <c r="G37" s="19" t="s">
        <v>179</v>
      </c>
      <c r="H37" s="19" t="s">
        <v>61</v>
      </c>
      <c r="I37" s="65">
        <f>17516/1000</f>
        <v>17.515999999999998</v>
      </c>
      <c r="J37" s="65">
        <f>17516/1000</f>
        <v>17.515999999999998</v>
      </c>
      <c r="K37" s="65">
        <f>17516/1000</f>
        <v>17.515999999999998</v>
      </c>
      <c r="L37" s="64">
        <f>I37+J37+K37</f>
        <v>52.547999999999995</v>
      </c>
      <c r="M37" s="111"/>
      <c r="N37" s="111"/>
      <c r="O37" s="111"/>
    </row>
    <row r="38" spans="1:15" ht="85.5" customHeight="1">
      <c r="A38" s="202" t="s">
        <v>294</v>
      </c>
      <c r="B38" s="9"/>
      <c r="C38" s="203" t="s">
        <v>296</v>
      </c>
      <c r="D38" s="89" t="s">
        <v>47</v>
      </c>
      <c r="E38" s="250" t="s">
        <v>184</v>
      </c>
      <c r="F38" s="250" t="s">
        <v>57</v>
      </c>
      <c r="G38" s="250" t="s">
        <v>297</v>
      </c>
      <c r="H38" s="250" t="s">
        <v>61</v>
      </c>
      <c r="I38" s="216"/>
      <c r="J38" s="217"/>
      <c r="K38" s="217"/>
      <c r="L38" s="64">
        <f>I38+J38+K38</f>
        <v>0</v>
      </c>
    </row>
    <row r="39" spans="1:15" ht="96" customHeight="1">
      <c r="A39" s="202" t="s">
        <v>295</v>
      </c>
      <c r="B39" s="9"/>
      <c r="C39" s="80" t="s">
        <v>298</v>
      </c>
      <c r="D39" s="89" t="s">
        <v>47</v>
      </c>
      <c r="E39" s="250" t="s">
        <v>184</v>
      </c>
      <c r="F39" s="250" t="s">
        <v>57</v>
      </c>
      <c r="G39" s="250" t="s">
        <v>299</v>
      </c>
      <c r="H39" s="250" t="s">
        <v>61</v>
      </c>
      <c r="I39" s="201"/>
      <c r="J39" s="9"/>
      <c r="K39" s="9"/>
      <c r="L39" s="64">
        <f>I39+J39+K39</f>
        <v>0</v>
      </c>
    </row>
    <row r="40" spans="1:15" ht="18.75" customHeight="1">
      <c r="A40" s="410" t="s">
        <v>52</v>
      </c>
      <c r="B40" s="411" t="s">
        <v>135</v>
      </c>
      <c r="C40" s="412" t="s">
        <v>67</v>
      </c>
      <c r="D40" s="269" t="s">
        <v>15</v>
      </c>
      <c r="E40" s="77"/>
      <c r="F40" s="22"/>
      <c r="G40" s="77"/>
      <c r="H40" s="77"/>
      <c r="I40" s="62"/>
      <c r="J40" s="62"/>
      <c r="K40" s="62"/>
      <c r="L40" s="62"/>
    </row>
    <row r="41" spans="1:15" ht="32.25" customHeight="1">
      <c r="A41" s="410"/>
      <c r="B41" s="408"/>
      <c r="C41" s="412"/>
      <c r="D41" s="244" t="s">
        <v>47</v>
      </c>
      <c r="E41" s="245"/>
      <c r="F41" s="246"/>
      <c r="G41" s="245"/>
      <c r="H41" s="245"/>
      <c r="I41" s="247">
        <f>I42+I43+I44</f>
        <v>500</v>
      </c>
      <c r="J41" s="247">
        <f>J42+J43+J44</f>
        <v>500</v>
      </c>
      <c r="K41" s="247">
        <f>K42+K43+K44</f>
        <v>500</v>
      </c>
      <c r="L41" s="247">
        <f>L42+L43+L44</f>
        <v>1500</v>
      </c>
    </row>
    <row r="42" spans="1:15" ht="91.5" customHeight="1">
      <c r="A42" s="280" t="s">
        <v>53</v>
      </c>
      <c r="B42" s="280"/>
      <c r="C42" s="76" t="s">
        <v>180</v>
      </c>
      <c r="D42" s="25" t="s">
        <v>47</v>
      </c>
      <c r="E42" s="26">
        <v>162</v>
      </c>
      <c r="F42" s="282" t="s">
        <v>63</v>
      </c>
      <c r="G42" s="283" t="s">
        <v>181</v>
      </c>
      <c r="H42" s="26">
        <v>322</v>
      </c>
      <c r="I42" s="65">
        <f>500000/1000</f>
        <v>500</v>
      </c>
      <c r="J42" s="65">
        <f>500000/1000</f>
        <v>500</v>
      </c>
      <c r="K42" s="65">
        <f>500000/1000</f>
        <v>500</v>
      </c>
      <c r="L42" s="64">
        <f>I42+J42+K42</f>
        <v>1500</v>
      </c>
    </row>
    <row r="43" spans="1:15" ht="81.75" customHeight="1">
      <c r="A43" s="280" t="s">
        <v>54</v>
      </c>
      <c r="B43" s="280"/>
      <c r="C43" s="69" t="s">
        <v>182</v>
      </c>
      <c r="D43" s="25" t="s">
        <v>47</v>
      </c>
      <c r="E43" s="26">
        <v>162</v>
      </c>
      <c r="F43" s="282" t="s">
        <v>63</v>
      </c>
      <c r="G43" s="283" t="s">
        <v>183</v>
      </c>
      <c r="H43" s="26">
        <v>322</v>
      </c>
      <c r="I43" s="68"/>
      <c r="J43" s="68"/>
      <c r="K43" s="68"/>
      <c r="L43" s="64">
        <f>I43+J43+K43</f>
        <v>0</v>
      </c>
    </row>
    <row r="44" spans="1:15" ht="106.5" customHeight="1">
      <c r="A44" s="280" t="s">
        <v>62</v>
      </c>
      <c r="B44" s="280"/>
      <c r="C44" s="79" t="s">
        <v>199</v>
      </c>
      <c r="D44" s="25" t="s">
        <v>47</v>
      </c>
      <c r="E44" s="19" t="s">
        <v>184</v>
      </c>
      <c r="F44" s="19" t="s">
        <v>63</v>
      </c>
      <c r="G44" s="19" t="s">
        <v>197</v>
      </c>
      <c r="H44" s="19" t="s">
        <v>185</v>
      </c>
      <c r="I44" s="68"/>
      <c r="J44" s="68"/>
      <c r="K44" s="68"/>
      <c r="L44" s="64">
        <f>I44+J44+K44</f>
        <v>0</v>
      </c>
    </row>
    <row r="45" spans="1:15" ht="77.25" hidden="1" customHeight="1">
      <c r="A45" s="70"/>
      <c r="B45" s="403" t="s">
        <v>136</v>
      </c>
      <c r="C45" s="404"/>
      <c r="D45" s="71" t="s">
        <v>137</v>
      </c>
      <c r="E45" s="72"/>
      <c r="F45" s="46"/>
      <c r="G45" s="47"/>
      <c r="H45" s="72"/>
      <c r="I45" s="73"/>
      <c r="J45" s="74"/>
      <c r="K45" s="74"/>
      <c r="L45" s="75"/>
    </row>
    <row r="46" spans="1:15" ht="2.25" hidden="1" customHeight="1">
      <c r="A46" s="20"/>
      <c r="B46" s="403"/>
      <c r="C46" s="404"/>
      <c r="D46" s="25" t="s">
        <v>138</v>
      </c>
      <c r="E46" s="26"/>
      <c r="F46" s="282"/>
      <c r="G46" s="283"/>
      <c r="H46" s="26"/>
      <c r="I46" s="32"/>
      <c r="J46" s="34"/>
      <c r="K46" s="34"/>
      <c r="L46" s="33"/>
    </row>
    <row r="47" spans="1:15" ht="75" hidden="1" customHeight="1">
      <c r="A47" s="20"/>
      <c r="B47" s="403"/>
      <c r="C47" s="404"/>
      <c r="D47" s="25" t="s">
        <v>139</v>
      </c>
      <c r="E47" s="26"/>
      <c r="F47" s="282"/>
      <c r="G47" s="283"/>
      <c r="H47" s="26"/>
      <c r="I47" s="32"/>
      <c r="J47" s="34"/>
      <c r="K47" s="34"/>
      <c r="L47" s="33"/>
    </row>
    <row r="48" spans="1:15" ht="69" hidden="1" customHeight="1">
      <c r="A48" s="22"/>
      <c r="B48" s="403"/>
      <c r="C48" s="404"/>
      <c r="D48" s="25"/>
      <c r="E48" s="26"/>
      <c r="F48" s="282"/>
      <c r="G48" s="283"/>
      <c r="H48" s="26"/>
      <c r="I48" s="32"/>
      <c r="J48" s="34"/>
      <c r="K48" s="34"/>
      <c r="L48" s="33">
        <f>4424469.95/1000</f>
        <v>4424.4699500000006</v>
      </c>
    </row>
  </sheetData>
  <mergeCells count="33">
    <mergeCell ref="B45:C48"/>
    <mergeCell ref="H31:H32"/>
    <mergeCell ref="A34:A35"/>
    <mergeCell ref="B34:B35"/>
    <mergeCell ref="C34:C35"/>
    <mergeCell ref="A40:A41"/>
    <mergeCell ref="B40:B41"/>
    <mergeCell ref="C40:C41"/>
    <mergeCell ref="A31:A32"/>
    <mergeCell ref="B31:B32"/>
    <mergeCell ref="D31:D32"/>
    <mergeCell ref="E31:E32"/>
    <mergeCell ref="F31:F32"/>
    <mergeCell ref="G31:G32"/>
    <mergeCell ref="A11:A12"/>
    <mergeCell ref="B11:B12"/>
    <mergeCell ref="C11:C12"/>
    <mergeCell ref="A13:A14"/>
    <mergeCell ref="B13:B14"/>
    <mergeCell ref="C13:C14"/>
    <mergeCell ref="A8:L8"/>
    <mergeCell ref="A9:A10"/>
    <mergeCell ref="B9:B10"/>
    <mergeCell ref="C9:C10"/>
    <mergeCell ref="D9:D10"/>
    <mergeCell ref="E9:H9"/>
    <mergeCell ref="I9:K9"/>
    <mergeCell ref="I1:L1"/>
    <mergeCell ref="I2:L2"/>
    <mergeCell ref="I3:L3"/>
    <mergeCell ref="A6:L6"/>
    <mergeCell ref="A7:L7"/>
    <mergeCell ref="H5:L5"/>
  </mergeCells>
  <printOptions horizontalCentered="1" verticalCentered="1"/>
  <pageMargins left="0.11811023622047245" right="0.11811023622047245" top="0.59055118110236227" bottom="0.39370078740157483" header="0" footer="0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Q4" sqref="Q4"/>
    </sheetView>
  </sheetViews>
  <sheetFormatPr defaultColWidth="13.85546875" defaultRowHeight="15.75"/>
  <cols>
    <col min="1" max="1" width="4.7109375" style="2" customWidth="1"/>
    <col min="2" max="2" width="26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20.140625" style="2" customWidth="1"/>
    <col min="17" max="17" width="23.42578125" style="2" customWidth="1"/>
    <col min="18" max="16384" width="13.85546875" style="2"/>
  </cols>
  <sheetData>
    <row r="1" spans="1:53">
      <c r="A1" s="82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2" t="s">
        <v>249</v>
      </c>
      <c r="O1" s="7"/>
      <c r="P1" s="7"/>
      <c r="Q1" s="7"/>
    </row>
    <row r="2" spans="1:53">
      <c r="A2" s="82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4" t="s">
        <v>113</v>
      </c>
      <c r="O2" s="7"/>
      <c r="P2" s="7"/>
      <c r="Q2" s="7"/>
    </row>
    <row r="3" spans="1:53" ht="27.75" customHeight="1">
      <c r="A3" s="82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4" t="s">
        <v>114</v>
      </c>
      <c r="O3" s="7"/>
      <c r="P3" s="7"/>
      <c r="Q3" s="7"/>
    </row>
    <row r="4" spans="1:53" ht="15" customHeight="1">
      <c r="A4" s="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 t="s">
        <v>314</v>
      </c>
      <c r="O4" s="82"/>
      <c r="P4" s="82"/>
      <c r="Q4" s="82"/>
    </row>
    <row r="5" spans="1:53" ht="26.25" customHeight="1">
      <c r="A5" s="344" t="s">
        <v>115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</row>
    <row r="6" spans="1:53" ht="58.5" customHeight="1">
      <c r="A6" s="417" t="s">
        <v>231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</row>
    <row r="7" spans="1:53" ht="15" customHeight="1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</row>
    <row r="8" spans="1:53" ht="19.5" customHeight="1">
      <c r="A8" s="100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</row>
    <row r="9" spans="1:53">
      <c r="A9" s="421" t="s">
        <v>5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</row>
    <row r="10" spans="1:53" ht="51" customHeight="1">
      <c r="A10" s="419" t="s">
        <v>0</v>
      </c>
      <c r="B10" s="419" t="s">
        <v>252</v>
      </c>
      <c r="C10" s="419" t="s">
        <v>39</v>
      </c>
      <c r="D10" s="419"/>
      <c r="E10" s="419"/>
      <c r="F10" s="419"/>
      <c r="G10" s="419"/>
      <c r="H10" s="419" t="s">
        <v>40</v>
      </c>
      <c r="I10" s="419"/>
      <c r="J10" s="419"/>
      <c r="K10" s="419"/>
      <c r="L10" s="419"/>
      <c r="M10" s="419" t="s">
        <v>41</v>
      </c>
      <c r="N10" s="419"/>
      <c r="O10" s="419"/>
      <c r="P10" s="419"/>
      <c r="Q10" s="419"/>
    </row>
    <row r="11" spans="1:53" ht="18.75" customHeight="1">
      <c r="A11" s="419"/>
      <c r="B11" s="419"/>
      <c r="C11" s="419" t="s">
        <v>15</v>
      </c>
      <c r="D11" s="419" t="s">
        <v>14</v>
      </c>
      <c r="E11" s="419"/>
      <c r="F11" s="419"/>
      <c r="G11" s="419"/>
      <c r="H11" s="419" t="s">
        <v>15</v>
      </c>
      <c r="I11" s="419" t="s">
        <v>14</v>
      </c>
      <c r="J11" s="419"/>
      <c r="K11" s="419"/>
      <c r="L11" s="419"/>
      <c r="M11" s="419" t="s">
        <v>15</v>
      </c>
      <c r="N11" s="419" t="s">
        <v>14</v>
      </c>
      <c r="O11" s="419"/>
      <c r="P11" s="419"/>
      <c r="Q11" s="419"/>
    </row>
    <row r="12" spans="1:53" s="9" customFormat="1" ht="45.75" customHeight="1">
      <c r="A12" s="419"/>
      <c r="B12" s="419"/>
      <c r="C12" s="419"/>
      <c r="D12" s="101" t="s">
        <v>16</v>
      </c>
      <c r="E12" s="101" t="s">
        <v>17</v>
      </c>
      <c r="F12" s="101" t="s">
        <v>18</v>
      </c>
      <c r="G12" s="101" t="s">
        <v>19</v>
      </c>
      <c r="H12" s="419"/>
      <c r="I12" s="101" t="s">
        <v>16</v>
      </c>
      <c r="J12" s="101" t="s">
        <v>17</v>
      </c>
      <c r="K12" s="101" t="s">
        <v>18</v>
      </c>
      <c r="L12" s="101" t="s">
        <v>19</v>
      </c>
      <c r="M12" s="419"/>
      <c r="N12" s="101" t="s">
        <v>16</v>
      </c>
      <c r="O12" s="101" t="s">
        <v>17</v>
      </c>
      <c r="P12" s="101" t="s">
        <v>18</v>
      </c>
      <c r="Q12" s="101" t="s">
        <v>19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31.5">
      <c r="A13" s="101">
        <v>1</v>
      </c>
      <c r="B13" s="3" t="s">
        <v>21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101">
        <v>2</v>
      </c>
      <c r="B14" s="3" t="s">
        <v>20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101">
        <v>3</v>
      </c>
      <c r="B15" s="109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419" t="s">
        <v>42</v>
      </c>
      <c r="B16" s="419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6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</row>
    <row r="18" spans="1:17" ht="18.75">
      <c r="A18" s="418" t="s">
        <v>43</v>
      </c>
      <c r="B18" s="418"/>
      <c r="C18" s="418"/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</row>
    <row r="19" spans="1:17">
      <c r="A19" s="1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</row>
    <row r="20" spans="1:17">
      <c r="A20" s="420" t="s">
        <v>309</v>
      </c>
      <c r="B20" s="420"/>
      <c r="C20" s="420"/>
      <c r="D20" s="420"/>
      <c r="E20" s="420"/>
      <c r="F20" s="420"/>
      <c r="G20" s="420"/>
      <c r="H20" s="420"/>
      <c r="I20" s="420"/>
      <c r="J20" s="420"/>
      <c r="K20" s="420"/>
      <c r="L20" s="420"/>
      <c r="M20" s="420"/>
      <c r="N20" s="420"/>
      <c r="O20" s="420"/>
      <c r="P20" s="420"/>
      <c r="Q20" s="420"/>
    </row>
    <row r="21" spans="1:17" ht="18.75">
      <c r="A21" s="106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</row>
  </sheetData>
  <mergeCells count="18">
    <mergeCell ref="A20:Q20"/>
    <mergeCell ref="A7:Q7"/>
    <mergeCell ref="A9:Q9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6:B16"/>
  </mergeCells>
  <pageMargins left="0.31496062992125984" right="0.31496062992125984" top="0.59055118110236227" bottom="0.59055118110236227" header="0" footer="0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A9F9CF"/>
  </sheetPr>
  <dimension ref="A1:AX65"/>
  <sheetViews>
    <sheetView view="pageBreakPreview" zoomScale="93" zoomScaleSheetLayoutView="93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B2" sqref="B2"/>
    </sheetView>
  </sheetViews>
  <sheetFormatPr defaultColWidth="13.85546875" defaultRowHeight="15.75"/>
  <cols>
    <col min="1" max="1" width="4.85546875" style="82" customWidth="1"/>
    <col min="2" max="2" width="72.140625" style="82" customWidth="1"/>
    <col min="3" max="3" width="14.7109375" style="82" bestFit="1" customWidth="1"/>
    <col min="4" max="4" width="19.42578125" style="82" customWidth="1"/>
    <col min="5" max="5" width="18.7109375" style="82" customWidth="1"/>
    <col min="6" max="6" width="23" style="82" customWidth="1"/>
    <col min="7" max="16384" width="13.85546875" style="82"/>
  </cols>
  <sheetData>
    <row r="1" spans="1:50">
      <c r="B1" s="7"/>
      <c r="C1" s="301"/>
      <c r="D1" s="301"/>
      <c r="E1" s="301"/>
      <c r="F1" s="298" t="s">
        <v>316</v>
      </c>
    </row>
    <row r="2" spans="1:50">
      <c r="B2" s="7"/>
      <c r="C2" s="301"/>
      <c r="D2" s="301"/>
      <c r="E2" s="361" t="s">
        <v>113</v>
      </c>
      <c r="F2" s="361"/>
    </row>
    <row r="3" spans="1:50">
      <c r="B3" s="7"/>
      <c r="C3" s="301"/>
      <c r="D3" s="361" t="s">
        <v>114</v>
      </c>
      <c r="E3" s="361"/>
      <c r="F3" s="361"/>
    </row>
    <row r="4" spans="1:50">
      <c r="A4" s="1"/>
      <c r="C4" s="361" t="s">
        <v>314</v>
      </c>
      <c r="D4" s="361"/>
      <c r="E4" s="361"/>
      <c r="F4" s="361"/>
    </row>
    <row r="5" spans="1:50">
      <c r="A5" s="344" t="s">
        <v>127</v>
      </c>
      <c r="B5" s="344"/>
      <c r="C5" s="344"/>
      <c r="D5" s="344"/>
      <c r="E5" s="344"/>
      <c r="F5" s="344"/>
    </row>
    <row r="6" spans="1:50">
      <c r="A6" s="344" t="s">
        <v>144</v>
      </c>
      <c r="B6" s="344"/>
      <c r="C6" s="344"/>
      <c r="D6" s="344"/>
      <c r="E6" s="344"/>
      <c r="F6" s="344"/>
    </row>
    <row r="7" spans="1:50">
      <c r="A7" s="344" t="s">
        <v>145</v>
      </c>
      <c r="B7" s="344"/>
      <c r="C7" s="344"/>
      <c r="D7" s="344"/>
      <c r="E7" s="344"/>
      <c r="F7" s="344"/>
    </row>
    <row r="8" spans="1:50" ht="19.5" customHeight="1">
      <c r="A8" s="270"/>
      <c r="B8"/>
      <c r="C8"/>
      <c r="D8"/>
      <c r="E8"/>
      <c r="F8"/>
    </row>
    <row r="9" spans="1:50">
      <c r="A9" s="421" t="s">
        <v>37</v>
      </c>
      <c r="B9" s="421"/>
      <c r="C9" s="421"/>
      <c r="D9" s="421"/>
      <c r="E9" s="421"/>
      <c r="F9" s="421"/>
    </row>
    <row r="10" spans="1:50" ht="17.25" customHeight="1">
      <c r="A10" s="349" t="s">
        <v>0</v>
      </c>
      <c r="B10" s="349" t="s">
        <v>22</v>
      </c>
      <c r="C10" s="425" t="s">
        <v>146</v>
      </c>
      <c r="D10" s="425"/>
      <c r="E10" s="425"/>
      <c r="F10" s="425"/>
    </row>
    <row r="11" spans="1:50" ht="15.75" customHeight="1">
      <c r="A11" s="424"/>
      <c r="B11" s="424"/>
      <c r="C11" s="426" t="s">
        <v>15</v>
      </c>
      <c r="D11" s="428" t="s">
        <v>147</v>
      </c>
      <c r="E11" s="429"/>
      <c r="F11" s="430"/>
    </row>
    <row r="12" spans="1:50" s="9" customFormat="1">
      <c r="A12" s="350"/>
      <c r="B12" s="350"/>
      <c r="C12" s="427"/>
      <c r="D12" s="272" t="s">
        <v>201</v>
      </c>
      <c r="E12" s="272" t="s">
        <v>202</v>
      </c>
      <c r="F12" s="9" t="s">
        <v>300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 ht="29.25" customHeight="1">
      <c r="A13" s="54">
        <v>1</v>
      </c>
      <c r="B13" s="235" t="s">
        <v>150</v>
      </c>
      <c r="C13" s="219">
        <f>D13+E13+F13</f>
        <v>25977</v>
      </c>
      <c r="D13" s="219">
        <f>D16+D19+D21+D23+D18</f>
        <v>8659</v>
      </c>
      <c r="E13" s="219">
        <f>E16+E19+E21+E23+E18</f>
        <v>8659</v>
      </c>
      <c r="F13" s="219">
        <f>F16+F18+F19+F21+F23</f>
        <v>8659</v>
      </c>
    </row>
    <row r="14" spans="1:50">
      <c r="A14" s="55">
        <v>2</v>
      </c>
      <c r="B14" s="431" t="s">
        <v>14</v>
      </c>
      <c r="C14" s="432"/>
      <c r="D14" s="432"/>
      <c r="E14" s="432"/>
      <c r="F14" s="432"/>
    </row>
    <row r="15" spans="1:50" ht="19.5" customHeight="1">
      <c r="A15" s="55">
        <v>3</v>
      </c>
      <c r="B15" s="422" t="s">
        <v>23</v>
      </c>
      <c r="C15" s="423"/>
      <c r="D15" s="423"/>
      <c r="E15" s="423"/>
      <c r="F15" s="423"/>
    </row>
    <row r="16" spans="1:50">
      <c r="A16" s="55">
        <v>4</v>
      </c>
      <c r="B16" s="49" t="s">
        <v>24</v>
      </c>
      <c r="C16" s="220">
        <f>D16+E16+F16</f>
        <v>23819.7</v>
      </c>
      <c r="D16" s="220">
        <f>D27+D38+D49</f>
        <v>7939.9000000000005</v>
      </c>
      <c r="E16" s="220">
        <f>E27+E38+E49</f>
        <v>7939.9000000000005</v>
      </c>
      <c r="F16" s="220">
        <f>F27+F38+F49</f>
        <v>7939.9000000000005</v>
      </c>
    </row>
    <row r="17" spans="1:6">
      <c r="A17" s="55">
        <v>5</v>
      </c>
      <c r="B17" s="38" t="s">
        <v>25</v>
      </c>
      <c r="C17" s="221"/>
      <c r="D17" s="221"/>
      <c r="E17" s="221"/>
      <c r="F17" s="222"/>
    </row>
    <row r="18" spans="1:6" ht="27">
      <c r="A18" s="55">
        <v>6</v>
      </c>
      <c r="B18" s="38" t="s">
        <v>26</v>
      </c>
      <c r="C18" s="221">
        <f>D18+E18+F18</f>
        <v>195</v>
      </c>
      <c r="D18" s="221">
        <f t="shared" ref="D18:F19" si="0">D29+D40+D51</f>
        <v>65</v>
      </c>
      <c r="E18" s="221">
        <f t="shared" si="0"/>
        <v>65</v>
      </c>
      <c r="F18" s="221">
        <f t="shared" si="0"/>
        <v>65</v>
      </c>
    </row>
    <row r="19" spans="1:6">
      <c r="A19" s="55">
        <v>7</v>
      </c>
      <c r="B19" s="52" t="s">
        <v>27</v>
      </c>
      <c r="C19" s="223">
        <f>D19+E19+F19</f>
        <v>1962.3000000000002</v>
      </c>
      <c r="D19" s="223">
        <f t="shared" si="0"/>
        <v>654.1</v>
      </c>
      <c r="E19" s="223">
        <f t="shared" si="0"/>
        <v>654.1</v>
      </c>
      <c r="F19" s="223">
        <f t="shared" si="0"/>
        <v>654.1</v>
      </c>
    </row>
    <row r="20" spans="1:6">
      <c r="A20" s="55">
        <v>8</v>
      </c>
      <c r="B20" s="38" t="s">
        <v>25</v>
      </c>
      <c r="C20" s="221"/>
      <c r="D20" s="221"/>
      <c r="E20" s="221"/>
      <c r="F20" s="222"/>
    </row>
    <row r="21" spans="1:6">
      <c r="A21" s="55">
        <v>9</v>
      </c>
      <c r="B21" s="50" t="s">
        <v>28</v>
      </c>
      <c r="C21" s="224">
        <f>D21+E21+F21</f>
        <v>0</v>
      </c>
      <c r="D21" s="225">
        <f>D32+D43+D54</f>
        <v>0</v>
      </c>
      <c r="E21" s="225">
        <f>E32+E43+E54</f>
        <v>0</v>
      </c>
      <c r="F21" s="225">
        <f>F32+F43+F54</f>
        <v>0</v>
      </c>
    </row>
    <row r="22" spans="1:6">
      <c r="A22" s="55">
        <v>10</v>
      </c>
      <c r="B22" s="43" t="s">
        <v>25</v>
      </c>
      <c r="C22" s="221"/>
      <c r="D22" s="219"/>
      <c r="E22" s="219"/>
      <c r="F22" s="222"/>
    </row>
    <row r="23" spans="1:6">
      <c r="A23" s="56">
        <v>11</v>
      </c>
      <c r="B23" s="51" t="s">
        <v>29</v>
      </c>
      <c r="C23" s="226">
        <f>D23+E23+F23</f>
        <v>0</v>
      </c>
      <c r="D23" s="227">
        <f>D34+D45+D56</f>
        <v>0</v>
      </c>
      <c r="E23" s="227">
        <f>E34+E45+E56</f>
        <v>0</v>
      </c>
      <c r="F23" s="227">
        <f>F34+F45+F56</f>
        <v>0</v>
      </c>
    </row>
    <row r="24" spans="1:6">
      <c r="A24" s="55">
        <v>12</v>
      </c>
      <c r="B24" s="44" t="s">
        <v>66</v>
      </c>
      <c r="C24" s="221"/>
      <c r="D24" s="229"/>
      <c r="E24" s="229"/>
      <c r="F24" s="222"/>
    </row>
    <row r="25" spans="1:6" ht="27">
      <c r="A25" s="55">
        <v>13</v>
      </c>
      <c r="B25" s="53" t="s">
        <v>76</v>
      </c>
      <c r="C25" s="230">
        <f>D25+E25+F25</f>
        <v>24299.418000000001</v>
      </c>
      <c r="D25" s="230">
        <f>D27+D30+D32+D34+D29</f>
        <v>8099.8060000000005</v>
      </c>
      <c r="E25" s="230">
        <f>E27+E30+F32+E34+E29</f>
        <v>8099.8060000000005</v>
      </c>
      <c r="F25" s="230">
        <f>F27+F30+G32+F34+F29</f>
        <v>8099.8060000000005</v>
      </c>
    </row>
    <row r="26" spans="1:6">
      <c r="A26" s="55"/>
      <c r="B26" s="38" t="s">
        <v>23</v>
      </c>
      <c r="C26" s="221"/>
      <c r="D26" s="221"/>
      <c r="E26" s="221"/>
      <c r="F26" s="221"/>
    </row>
    <row r="27" spans="1:6">
      <c r="A27" s="55">
        <v>14</v>
      </c>
      <c r="B27" s="38" t="s">
        <v>24</v>
      </c>
      <c r="C27" s="221">
        <f>D27+E27+F27</f>
        <v>22142.118000000002</v>
      </c>
      <c r="D27" s="228">
        <f>7380.706</f>
        <v>7380.7060000000001</v>
      </c>
      <c r="E27" s="228">
        <f>'[1]прил 5 экон'!J14+'[1]прил 5 экон'!J23+'[1]прил 5 экон'!J24+'[1]прил 5 экон'!J25+'[1]прил 5 экон'!J26+'[1]прил 5 экон'!J27+'[1]прил 5 экон'!J28+'[1]прил 5 экон'!J29+'[1]прил 5 экон'!J30+'[1]прил 5 экон'!J31+'[1]прил 5 экон'!J32</f>
        <v>7380.7060000000001</v>
      </c>
      <c r="F27" s="228">
        <f>'[1]прил 5 экон'!K14+'[1]прил 5 экон'!K23+'[1]прил 5 экон'!K24+'[1]прил 5 экон'!K25+'[1]прил 5 экон'!K26+'[1]прил 5 экон'!K27+'[1]прил 5 экон'!K28+'[1]прил 5 экон'!K29+'[1]прил 5 экон'!K30+'[1]прил 5 экон'!K31+'[1]прил 5 экон'!K32</f>
        <v>7380.7060000000001</v>
      </c>
    </row>
    <row r="28" spans="1:6">
      <c r="A28" s="55">
        <v>15</v>
      </c>
      <c r="B28" s="39" t="s">
        <v>25</v>
      </c>
      <c r="C28" s="221"/>
      <c r="D28" s="228"/>
      <c r="E28" s="228"/>
      <c r="F28" s="228"/>
    </row>
    <row r="29" spans="1:6" ht="27">
      <c r="A29" s="55"/>
      <c r="B29" s="38" t="s">
        <v>26</v>
      </c>
      <c r="C29" s="221">
        <f>D29+E29+F29</f>
        <v>195</v>
      </c>
      <c r="D29" s="228">
        <f>'[1]прил 5 экон'!I20</f>
        <v>65</v>
      </c>
      <c r="E29" s="228">
        <f>'[1]прил 5 экон'!J20</f>
        <v>65</v>
      </c>
      <c r="F29" s="228">
        <f>'[1]прил 5 экон'!K20</f>
        <v>65</v>
      </c>
    </row>
    <row r="30" spans="1:6">
      <c r="A30" s="55">
        <v>29</v>
      </c>
      <c r="B30" s="38" t="s">
        <v>27</v>
      </c>
      <c r="C30" s="221">
        <f>D30+E30+F30</f>
        <v>1962.3000000000002</v>
      </c>
      <c r="D30" s="228">
        <f>'[1]прил 5 экон'!I15+'[1]прил 5 экон'!I16+'[1]прил 5 экон'!I17+'[1]прил 5 экон'!I18+'[1]прил 5 экон'!I19</f>
        <v>654.1</v>
      </c>
      <c r="E30" s="228">
        <f>'[1]прил 5 экон'!J15+'[1]прил 5 экон'!J16+'[1]прил 5 экон'!J17+'[1]прил 5 экон'!J18+'[1]прил 5 экон'!J19</f>
        <v>654.1</v>
      </c>
      <c r="F30" s="228">
        <f>'[1]прил 5 экон'!K15+'[1]прил 5 экон'!K16+'[1]прил 5 экон'!K17+'[1]прил 5 экон'!K18+'[1]прил 5 экон'!K19</f>
        <v>654.1</v>
      </c>
    </row>
    <row r="31" spans="1:6">
      <c r="A31" s="55">
        <v>30</v>
      </c>
      <c r="B31" s="38" t="s">
        <v>25</v>
      </c>
      <c r="C31" s="221"/>
      <c r="D31" s="228"/>
      <c r="E31" s="228"/>
      <c r="F31" s="228"/>
    </row>
    <row r="32" spans="1:6">
      <c r="A32" s="55">
        <v>31</v>
      </c>
      <c r="B32" s="38" t="s">
        <v>28</v>
      </c>
      <c r="C32" s="221"/>
      <c r="D32" s="228"/>
      <c r="E32" s="228"/>
      <c r="F32" s="228"/>
    </row>
    <row r="33" spans="1:6">
      <c r="A33" s="55">
        <v>32</v>
      </c>
      <c r="B33" s="38" t="s">
        <v>25</v>
      </c>
      <c r="C33" s="221"/>
      <c r="D33" s="228"/>
      <c r="E33" s="228"/>
      <c r="F33" s="228"/>
    </row>
    <row r="34" spans="1:6">
      <c r="A34" s="55">
        <v>33</v>
      </c>
      <c r="B34" s="38" t="s">
        <v>29</v>
      </c>
      <c r="C34" s="221">
        <f>D34+E34+F34</f>
        <v>0</v>
      </c>
      <c r="D34" s="228">
        <f>'[1]прил 5 экон'!I21</f>
        <v>0</v>
      </c>
      <c r="E34" s="228">
        <f>'[1]прил 5 экон'!J21</f>
        <v>0</v>
      </c>
      <c r="F34" s="228">
        <f>'[1]прил 5 экон'!K21</f>
        <v>0</v>
      </c>
    </row>
    <row r="35" spans="1:6">
      <c r="A35" s="55">
        <v>34</v>
      </c>
      <c r="B35" s="38" t="s">
        <v>25</v>
      </c>
      <c r="C35" s="221"/>
      <c r="D35" s="228"/>
      <c r="E35" s="228"/>
      <c r="F35" s="228"/>
    </row>
    <row r="36" spans="1:6" ht="27">
      <c r="A36" s="55"/>
      <c r="B36" s="40" t="s">
        <v>152</v>
      </c>
      <c r="C36" s="231">
        <f>D36+E36+F36</f>
        <v>177.58199999999999</v>
      </c>
      <c r="D36" s="231">
        <f>D38+D41+D43+D45</f>
        <v>59.193999999999996</v>
      </c>
      <c r="E36" s="231">
        <f>E38+E41+F43+F45</f>
        <v>59.193999999999996</v>
      </c>
      <c r="F36" s="231">
        <f>F38+F41+G43+G45</f>
        <v>59.193999999999996</v>
      </c>
    </row>
    <row r="37" spans="1:6">
      <c r="A37" s="55"/>
      <c r="B37" s="38" t="s">
        <v>23</v>
      </c>
      <c r="C37" s="221"/>
      <c r="D37" s="229"/>
      <c r="E37" s="229"/>
      <c r="F37" s="229"/>
    </row>
    <row r="38" spans="1:6">
      <c r="A38" s="55"/>
      <c r="B38" s="38" t="s">
        <v>24</v>
      </c>
      <c r="C38" s="221">
        <f>D38+E38+F38</f>
        <v>177.58199999999999</v>
      </c>
      <c r="D38" s="228">
        <f>'[1]прил 5 экон'!I35+'[1]прил 5 экон'!I36+'[1]прил 5 экон'!I38</f>
        <v>59.193999999999996</v>
      </c>
      <c r="E38" s="228">
        <f>'[1]прил 5 экон'!J35+'[1]прил 5 экон'!J36+'[1]прил 5 экон'!J38</f>
        <v>59.193999999999996</v>
      </c>
      <c r="F38" s="228">
        <f>'[1]прил 5 экон'!K35+'[1]прил 5 экон'!K36+'[1]прил 5 экон'!K38</f>
        <v>59.193999999999996</v>
      </c>
    </row>
    <row r="39" spans="1:6">
      <c r="A39" s="55"/>
      <c r="B39" s="38" t="s">
        <v>25</v>
      </c>
      <c r="C39" s="221"/>
      <c r="D39" s="229"/>
      <c r="E39" s="229"/>
      <c r="F39" s="229"/>
    </row>
    <row r="40" spans="1:6" ht="27">
      <c r="A40" s="55"/>
      <c r="B40" s="38" t="s">
        <v>26</v>
      </c>
      <c r="C40" s="221"/>
      <c r="D40" s="229"/>
      <c r="E40" s="229"/>
      <c r="F40" s="229"/>
    </row>
    <row r="41" spans="1:6">
      <c r="A41" s="55"/>
      <c r="B41" s="38" t="s">
        <v>27</v>
      </c>
      <c r="C41" s="221">
        <f>D41+E41+F41</f>
        <v>0</v>
      </c>
      <c r="D41" s="229">
        <f>'[1]прил 5 экон'!I37</f>
        <v>0</v>
      </c>
      <c r="E41" s="229">
        <f>'[1]прил 5 экон'!J37</f>
        <v>0</v>
      </c>
      <c r="F41" s="229">
        <f>'[1]прил 5 экон'!K37</f>
        <v>0</v>
      </c>
    </row>
    <row r="42" spans="1:6">
      <c r="A42" s="55"/>
      <c r="B42" s="38" t="s">
        <v>25</v>
      </c>
      <c r="C42" s="221"/>
      <c r="D42" s="229"/>
      <c r="E42" s="229"/>
      <c r="F42" s="229"/>
    </row>
    <row r="43" spans="1:6">
      <c r="A43" s="55"/>
      <c r="B43" s="38" t="s">
        <v>28</v>
      </c>
      <c r="C43" s="221">
        <f>D43+F43+E43</f>
        <v>0</v>
      </c>
      <c r="D43" s="229"/>
      <c r="E43" s="229"/>
      <c r="F43" s="229"/>
    </row>
    <row r="44" spans="1:6">
      <c r="A44" s="55"/>
      <c r="B44" s="38" t="s">
        <v>25</v>
      </c>
      <c r="C44" s="221"/>
      <c r="D44" s="229"/>
      <c r="E44" s="229"/>
      <c r="F44" s="229"/>
    </row>
    <row r="45" spans="1:6">
      <c r="A45" s="55"/>
      <c r="B45" s="38" t="s">
        <v>29</v>
      </c>
      <c r="C45" s="221">
        <f>D45+F45+E45</f>
        <v>0</v>
      </c>
      <c r="D45" s="229"/>
      <c r="E45" s="229"/>
      <c r="F45" s="229"/>
    </row>
    <row r="46" spans="1:6">
      <c r="A46" s="55"/>
      <c r="B46" s="38" t="s">
        <v>25</v>
      </c>
      <c r="C46" s="221"/>
      <c r="D46" s="229"/>
      <c r="E46" s="229"/>
      <c r="F46" s="229"/>
    </row>
    <row r="47" spans="1:6" ht="27">
      <c r="A47" s="55"/>
      <c r="B47" s="57" t="s">
        <v>151</v>
      </c>
      <c r="C47" s="232">
        <f>D47+E47+F47</f>
        <v>1500</v>
      </c>
      <c r="D47" s="232">
        <f>D49+D52+D54+D56</f>
        <v>500</v>
      </c>
      <c r="E47" s="232">
        <f>E49+E52+E54+F56</f>
        <v>500</v>
      </c>
      <c r="F47" s="232">
        <f>F49+F52+F54+G56</f>
        <v>500</v>
      </c>
    </row>
    <row r="48" spans="1:6">
      <c r="A48" s="55"/>
      <c r="B48" s="38" t="s">
        <v>23</v>
      </c>
      <c r="C48" s="221"/>
      <c r="D48" s="221"/>
      <c r="E48" s="221"/>
      <c r="F48" s="233"/>
    </row>
    <row r="49" spans="1:20">
      <c r="A49" s="55"/>
      <c r="B49" s="38" t="s">
        <v>24</v>
      </c>
      <c r="C49" s="221">
        <f>D49+E49+F49</f>
        <v>1500</v>
      </c>
      <c r="D49" s="228">
        <f>'[1]прил 5 экон'!I41</f>
        <v>500</v>
      </c>
      <c r="E49" s="228">
        <f>'[1]прил 5 экон'!J41</f>
        <v>500</v>
      </c>
      <c r="F49" s="228">
        <f>'[1]прил 5 экон'!K41</f>
        <v>500</v>
      </c>
    </row>
    <row r="50" spans="1:20">
      <c r="A50" s="55"/>
      <c r="B50" s="38" t="s">
        <v>25</v>
      </c>
      <c r="C50" s="221"/>
      <c r="D50" s="229"/>
      <c r="E50" s="229"/>
      <c r="F50" s="222"/>
    </row>
    <row r="51" spans="1:20" ht="27">
      <c r="A51" s="55"/>
      <c r="B51" s="38" t="s">
        <v>26</v>
      </c>
      <c r="C51" s="221"/>
      <c r="D51" s="229"/>
      <c r="E51" s="229"/>
      <c r="F51" s="233"/>
    </row>
    <row r="52" spans="1:20">
      <c r="A52" s="284"/>
      <c r="B52" s="38" t="s">
        <v>27</v>
      </c>
      <c r="C52" s="221">
        <f>D52+E52+F52</f>
        <v>0</v>
      </c>
      <c r="D52" s="228">
        <f>'[1]прил 5 экон'!I42</f>
        <v>0</v>
      </c>
      <c r="E52" s="228">
        <f>'[1]прил 5 экон'!J42</f>
        <v>0</v>
      </c>
      <c r="F52" s="228">
        <f>'[1]прил 5 экон'!K42</f>
        <v>0</v>
      </c>
    </row>
    <row r="53" spans="1:20">
      <c r="A53" s="284"/>
      <c r="B53" s="38" t="s">
        <v>25</v>
      </c>
      <c r="C53" s="221"/>
      <c r="D53" s="229"/>
      <c r="E53" s="229"/>
      <c r="F53" s="222"/>
    </row>
    <row r="54" spans="1:20">
      <c r="A54" s="284"/>
      <c r="B54" s="38" t="s">
        <v>28</v>
      </c>
      <c r="C54" s="221">
        <f>D54+E54+F54</f>
        <v>0</v>
      </c>
      <c r="D54" s="228">
        <f>'[1]прил 5 экон'!I43</f>
        <v>0</v>
      </c>
      <c r="E54" s="228">
        <f>'[1]прил 5 экон'!J43</f>
        <v>0</v>
      </c>
      <c r="F54" s="228">
        <f>'[1]прил 5 экон'!K43</f>
        <v>0</v>
      </c>
    </row>
    <row r="55" spans="1:20">
      <c r="A55" s="284"/>
      <c r="B55" s="38" t="s">
        <v>25</v>
      </c>
      <c r="C55" s="221"/>
      <c r="D55" s="229"/>
      <c r="E55" s="229"/>
      <c r="F55" s="222"/>
    </row>
    <row r="56" spans="1:20">
      <c r="A56" s="284"/>
      <c r="B56" s="38" t="s">
        <v>29</v>
      </c>
      <c r="C56" s="221">
        <f>D56+E56+F56</f>
        <v>0</v>
      </c>
      <c r="D56" s="229"/>
      <c r="E56" s="234"/>
      <c r="F56" s="229"/>
      <c r="G56" s="58"/>
      <c r="H56" s="59"/>
      <c r="I56" s="59"/>
      <c r="J56" s="59"/>
      <c r="K56" s="60"/>
      <c r="L56" s="60"/>
      <c r="M56" s="60"/>
      <c r="N56" s="10"/>
      <c r="O56" s="10"/>
      <c r="P56" s="10"/>
      <c r="Q56" s="10"/>
      <c r="R56" s="10"/>
      <c r="S56" s="10"/>
      <c r="T56" s="10"/>
    </row>
    <row r="57" spans="1:20">
      <c r="A57" s="284"/>
      <c r="B57" s="38" t="s">
        <v>25</v>
      </c>
      <c r="C57" s="221"/>
      <c r="D57" s="229"/>
      <c r="E57" s="234"/>
      <c r="F57" s="229"/>
      <c r="G57" s="58"/>
      <c r="H57" s="59"/>
      <c r="I57" s="59"/>
      <c r="J57" s="59"/>
      <c r="K57" s="60"/>
      <c r="L57" s="60"/>
      <c r="M57" s="60"/>
      <c r="N57" s="10"/>
      <c r="O57" s="10"/>
      <c r="P57" s="10"/>
      <c r="Q57" s="10"/>
      <c r="R57" s="10"/>
      <c r="S57" s="10"/>
      <c r="T57" s="10"/>
    </row>
    <row r="58" spans="1:20">
      <c r="A58" s="15"/>
      <c r="B58"/>
      <c r="C58"/>
      <c r="D58"/>
      <c r="E58"/>
      <c r="F58"/>
    </row>
    <row r="59" spans="1:20">
      <c r="A59" s="8"/>
      <c r="B59"/>
      <c r="C59"/>
      <c r="D59"/>
      <c r="E59"/>
      <c r="F59"/>
    </row>
    <row r="60" spans="1:20">
      <c r="A60" s="8"/>
      <c r="B60"/>
      <c r="C60"/>
      <c r="D60"/>
      <c r="E60"/>
      <c r="F60"/>
    </row>
    <row r="61" spans="1:20">
      <c r="A61" s="8"/>
      <c r="B61"/>
      <c r="C61"/>
      <c r="D61"/>
      <c r="E61"/>
      <c r="F61"/>
    </row>
    <row r="62" spans="1:20">
      <c r="A62" s="8"/>
      <c r="B62"/>
      <c r="C62"/>
      <c r="D62"/>
      <c r="E62"/>
      <c r="F62"/>
    </row>
    <row r="63" spans="1:20">
      <c r="A63" s="8"/>
      <c r="B63"/>
      <c r="C63"/>
      <c r="D63"/>
      <c r="E63"/>
      <c r="F63"/>
    </row>
    <row r="64" spans="1:20">
      <c r="A64" s="8"/>
      <c r="B64"/>
      <c r="C64"/>
      <c r="D64"/>
      <c r="E64"/>
      <c r="F64"/>
    </row>
    <row r="65" spans="1:6">
      <c r="A65" s="8"/>
      <c r="B65"/>
      <c r="C65"/>
      <c r="D65"/>
      <c r="E65"/>
      <c r="F65"/>
    </row>
  </sheetData>
  <mergeCells count="14">
    <mergeCell ref="E2:F2"/>
    <mergeCell ref="D3:F3"/>
    <mergeCell ref="C4:F4"/>
    <mergeCell ref="D11:F11"/>
    <mergeCell ref="B14:F14"/>
    <mergeCell ref="B15:F15"/>
    <mergeCell ref="A5:F5"/>
    <mergeCell ref="A6:F6"/>
    <mergeCell ref="A7:F7"/>
    <mergeCell ref="A9:F9"/>
    <mergeCell ref="A10:A12"/>
    <mergeCell ref="B10:B12"/>
    <mergeCell ref="C10:F10"/>
    <mergeCell ref="C11:C12"/>
  </mergeCells>
  <pageMargins left="0.15748031496062992" right="0.15748031496062992" top="0.59055118110236227" bottom="0.23622047244094491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прил. 1 </vt:lpstr>
      <vt:lpstr>прил 2</vt:lpstr>
      <vt:lpstr>прил 3</vt:lpstr>
      <vt:lpstr>прил 4 экон </vt:lpstr>
      <vt:lpstr>прил 5 экон</vt:lpstr>
      <vt:lpstr>6 и 6а</vt:lpstr>
      <vt:lpstr>прил 7 экон</vt:lpstr>
      <vt:lpstr>'прил 2'!Заголовки_для_печати</vt:lpstr>
      <vt:lpstr>'прил 4 экон '!Заголовки_для_печати</vt:lpstr>
      <vt:lpstr>'прил 5 экон'!Заголовки_для_печати</vt:lpstr>
      <vt:lpstr>'прил 7 экон'!Заголовки_для_печати</vt:lpstr>
      <vt:lpstr>'прил. 1 '!Заголовки_для_печати</vt:lpstr>
      <vt:lpstr>'6 и 6а'!Область_печати</vt:lpstr>
      <vt:lpstr>'прил 2'!Область_печати</vt:lpstr>
      <vt:lpstr>'прил 3'!Область_печати</vt:lpstr>
      <vt:lpstr>'прил 4 экон '!Область_печати</vt:lpstr>
      <vt:lpstr>'прил 7 экон'!Область_печати</vt:lpstr>
      <vt:lpstr>'прил.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Admin</cp:lastModifiedBy>
  <cp:lastPrinted>2016-11-11T04:24:20Z</cp:lastPrinted>
  <dcterms:created xsi:type="dcterms:W3CDTF">2015-12-01T03:34:08Z</dcterms:created>
  <dcterms:modified xsi:type="dcterms:W3CDTF">2016-11-11T04:28:52Z</dcterms:modified>
</cp:coreProperties>
</file>