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600" windowHeight="11760" activeTab="7"/>
  </bookViews>
  <sheets>
    <sheet name="Прил 1" sheetId="15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 1'!$7:$8</definedName>
    <definedName name="_xlnm.Print_Titles" localSheetId="4">'Прил. 5'!$12:$15</definedName>
    <definedName name="_xlnm.Print_Titles" localSheetId="7">'Прил. 7'!$10:$12</definedName>
    <definedName name="_xlnm.Print_Area" localSheetId="0">'Прил 1'!$A$1:$I$34</definedName>
    <definedName name="_xlnm.Print_Area" localSheetId="1">'Прил. 2'!$A$1:$H$20</definedName>
    <definedName name="_xlnm.Print_Area" localSheetId="3">'Прил. 4'!$A$1:$H$22</definedName>
    <definedName name="_xlnm.Print_Area" localSheetId="4">'Прил. 5'!$A$2:$M$45</definedName>
    <definedName name="_xlnm.Print_Area" localSheetId="5">'Прил. 6а '!$A$1:$G$19</definedName>
    <definedName name="_xlnm.Print_Area" localSheetId="6">'Прил. 6б'!$A$1:$L$18</definedName>
    <definedName name="_xlnm.Print_Area" localSheetId="7">'Прил. 7'!$A$1:$F$59</definedName>
  </definedNames>
  <calcPr calcId="125725" calcOnSave="0"/>
</workbook>
</file>

<file path=xl/calcChain.xml><?xml version="1.0" encoding="utf-8"?>
<calcChain xmlns="http://schemas.openxmlformats.org/spreadsheetml/2006/main">
  <c r="I29" i="15"/>
  <c r="H29"/>
  <c r="G29"/>
  <c r="F29"/>
  <c r="F27" l="1"/>
  <c r="F15"/>
  <c r="I11"/>
  <c r="H11"/>
  <c r="G11"/>
  <c r="F11"/>
  <c r="I27"/>
  <c r="I18"/>
  <c r="D36"/>
  <c r="F30" i="12"/>
  <c r="E30"/>
  <c r="E19" s="1"/>
  <c r="D30"/>
  <c r="F29"/>
  <c r="E29"/>
  <c r="D29"/>
  <c r="F40"/>
  <c r="E40"/>
  <c r="E38" s="1"/>
  <c r="E27" l="1"/>
  <c r="H27" i="15"/>
  <c r="G27"/>
  <c r="H18"/>
  <c r="I15"/>
  <c r="H15"/>
  <c r="G15"/>
  <c r="M41" i="10" l="1"/>
  <c r="M34"/>
  <c r="M25"/>
  <c r="M26"/>
  <c r="L40"/>
  <c r="L39" s="1"/>
  <c r="M32"/>
  <c r="M31"/>
  <c r="L36"/>
  <c r="L34"/>
  <c r="L30"/>
  <c r="L20"/>
  <c r="L19" s="1"/>
  <c r="J20"/>
  <c r="M24"/>
  <c r="M19" s="1"/>
  <c r="M27"/>
  <c r="M22"/>
  <c r="K20"/>
  <c r="C42" i="12"/>
  <c r="M20" i="10" l="1"/>
  <c r="L29"/>
  <c r="L28" s="1"/>
  <c r="L18" s="1"/>
  <c r="J19"/>
  <c r="C33" i="12"/>
  <c r="C29"/>
  <c r="J39" i="10"/>
  <c r="F51" i="12"/>
  <c r="L16" i="10" l="1"/>
  <c r="D51" i="12"/>
  <c r="D49" s="1"/>
  <c r="J40" i="10"/>
  <c r="K39"/>
  <c r="E51" i="12" s="1"/>
  <c r="H16"/>
  <c r="K34" i="10"/>
  <c r="J34"/>
  <c r="F41" i="12"/>
  <c r="F44"/>
  <c r="F22" s="1"/>
  <c r="D44"/>
  <c r="D22" s="1"/>
  <c r="F43"/>
  <c r="D43"/>
  <c r="C53"/>
  <c r="C20"/>
  <c r="F32"/>
  <c r="D32"/>
  <c r="C26"/>
  <c r="C25"/>
  <c r="C24"/>
  <c r="C23"/>
  <c r="C59"/>
  <c r="C58"/>
  <c r="C57"/>
  <c r="C56"/>
  <c r="C55"/>
  <c r="C54"/>
  <c r="C48"/>
  <c r="C47"/>
  <c r="C46"/>
  <c r="C45"/>
  <c r="C36"/>
  <c r="C35"/>
  <c r="C34"/>
  <c r="C37"/>
  <c r="M39" i="10" l="1"/>
  <c r="J29"/>
  <c r="D40" i="12"/>
  <c r="D18" s="1"/>
  <c r="D41"/>
  <c r="D19" s="1"/>
  <c r="E49"/>
  <c r="E18"/>
  <c r="E16" s="1"/>
  <c r="F49"/>
  <c r="K40" i="10"/>
  <c r="M40" s="1"/>
  <c r="C51" i="12"/>
  <c r="C49" s="1"/>
  <c r="C30"/>
  <c r="C19" s="1"/>
  <c r="C41"/>
  <c r="F21"/>
  <c r="C43"/>
  <c r="C32"/>
  <c r="D21"/>
  <c r="F18"/>
  <c r="F38"/>
  <c r="F27"/>
  <c r="D27"/>
  <c r="C44"/>
  <c r="C22" s="1"/>
  <c r="F19"/>
  <c r="K36" i="10"/>
  <c r="J36"/>
  <c r="M38"/>
  <c r="M37"/>
  <c r="K30"/>
  <c r="J30"/>
  <c r="M33"/>
  <c r="M23"/>
  <c r="M30" l="1"/>
  <c r="M28" s="1"/>
  <c r="D38" i="12"/>
  <c r="C38" s="1"/>
  <c r="C40"/>
  <c r="C18" s="1"/>
  <c r="C16" s="1"/>
  <c r="F16"/>
  <c r="D16"/>
  <c r="C27"/>
  <c r="J28" i="10"/>
  <c r="J16" s="1"/>
  <c r="C21" i="12"/>
  <c r="K29" i="10"/>
  <c r="K28" s="1"/>
  <c r="M21"/>
  <c r="M36"/>
  <c r="J18" l="1"/>
  <c r="K16"/>
  <c r="K18" s="1"/>
  <c r="M29"/>
  <c r="J34" i="15"/>
  <c r="J30"/>
  <c r="J29"/>
  <c r="J27"/>
  <c r="J26"/>
  <c r="I26"/>
  <c r="G26"/>
  <c r="F26"/>
  <c r="J22"/>
  <c r="I22"/>
  <c r="F22"/>
  <c r="G18"/>
  <c r="F18"/>
  <c r="J17"/>
  <c r="J18" s="1"/>
  <c r="J15"/>
  <c r="J11"/>
  <c r="M16" i="10" l="1"/>
  <c r="M18" s="1"/>
</calcChain>
</file>

<file path=xl/sharedStrings.xml><?xml version="1.0" encoding="utf-8"?>
<sst xmlns="http://schemas.openxmlformats.org/spreadsheetml/2006/main" count="471" uniqueCount="265">
  <si>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</si>
  <si>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</si>
  <si>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</si>
  <si>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</si>
  <si>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</si>
  <si>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</si>
  <si>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</si>
  <si>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</si>
  <si>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</si>
  <si>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</si>
  <si>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</si>
  <si>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</si>
  <si>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</si>
  <si>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</si>
  <si>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</si>
  <si>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</si>
  <si>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</si>
  <si>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</si>
  <si>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</si>
  <si>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</si>
  <si>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</si>
  <si>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</si>
  <si>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</si>
  <si>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</si>
  <si>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</si>
  <si>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</si>
  <si>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</si>
  <si>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</si>
  <si>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</si>
  <si>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</si>
  <si>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</si>
  <si>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</si>
  <si>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</si>
  <si>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</si>
  <si>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</si>
  <si>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</si>
  <si>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</si>
  <si>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</si>
  <si>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</si>
  <si>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</si>
  <si>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</si>
  <si>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</si>
  <si>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</si>
  <si>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</si>
  <si>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</si>
  <si>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</si>
  <si>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</si>
  <si>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</si>
  <si>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</si>
  <si>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</si>
  <si>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</si>
  <si>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</si>
  <si>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</si>
  <si>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</si>
  <si>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</si>
  <si>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</si>
  <si>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</si>
  <si>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</si>
  <si>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</si>
  <si>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</si>
  <si>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</si>
  <si>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</si>
  <si>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</si>
  <si>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</si>
  <si>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</si>
  <si>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</si>
  <si>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</si>
  <si>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</si>
  <si>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</si>
  <si>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</si>
  <si>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</si>
  <si>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</si>
  <si>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</si>
  <si>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</si>
  <si>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</si>
  <si>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 xml:space="preserve">Второй год
 планового периода
2018
</t>
  </si>
  <si>
    <t xml:space="preserve">ЦЕЛИ: 1.Повышение комплексной  безопасности дорожного движения; 
              2.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города;
              3.Повышение доступности транспортных услуг для полного и эффективного удовлетворения потребностей населения в транспортных услугах.
</t>
  </si>
  <si>
    <t>Цель 1: Повышение комплексной  безопасности дорожного движения</t>
  </si>
  <si>
    <t>Х</t>
  </si>
  <si>
    <t>Данные ГИБДД</t>
  </si>
  <si>
    <t>погибших на 100 тыс. населения</t>
  </si>
  <si>
    <t>школ</t>
  </si>
  <si>
    <t>1.1</t>
  </si>
  <si>
    <t>Задача 1   Развитие системы организации движения транспортных средств и пешеходов и повышение безопасности дорожных условий
Задача 2   Обеспечение безопасности участия детей в дорожном движении</t>
  </si>
  <si>
    <t>Снижение тяжести последствий дорожно-транспортных происшествий (число лиц, погибших в дорожно-транспортных происшествиях, на 100 пострадавших)</t>
  </si>
  <si>
    <t>погибших на 100 пострадавших</t>
  </si>
  <si>
    <t>Цель 2: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</t>
  </si>
  <si>
    <t>км</t>
  </si>
  <si>
    <t>Расчет МКУ "УГХ"</t>
  </si>
  <si>
    <t>%</t>
  </si>
  <si>
    <t>2.1</t>
  </si>
  <si>
    <t xml:space="preserve">Задача 1    Выполнение текущих регламентных работ по содержанию автомобильных дорог общего пользования местного значения и искусственных сооружений на них
Задача 3    Снижение влияния дорожных условий на безопасность дорожного движения
</t>
  </si>
  <si>
    <t xml:space="preserve">Подпрограмма 2  «Развитие,  модернизация и содержание улично-дорожной сети и искусственных сооружений города Назарово» </t>
  </si>
  <si>
    <t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</si>
  <si>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2.2</t>
  </si>
  <si>
    <t xml:space="preserve">Задача 2    Выполнение работ по плановому нормативному ремонту  автомобильных дорог общего пользования местного значения и искусственных сооружений на них
Задача 4    Повышение качества выполняемых дорожных работ
</t>
  </si>
  <si>
    <t>Уменьшение количества мостов на автомобильных дорогах общего пользования местного значения с неудовлетворительными транспортно-эксплуатационными характеристиками и их доли в общем количестве мостов</t>
  </si>
  <si>
    <t>ед.</t>
  </si>
  <si>
    <t>Цель 3   Повышение доступности транспортных услуг для полного и эффективного удовлетворения потребностей населения в транспортных услугах</t>
  </si>
  <si>
    <t>поездок/человек</t>
  </si>
  <si>
    <t>См. Формулу</t>
  </si>
  <si>
    <t>руб./км.</t>
  </si>
  <si>
    <t>Программа пассажирских автобусных перевозок по г.Назарово;</t>
  </si>
  <si>
    <t>Задача  1    Развитие рынка транспортных услуг города и повышение эффективности его функционирования</t>
  </si>
  <si>
    <t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</t>
  </si>
  <si>
    <t>Регулярность пассажирских перевозок муниципальными маршрутами</t>
  </si>
  <si>
    <t>Отчетность, предоставляемая перевозчиками</t>
  </si>
  <si>
    <t>Подпрограмма №1 «Обеспечение безопасности дорожного движения в г.Назарово»</t>
  </si>
  <si>
    <t>Обслуживание светофорных объектов</t>
  </si>
  <si>
    <t xml:space="preserve">Содержание автомобильных дорог общего пользования местного значения и искусственных сооружений </t>
  </si>
  <si>
    <t xml:space="preserve">Подпрограмма №2 "Развитие,  модернизация и содержание улично -дорожной сети и искусственных сооружений города Назарово" </t>
  </si>
  <si>
    <t xml:space="preserve"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 </t>
  </si>
  <si>
    <t>Администрация города Назарово</t>
  </si>
  <si>
    <t>Распоряжение администрации города Назарово</t>
  </si>
  <si>
    <t xml:space="preserve">Постановление администрации города Назарово </t>
  </si>
  <si>
    <t xml:space="preserve">«Обеспечение безопасности дорожного движения в г.Назарово» </t>
  </si>
  <si>
    <t>Администрация города Назарово, всего</t>
  </si>
  <si>
    <t>Мероприятие 1.4</t>
  </si>
  <si>
    <t>Подпрограмма 2</t>
  </si>
  <si>
    <t>Подпрограмма 3</t>
  </si>
  <si>
    <t>Мероприятие 2.1</t>
  </si>
  <si>
    <t>Мероприятие 3.1</t>
  </si>
  <si>
    <t>Постановление администрации г.Назарово от 23.03.2012 №410-п, от 02.08.2013 №1581-п, от 09.09.2015 №1569-п</t>
  </si>
  <si>
    <t xml:space="preserve"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
</t>
  </si>
  <si>
    <t>1.2</t>
  </si>
  <si>
    <t>1.3</t>
  </si>
  <si>
    <t>1.4</t>
  </si>
  <si>
    <t>2</t>
  </si>
  <si>
    <t>3.1</t>
  </si>
  <si>
    <t>3.2</t>
  </si>
  <si>
    <t>4</t>
  </si>
  <si>
    <t>4.1</t>
  </si>
  <si>
    <t>5</t>
  </si>
  <si>
    <t>5.1</t>
  </si>
  <si>
    <t>5.2</t>
  </si>
  <si>
    <t>6.1</t>
  </si>
  <si>
    <t>6.2</t>
  </si>
  <si>
    <t>7.1</t>
  </si>
  <si>
    <t>7.2</t>
  </si>
  <si>
    <t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 (6 пешеходных переходов)</t>
  </si>
  <si>
    <t>Ремонт участка автомобильной дороги ул 30 лет ВЛКСМ (от  Перекрестка ул.  К. Маркса  до Гастронома № 1)  в городе Назарово Красноярского края</t>
  </si>
  <si>
    <t>Подпрограмма №1 «Обеспечение безопасности дорожного движения в г.Назарово», всего</t>
  </si>
  <si>
    <t>Подпрограмма №3 «Развитие транспортного комплекса города Назарово »</t>
  </si>
  <si>
    <t>0810074920</t>
  </si>
  <si>
    <t>244</t>
  </si>
  <si>
    <t>08100S4920</t>
  </si>
  <si>
    <t>162</t>
  </si>
  <si>
    <t>0409</t>
  </si>
  <si>
    <t>0810044110</t>
  </si>
  <si>
    <t>082007393А</t>
  </si>
  <si>
    <t>0820044210</t>
  </si>
  <si>
    <t>08200S393А</t>
  </si>
  <si>
    <t>082007393Б</t>
  </si>
  <si>
    <t>08200S393Б</t>
  </si>
  <si>
    <r>
      <t>всего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</t>
    </r>
  </si>
  <si>
    <t>0408</t>
  </si>
  <si>
    <t>0830044310</t>
  </si>
  <si>
    <t>810</t>
  </si>
  <si>
    <t>КБ</t>
  </si>
  <si>
    <t xml:space="preserve">Подпрограмма 1 «Обеспечение безопасности дорожного движения в г.Назарово» </t>
  </si>
  <si>
    <t xml:space="preserve">Подпрограмма 3  «Развитие транспортного комплекса города Назарово» </t>
  </si>
  <si>
    <t>Увеличение числа ДТП с участием как пешеходов, так и транспортных средств.
Не  соответствие эксплуатационного состояния автомобильных дорог требованиям ГОСТ Р 50597-93</t>
  </si>
  <si>
    <t>«О возложении функций заказчика на  "Обустройство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Назарово»</t>
  </si>
  <si>
    <t>Акт комиссионного осмотра путепровода от 18.05.2011 КГБУ "КРУДОР" г.Красноярск</t>
  </si>
  <si>
    <t xml:space="preserve"> «Развитие транспортного комплекса движения в г.Назарово» </t>
  </si>
  <si>
    <t xml:space="preserve">«Развитие, модернизация и содержание улично-дорожной сети и искусственных сооружений в городе Назарово» </t>
  </si>
  <si>
    <t>Подпрограмма №2 "Развитие,  модернизация и содержание улично -дорожной сети и искусственных сооружений города Назарово", всего</t>
  </si>
  <si>
    <t>Подпрограмма №3 «Развитие транспортного комплекса города Назарово»,  всего</t>
  </si>
  <si>
    <t>Обновление знаковой информации на дорогах города, с привлечением внимания, как водителей, так и пешеходов повысит безопасность пешеходов, в т.ч. учащихся детских образовательных учреждений, снизит аварийность на дорогах.
В 2016г. - 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6-ти пешеходных переходах.</t>
  </si>
  <si>
    <t xml:space="preserve"> Контроль и регулирование движения транспортных потоков посредством автоматизированных систем управления дорожным движением, и как следствие - 
снижение вероятности возникновения дорожно-транспортных происшествий, уменьшение числа заторов, задержек в движении общественного транспорта.
Ежегодно - обслуживание светофорных объектов в кол-ве 13 шт.</t>
  </si>
  <si>
    <t>Несвоевременное обслуживание светофорных объектов приведет к:
- опасным отказам работы (ложному появлению на светофоре разрешающего сигнала в конфликтующем направлении, горение сигналов в хаотичном порядке или с частотой, не удовлетворяющей режиму работы ), что повысит число дорожно-транспортных происшествий;
- сокращению срока службы светофорного объекта, и как следствие, увеличению расходов бюджетных средст по ремонту объекта либо его замене.
-не  соответствию эксплуатационного состояния автомобильных дорог требованиям ГОСТ Р 50597-93 (предписания ГИБДД)</t>
  </si>
  <si>
    <t>Обеспечение стабильного функционирования улично-дорожной сети города;
обеспечение безопасной эксплуатации инженерных сооружений за счет проведенных
работ по содержанию городских дорог, заездов и внутриквартальных проездов (1 221 830,0 кв.м.), тротуаров (79 839,00 кв.м.), ливневой канализации (5 467,5 п.м., 95 к/колодцев)</t>
  </si>
  <si>
    <t>Нарушение санитарного облика города и рост количества аварий на автомобильных дорогах общего пользования местного значения.
Не  соответствие эксплуатационного состояния автомобильных дорог требованиям ГОСТ Р 50597-93, ВСН 24-88, ГОСТ 13508-74, ГОСТ 10807-78</t>
  </si>
  <si>
    <t>Обеспечение всех жителей города  равными возможностями транспортного обслуживания.
Выдача субсидий по 6-ти муниципальным маршрутам.</t>
  </si>
  <si>
    <t>В результате невыплаты субсидий предприятия автомобильного пассажирского транспорта понесут убытки,что приведет к сокращению режима работы маршрутов, снижению  качества предоставляемых услуг. Как следствие - нерегулярное сообщение в отдельных районах города и увеличение количества жалоб граждан на неудовлетворительную работу транспорта.</t>
  </si>
  <si>
    <t>Приложение №7 к муниципальной программе</t>
  </si>
  <si>
    <t>1.5</t>
  </si>
  <si>
    <t>Приложение №2   к муниципальной программе</t>
  </si>
  <si>
    <t>очередной финансовый год            2017</t>
  </si>
  <si>
    <t>первый год планового периода      2018</t>
  </si>
  <si>
    <t>второй год планового периода      2019</t>
  </si>
  <si>
    <t>Приложение №5   к муниципальной программе</t>
  </si>
  <si>
    <t>планируемых расходов по подпрограммам и мероприятиям муниципальной программы</t>
  </si>
  <si>
    <t>Мероприятие 1.3</t>
  </si>
  <si>
    <t xml:space="preserve">Обустройство искусственных дорожных неровностей: 2017 г.- ул.Южная, пос.Строитедей; 2018 г. – ул.Школьная (район почты), 2019г.- ул.30 лет ВЛКСМ (район маг. Лагуна)
</t>
  </si>
  <si>
    <t>Установка приборов учета на светофорные объекты</t>
  </si>
  <si>
    <t xml:space="preserve">Устройство ограждений для упорядочения движения пешеходов: 2018 г. – ул.Арбузова (р-он маг.Березка), 2019 г. – ул.30 лет ВЛКСМ (район поликлиники)
</t>
  </si>
  <si>
    <t>Мероприятие 2.2</t>
  </si>
  <si>
    <t>Мероприятие 2.3</t>
  </si>
  <si>
    <t>Устройство парковочных мест в районе школ №7, №14, №1</t>
  </si>
  <si>
    <t>Администрация города Назарово (соисполнитель МКУ "УГХ")</t>
  </si>
  <si>
    <t>Расходы, годы</t>
  </si>
  <si>
    <t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</t>
  </si>
  <si>
    <t>Установка приборов учета на светофорные объекты (предписание ПАО "Красноярскэнергосбыт")</t>
  </si>
  <si>
    <t xml:space="preserve">Первый год
 планового периода
2018
</t>
  </si>
  <si>
    <t xml:space="preserve">Очередной финансовый год
2017
</t>
  </si>
  <si>
    <t xml:space="preserve">Второй год
 планового периода
2019
</t>
  </si>
  <si>
    <t>Отчетный финансовый год                              2016</t>
  </si>
  <si>
    <t>Приложение №1   к муниципальной программе</t>
  </si>
  <si>
    <t>Устройство ограждений для упорядочения движения пешеходов: 2018 г. – ул.Арбузова (р-он маг.Березка), 2019 г. – ул.30 лет ВЛКСМ (район поликлиники)</t>
  </si>
  <si>
    <t xml:space="preserve">июнь 2018 г.    июнь 2019 г.    </t>
  </si>
  <si>
    <t xml:space="preserve">август 2018г.     август 2019г.     </t>
  </si>
  <si>
    <t>В 2018г. - монтаж ограждений протяженностью 80м., в 2019 г. - монтаж ограждения протяженностью 75м</t>
  </si>
  <si>
    <r>
      <t xml:space="preserve">Целевой показатель 1
</t>
    </r>
    <r>
      <rPr>
        <sz val="9"/>
        <rFont val="Times New Roman"/>
        <family val="1"/>
        <charset val="204"/>
      </rPr>
      <t>Снижение социального риска (число лиц, погибших в дорожно-транспортных происшествиях, на 100 тысяч населения)</t>
    </r>
  </si>
  <si>
    <r>
      <t xml:space="preserve">Целевой показатель 2
</t>
    </r>
    <r>
      <rPr>
        <sz val="9"/>
        <rFont val="Times New Roman"/>
        <family val="1"/>
        <charset val="204"/>
      </rPr>
      <t>Количество детских учреждений (школ), вблизи которых участки автомобильных дорог местного значения оборудованы (поведена замена) дорожными знаками 1.23 «Дети», дорожными знаками 5.19.1 и 5.19.2 «Пешеходный переход» повышенной яркости (на желтом фоне) и  дорожной разметки 1.14.1 («зебра») на автомобильных дорогах общего пользования местного значения города Назарово  (ежегодно)</t>
    </r>
  </si>
  <si>
    <t>январь 2017г.
январь 2018г. январь 2019г.</t>
  </si>
  <si>
    <t>декабрь 2017г.
декабрь 2018г. декабрь 2019г.</t>
  </si>
  <si>
    <t>июнь 2017г.    июнь 2018г.     июнь 2019г.</t>
  </si>
  <si>
    <t>август 2017г.     август 2018г.     август 2019г.</t>
  </si>
  <si>
    <t>Обустройство искусственных дорожных неровностей: 2017 г.- ул.Южная, пос.Строитедей; 2018 г. – ул.Школьная (район почты), 2019г.- ул.30 лет ВЛКСМ (район маг. Лагуна)</t>
  </si>
  <si>
    <t>апрель 2017г.</t>
  </si>
  <si>
    <t>июль 2017г.</t>
  </si>
  <si>
    <t xml:space="preserve"> Выполнение предписания ПАО "Красноярскэнергосбыт".                                        Экономия потребления электроэнергии. </t>
  </si>
  <si>
    <t xml:space="preserve">Не выполнение мероприятия приведет:                        -  к отключению светофорных объектов от эл.энергии; 
-не  соответствию эксплуатационного состояния автомобильных дорог требованиям ГОСТ Р 50597-93 </t>
  </si>
  <si>
    <t>сентябрь 2017г.</t>
  </si>
  <si>
    <t>Обеспечение безопасной посадки-высадки детей из транспортного средства.</t>
  </si>
  <si>
    <t xml:space="preserve">Создание опасных ситуаций на дороге.  Опасность жизни и здоровью школьников.
</t>
  </si>
  <si>
    <t>к муниципальной  программе</t>
  </si>
  <si>
    <t>Приложение  №3</t>
  </si>
  <si>
    <t xml:space="preserve"> «О возложении функций заказчика на выполнение работ по ремонту участка автомобильной дороги  в городе Назарово Красноярского края"</t>
  </si>
  <si>
    <t>2 квартал 2017 г.</t>
  </si>
  <si>
    <t xml:space="preserve">"Об утверждении  Положения о порядке  предоставления
субсидий организациям автомобильного пассажирского
транспорта города на компенсацию расходов, возникаю-
щих  при   оказании  услуг  по  перевозкам  пассажиров 
автомобильным транспортом по городским автобусным 
маршрутам на территории г.Назарово в 2017 году"
</t>
  </si>
  <si>
    <t>к  муниципальной  программе</t>
  </si>
  <si>
    <t>Приложение  №4</t>
  </si>
  <si>
    <t>объектов капитального строительства на текущий финансовый год 2017</t>
  </si>
  <si>
    <t>Объекты капитального строительства, включенные в  муниципальную программу «Развитие транспортной системы  города Назарово»  на 2017г. отсутствуют.</t>
  </si>
  <si>
    <t>Первый год планового периода      2018</t>
  </si>
  <si>
    <t>Второй год планового периода      2019</t>
  </si>
  <si>
    <t>Очередной финансовый год                       2017</t>
  </si>
  <si>
    <r>
      <t xml:space="preserve">Целевой показатель 3
</t>
    </r>
    <r>
      <rPr>
        <sz val="9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</si>
  <si>
    <r>
      <t xml:space="preserve">Целевой показатель 4
</t>
    </r>
    <r>
      <rPr>
        <sz val="9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</t>
    </r>
  </si>
  <si>
    <r>
      <rPr>
        <b/>
        <i/>
        <sz val="8"/>
        <rFont val="Times New Roman"/>
        <family val="1"/>
        <charset val="204"/>
      </rPr>
      <t xml:space="preserve">Целевой показатель 4
</t>
    </r>
    <r>
      <rPr>
        <sz val="8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населения).</t>
    </r>
    <r>
      <rPr>
        <b/>
        <i/>
        <sz val="8"/>
        <rFont val="Times New Roman"/>
        <family val="1"/>
        <charset val="204"/>
      </rPr>
      <t xml:space="preserve">
Целевой показатель 5</t>
    </r>
    <r>
      <rPr>
        <sz val="8"/>
        <rFont val="Times New Roman"/>
        <family val="1"/>
        <charset val="204"/>
      </rPr>
      <t xml:space="preserve">
Увеличение объема субсидий на 1 км. протяженности субсидируемых муниципальных маршрутов  (в расчете на кол-во рейсов)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 xml:space="preserve"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округа.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>Регулярность пассажирских перевозок муниципальными маршрутами.</t>
    </r>
  </si>
  <si>
    <r>
      <t xml:space="preserve">Данные ГИБДД; Мониторинг СЭР. </t>
    </r>
    <r>
      <rPr>
        <sz val="9"/>
        <color rgb="FF0070C0"/>
        <rFont val="Times New Roman"/>
        <family val="1"/>
        <charset val="204"/>
      </rPr>
      <t>Раздел 5 - Население, п.5.2.1</t>
    </r>
  </si>
  <si>
    <t>1.</t>
  </si>
  <si>
    <t>2.</t>
  </si>
  <si>
    <t>3.</t>
  </si>
  <si>
    <t>4.</t>
  </si>
  <si>
    <r>
      <t xml:space="preserve">«Развитие транспортной системы города Назарово» </t>
    </r>
    <r>
      <rPr>
        <sz val="12"/>
        <color rgb="FF0070C0"/>
        <rFont val="Times New Roman"/>
        <family val="1"/>
        <charset val="204"/>
      </rPr>
      <t>на 2017 год и плановый период 2018-2019 годы</t>
    </r>
  </si>
  <si>
    <t>Бюджет города</t>
  </si>
  <si>
    <t xml:space="preserve"> Краевой бюджет</t>
  </si>
  <si>
    <t>Федеральный бюджет</t>
  </si>
  <si>
    <t xml:space="preserve"> Внебюджетные источники</t>
  </si>
  <si>
    <r>
      <t>Объем капитальных вложений на 201</t>
    </r>
    <r>
      <rPr>
        <sz val="12"/>
        <color rgb="FF0070C0"/>
        <rFont val="Times New Roman"/>
        <family val="1"/>
        <charset val="204"/>
      </rPr>
      <t>8</t>
    </r>
    <r>
      <rPr>
        <sz val="12"/>
        <color theme="1"/>
        <rFont val="Times New Roman"/>
        <family val="1"/>
        <charset val="204"/>
      </rPr>
      <t xml:space="preserve"> год</t>
    </r>
  </si>
  <si>
    <r>
      <t>Объем капитальных вложений на 201</t>
    </r>
    <r>
      <rPr>
        <sz val="12"/>
        <color rgb="FF0070C0"/>
        <rFont val="Times New Roman"/>
        <family val="1"/>
        <charset val="204"/>
      </rPr>
      <t>9</t>
    </r>
    <r>
      <rPr>
        <sz val="12"/>
        <color theme="1"/>
        <rFont val="Times New Roman"/>
        <family val="1"/>
        <charset val="204"/>
      </rPr>
      <t xml:space="preserve"> год</t>
    </r>
  </si>
  <si>
    <r>
      <t>Объекты капитального строительства, включенные в  муниципальную программу «Развитие транспортной системы  города Назарово»  на плановый период 201</t>
    </r>
    <r>
      <rPr>
        <sz val="12"/>
        <color rgb="FF0070C0"/>
        <rFont val="Times New Roman"/>
        <family val="1"/>
        <charset val="204"/>
      </rPr>
      <t>8</t>
    </r>
    <r>
      <rPr>
        <sz val="12"/>
        <color rgb="FF000000"/>
        <rFont val="Times New Roman"/>
        <family val="1"/>
        <charset val="204"/>
      </rPr>
      <t>-201</t>
    </r>
    <r>
      <rPr>
        <sz val="12"/>
        <color rgb="FF0070C0"/>
        <rFont val="Times New Roman"/>
        <family val="1"/>
        <charset val="204"/>
      </rPr>
      <t xml:space="preserve">9 </t>
    </r>
    <r>
      <rPr>
        <sz val="12"/>
        <color rgb="FF000000"/>
        <rFont val="Times New Roman"/>
        <family val="1"/>
        <charset val="204"/>
      </rPr>
      <t>гг. отсутствуют.</t>
    </r>
  </si>
  <si>
    <r>
      <t xml:space="preserve">Всего по Программе «Развитие транспортной системы города Назарово» 
</t>
    </r>
    <r>
      <rPr>
        <b/>
        <sz val="10.5"/>
        <color rgb="FF0070C0"/>
        <rFont val="Times New Roman"/>
        <family val="1"/>
        <charset val="204"/>
      </rPr>
      <t>на 2017 год и плановый период 2018-2019 годы</t>
    </r>
  </si>
  <si>
    <r>
      <t xml:space="preserve">«Развитие транспортной системы города Назарово» </t>
    </r>
    <r>
      <rPr>
        <b/>
        <i/>
        <sz val="10.5"/>
        <color rgb="FF0070C0"/>
        <rFont val="Times New Roman"/>
        <family val="1"/>
        <charset val="204"/>
      </rPr>
      <t>на 2017 год и плановый период 2018-2019 годы</t>
    </r>
  </si>
  <si>
    <r>
      <t xml:space="preserve">Примечание: в  муниципальной программе «Развитие транспортной системы  города Назарово» </t>
    </r>
    <r>
      <rPr>
        <sz val="12"/>
        <color rgb="FF0070C0"/>
        <rFont val="Times New Roman"/>
        <family val="1"/>
        <charset val="204"/>
      </rPr>
      <t xml:space="preserve">на 2017 год и плановый период 2018-2019 годы </t>
    </r>
    <r>
      <rPr>
        <sz val="12"/>
        <color theme="1"/>
        <rFont val="Times New Roman"/>
        <family val="1"/>
        <charset val="204"/>
      </rPr>
      <t>муниципальные задания на оказание услуг  учреждением  не осуществляются/ не  включенны.</t>
    </r>
  </si>
  <si>
    <r>
      <t xml:space="preserve">которые необходимо принять в целях реализации мероприятий программы, подпрограммы
</t>
    </r>
    <r>
      <rPr>
        <sz val="12"/>
        <color rgb="FF0070C0"/>
        <rFont val="Times New Roman"/>
        <family val="1"/>
        <charset val="204"/>
      </rPr>
      <t>«Развитие транспортной системы  города Назарово» на 2017 год и плановый период 2018-2019 годы</t>
    </r>
  </si>
  <si>
    <r>
      <t xml:space="preserve">мероприятий подпрограмм и отдельных мероприятий муниципальной программы
</t>
    </r>
    <r>
      <rPr>
        <sz val="12"/>
        <color rgb="FF0070C0"/>
        <rFont val="Times New Roman"/>
        <family val="1"/>
        <charset val="204"/>
      </rPr>
      <t>«Развитие транспортной системы  города Назарово» на 2017 год и плановый период 2018-2019 годы</t>
    </r>
  </si>
  <si>
    <r>
      <t>Программа пассажирских автобусных перевозок по г.Назарово;
Мониторинг СЭР.</t>
    </r>
    <r>
      <rPr>
        <sz val="9"/>
        <color rgb="FF0070C0"/>
        <rFont val="Times New Roman"/>
        <family val="1"/>
        <charset val="204"/>
      </rPr>
      <t xml:space="preserve"> Раздел 5 - Население, п.5.2.1</t>
    </r>
  </si>
  <si>
    <r>
      <t xml:space="preserve">Мониторинг СЭР. Раздел </t>
    </r>
    <r>
      <rPr>
        <sz val="9"/>
        <color rgb="FF0070C0"/>
        <rFont val="Times New Roman"/>
        <family val="1"/>
        <charset val="204"/>
      </rPr>
      <t>20 - Транспорт,п.20.30</t>
    </r>
  </si>
  <si>
    <r>
      <t xml:space="preserve">май 2017г.
</t>
    </r>
    <r>
      <rPr>
        <sz val="10"/>
        <color rgb="FF0070C0"/>
        <rFont val="Times New Roman"/>
        <family val="1"/>
        <charset val="204"/>
      </rPr>
      <t>май 2018г.
май 2019г.</t>
    </r>
  </si>
  <si>
    <r>
      <t xml:space="preserve">август 2017г.
</t>
    </r>
    <r>
      <rPr>
        <sz val="10"/>
        <color rgb="FF0070C0"/>
        <rFont val="Times New Roman"/>
        <family val="1"/>
        <charset val="204"/>
      </rPr>
      <t>август 2018г.
август 2019г.</t>
    </r>
  </si>
  <si>
    <t>4 квартал 2017 г.</t>
  </si>
  <si>
    <r>
      <t xml:space="preserve">Целевой показатель 5
</t>
    </r>
    <r>
      <rPr>
        <sz val="9"/>
        <color rgb="FF0070C0"/>
        <rFont val="Times New Roman"/>
        <family val="1"/>
        <charset val="204"/>
      </rPr>
      <t>Объем</t>
    </r>
    <r>
      <rPr>
        <sz val="9"/>
        <rFont val="Times New Roman"/>
        <family val="1"/>
        <charset val="204"/>
      </rPr>
      <t xml:space="preserve"> субсидий на 1 км. протяженности субсидируемых муниципальных маршрутов  (в расчете на кол-во рейсов)</t>
    </r>
  </si>
  <si>
    <r>
      <rPr>
        <sz val="9"/>
        <color rgb="FF0070C0"/>
        <rFont val="Times New Roman"/>
        <family val="1"/>
        <charset val="204"/>
      </rPr>
      <t xml:space="preserve">Доля </t>
    </r>
    <r>
      <rPr>
        <sz val="9"/>
        <rFont val="Times New Roman"/>
        <family val="1"/>
        <charset val="204"/>
      </rPr>
      <t>протяженности автомобильных дорог общего пользования местного значения, на которой проведены работы по ремонту и капитальному ремонту в общей протяженности сети (ежегодно)</t>
    </r>
  </si>
  <si>
    <r>
      <rPr>
        <b/>
        <sz val="9"/>
        <color rgb="FF000000"/>
        <rFont val="Times New Roman"/>
        <family val="1"/>
        <charset val="204"/>
      </rPr>
      <t>Целевой показатель 2</t>
    </r>
    <r>
      <rPr>
        <sz val="9"/>
        <color rgb="FF000000"/>
        <rFont val="Times New Roman"/>
        <family val="1"/>
        <charset val="204"/>
      </rPr>
      <t xml:space="preserve">
Количество детских учреждений (школ), вблизи которых участки автомобильных дорог местного значения оборудованы (поведена замена) дорожными знаками 1.23 «Дети», дорожными знаками 5.19.1 и 5.19.2 «Пешеходный переход» повышенной яркости (на желтом фоне) и  дорожной разметки 1.14.1 («зебра») на автомобильных дорогах общего пользования местного значения города Назарово  (ежегодно)</t>
    </r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</si>
  <si>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i/>
        <sz val="10"/>
        <color rgb="FF0070C0"/>
        <rFont val="Times New Roman"/>
        <family val="1"/>
        <charset val="204"/>
      </rPr>
      <t xml:space="preserve">Показатель результативности </t>
    </r>
    <r>
      <rPr>
        <sz val="10"/>
        <color rgb="FF0070C0"/>
        <rFont val="Times New Roman"/>
        <family val="1"/>
        <charset val="204"/>
      </rPr>
      <t>Снижение тяжести последствий дорожно-транспортных происшествий (число лиц, погибших в дорожно-транспортных происшествиях, на 100 пострадавших)</t>
    </r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</si>
  <si>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</t>
    </r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</si>
  <si>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color rgb="FF0070C0"/>
        <rFont val="Times New Roman"/>
        <family val="1"/>
        <charset val="204"/>
      </rPr>
      <t/>
    </r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</si>
  <si>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color rgb="FF0070C0"/>
        <rFont val="Times New Roman"/>
        <family val="1"/>
        <charset val="204"/>
      </rPr>
      <t xml:space="preserve">Показатель результативности </t>
    </r>
    <r>
      <rPr>
        <sz val="10"/>
        <color rgb="FF0070C0"/>
        <rFont val="Times New Roman"/>
        <family val="1"/>
        <charset val="204"/>
      </rPr>
      <t>Снижение тяжести последствий дорожно-транспортных происшествий (число лиц, погибших в дорожно-транспортных происшествиях, на 100 пострадавших)</t>
    </r>
    <r>
      <rPr>
        <sz val="10"/>
        <color rgb="FF000000"/>
        <rFont val="Times New Roman"/>
        <family val="1"/>
        <charset val="204"/>
      </rPr>
      <t xml:space="preserve">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</si>
  <si>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i/>
        <sz val="10"/>
        <color rgb="FF0070C0"/>
        <rFont val="Times New Roman"/>
        <family val="1"/>
        <charset val="204"/>
      </rPr>
      <t xml:space="preserve">Целевой показатель 3
</t>
    </r>
    <r>
      <rPr>
        <sz val="10"/>
        <color rgb="FF0070C0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  <r>
      <rPr>
        <b/>
        <i/>
        <sz val="10"/>
        <color rgb="FF000000"/>
        <rFont val="Times New Roman"/>
        <family val="1"/>
        <charset val="204"/>
      </rPr>
      <t xml:space="preserve">
Показатель результативности</t>
    </r>
    <r>
      <rPr>
        <sz val="10"/>
        <color rgb="FF000000"/>
        <rFont val="Times New Roman"/>
        <family val="1"/>
        <charset val="204"/>
      </rPr>
      <t xml:space="preserve">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  </r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</si>
  <si>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</t>
    </r>
  </si>
  <si>
    <t>0820044220</t>
  </si>
</sst>
</file>

<file path=xl/styles.xml><?xml version="1.0" encoding="utf-8"?>
<styleSheet xmlns="http://schemas.openxmlformats.org/spreadsheetml/2006/main">
  <numFmts count="10">
    <numFmt numFmtId="164" formatCode="0.000"/>
    <numFmt numFmtId="165" formatCode="#,##0.00;[Red]#,##0.00"/>
    <numFmt numFmtId="166" formatCode="0.00000"/>
    <numFmt numFmtId="167" formatCode="0.0"/>
    <numFmt numFmtId="168" formatCode="0.00;[Red]0.00"/>
    <numFmt numFmtId="169" formatCode="0.000;[Red]0.000"/>
    <numFmt numFmtId="170" formatCode="0.0000;[Red]0.0000"/>
    <numFmt numFmtId="171" formatCode="0.00000;[Red]0.00000"/>
    <numFmt numFmtId="172" formatCode="#,##0.00000;[Red]#,##0.00000"/>
    <numFmt numFmtId="173" formatCode="0.0;[Red]0.0"/>
  </numFmts>
  <fonts count="4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0.5"/>
      <color rgb="FF0070C0"/>
      <name val="Times New Roman"/>
      <family val="1"/>
      <charset val="204"/>
    </font>
    <font>
      <b/>
      <i/>
      <sz val="10.5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</cellStyleXfs>
  <cellXfs count="30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0" xfId="2" applyFont="1" applyAlignment="1">
      <alignment wrapText="1"/>
    </xf>
    <xf numFmtId="0" fontId="11" fillId="0" borderId="0" xfId="2" applyFont="1" applyBorder="1" applyAlignment="1">
      <alignment wrapText="1"/>
    </xf>
    <xf numFmtId="0" fontId="14" fillId="0" borderId="1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5" fillId="3" borderId="12" xfId="2" applyFont="1" applyFill="1" applyBorder="1" applyAlignment="1">
      <alignment horizontal="center" vertical="center" wrapText="1"/>
    </xf>
    <xf numFmtId="0" fontId="16" fillId="3" borderId="0" xfId="2" applyFont="1" applyFill="1" applyAlignment="1">
      <alignment wrapText="1"/>
    </xf>
    <xf numFmtId="0" fontId="15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 wrapText="1"/>
    </xf>
    <xf numFmtId="0" fontId="16" fillId="0" borderId="0" xfId="2" applyFont="1" applyFill="1" applyAlignment="1">
      <alignment wrapText="1"/>
    </xf>
    <xf numFmtId="0" fontId="15" fillId="3" borderId="15" xfId="2" applyFont="1" applyFill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2" fontId="11" fillId="4" borderId="1" xfId="2" applyNumberFormat="1" applyFont="1" applyFill="1" applyBorder="1" applyAlignment="1">
      <alignment horizontal="center" vertical="center" wrapText="1"/>
    </xf>
    <xf numFmtId="0" fontId="15" fillId="3" borderId="0" xfId="2" applyFont="1" applyFill="1" applyAlignment="1">
      <alignment wrapText="1"/>
    </xf>
    <xf numFmtId="0" fontId="16" fillId="3" borderId="0" xfId="2" applyFont="1" applyFill="1" applyAlignment="1">
      <alignment horizontal="left" vertical="center" wrapText="1"/>
    </xf>
    <xf numFmtId="0" fontId="17" fillId="0" borderId="0" xfId="2" applyFont="1" applyAlignment="1">
      <alignment wrapText="1"/>
    </xf>
    <xf numFmtId="0" fontId="11" fillId="0" borderId="4" xfId="2" applyFont="1" applyFill="1" applyBorder="1" applyAlignment="1">
      <alignment horizontal="center" vertical="center" wrapText="1"/>
    </xf>
    <xf numFmtId="2" fontId="11" fillId="0" borderId="6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vertical="center" wrapText="1"/>
    </xf>
    <xf numFmtId="0" fontId="11" fillId="0" borderId="1" xfId="2" applyFont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5" borderId="0" xfId="2" applyFont="1" applyFill="1" applyAlignment="1">
      <alignment horizontal="left" vertical="center" wrapText="1"/>
    </xf>
    <xf numFmtId="0" fontId="11" fillId="0" borderId="1" xfId="2" applyFont="1" applyFill="1" applyBorder="1" applyAlignment="1">
      <alignment horizontal="center" wrapText="1"/>
    </xf>
    <xf numFmtId="164" fontId="11" fillId="4" borderId="1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horizontal="center" vertical="center" wrapText="1"/>
    </xf>
    <xf numFmtId="164" fontId="11" fillId="0" borderId="0" xfId="2" applyNumberFormat="1" applyFont="1" applyAlignment="1">
      <alignment wrapText="1"/>
    </xf>
    <xf numFmtId="0" fontId="12" fillId="0" borderId="0" xfId="2" applyFont="1" applyAlignment="1">
      <alignment horizontal="right" wrapText="1"/>
    </xf>
    <xf numFmtId="49" fontId="11" fillId="0" borderId="12" xfId="2" applyNumberFormat="1" applyFont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 wrapText="1"/>
    </xf>
    <xf numFmtId="16" fontId="11" fillId="0" borderId="1" xfId="2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49" fontId="18" fillId="0" borderId="12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8" borderId="1" xfId="0" applyFont="1" applyFill="1" applyBorder="1" applyAlignment="1">
      <alignment vertical="top" wrapText="1"/>
    </xf>
    <xf numFmtId="167" fontId="1" fillId="0" borderId="1" xfId="0" applyNumberFormat="1" applyFont="1" applyBorder="1" applyAlignment="1">
      <alignment horizontal="justify" vertical="top" wrapText="1"/>
    </xf>
    <xf numFmtId="2" fontId="2" fillId="0" borderId="0" xfId="0" applyNumberFormat="1" applyFont="1"/>
    <xf numFmtId="164" fontId="2" fillId="0" borderId="0" xfId="0" applyNumberFormat="1" applyFont="1"/>
    <xf numFmtId="166" fontId="2" fillId="0" borderId="0" xfId="0" applyNumberFormat="1" applyFont="1"/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vertical="top" wrapText="1"/>
    </xf>
    <xf numFmtId="49" fontId="19" fillId="0" borderId="1" xfId="0" applyNumberFormat="1" applyFont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vertical="top" wrapText="1"/>
    </xf>
    <xf numFmtId="0" fontId="2" fillId="0" borderId="0" xfId="0" applyFont="1" applyFill="1"/>
    <xf numFmtId="49" fontId="15" fillId="3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4" borderId="1" xfId="0" applyNumberFormat="1" applyFont="1" applyFill="1" applyBorder="1" applyAlignment="1">
      <alignment horizontal="justify" vertical="top" wrapText="1"/>
    </xf>
    <xf numFmtId="49" fontId="19" fillId="8" borderId="1" xfId="0" applyNumberFormat="1" applyFont="1" applyFill="1" applyBorder="1" applyAlignment="1">
      <alignment horizontal="justify" vertical="top" wrapText="1"/>
    </xf>
    <xf numFmtId="49" fontId="19" fillId="0" borderId="1" xfId="0" applyNumberFormat="1" applyFont="1" applyBorder="1" applyAlignment="1">
      <alignment horizontal="justify" vertical="top" wrapText="1"/>
    </xf>
    <xf numFmtId="0" fontId="19" fillId="8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8" fontId="19" fillId="8" borderId="1" xfId="0" applyNumberFormat="1" applyFont="1" applyFill="1" applyBorder="1" applyAlignment="1">
      <alignment horizontal="justify" vertical="top" wrapText="1"/>
    </xf>
    <xf numFmtId="168" fontId="19" fillId="4" borderId="1" xfId="0" applyNumberFormat="1" applyFont="1" applyFill="1" applyBorder="1" applyAlignment="1">
      <alignment horizontal="justify" vertical="top" wrapText="1"/>
    </xf>
    <xf numFmtId="168" fontId="2" fillId="0" borderId="0" xfId="0" applyNumberFormat="1" applyFont="1"/>
    <xf numFmtId="0" fontId="2" fillId="4" borderId="0" xfId="0" applyFont="1" applyFill="1"/>
    <xf numFmtId="0" fontId="0" fillId="4" borderId="0" xfId="0" applyFill="1"/>
    <xf numFmtId="171" fontId="2" fillId="0" borderId="0" xfId="0" applyNumberFormat="1" applyFont="1"/>
    <xf numFmtId="169" fontId="19" fillId="0" borderId="1" xfId="0" applyNumberFormat="1" applyFont="1" applyBorder="1" applyAlignment="1">
      <alignment horizontal="justify" vertical="top" wrapText="1"/>
    </xf>
    <xf numFmtId="170" fontId="19" fillId="0" borderId="1" xfId="0" applyNumberFormat="1" applyFont="1" applyBorder="1" applyAlignment="1">
      <alignment horizontal="justify" vertical="top" wrapText="1"/>
    </xf>
    <xf numFmtId="0" fontId="14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168" fontId="19" fillId="8" borderId="1" xfId="0" applyNumberFormat="1" applyFont="1" applyFill="1" applyBorder="1" applyAlignment="1">
      <alignment horizontal="left" vertical="top" wrapText="1"/>
    </xf>
    <xf numFmtId="168" fontId="19" fillId="0" borderId="1" xfId="0" applyNumberFormat="1" applyFont="1" applyBorder="1" applyAlignment="1">
      <alignment horizontal="left" vertical="top" wrapText="1"/>
    </xf>
    <xf numFmtId="168" fontId="21" fillId="0" borderId="1" xfId="0" applyNumberFormat="1" applyFont="1" applyBorder="1" applyAlignment="1">
      <alignment horizontal="left" vertical="top" wrapText="1"/>
    </xf>
    <xf numFmtId="171" fontId="19" fillId="4" borderId="1" xfId="0" applyNumberFormat="1" applyFont="1" applyFill="1" applyBorder="1" applyAlignment="1">
      <alignment horizontal="left" vertical="top" wrapText="1"/>
    </xf>
    <xf numFmtId="171" fontId="25" fillId="0" borderId="0" xfId="0" applyNumberFormat="1" applyFont="1"/>
    <xf numFmtId="165" fontId="19" fillId="0" borderId="1" xfId="0" applyNumberFormat="1" applyFont="1" applyBorder="1" applyAlignment="1">
      <alignment horizontal="justify" vertical="top" wrapText="1"/>
    </xf>
    <xf numFmtId="172" fontId="2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168" fontId="29" fillId="6" borderId="1" xfId="0" applyNumberFormat="1" applyFont="1" applyFill="1" applyBorder="1" applyAlignment="1">
      <alignment horizontal="justify" vertical="top" wrapText="1"/>
    </xf>
    <xf numFmtId="168" fontId="27" fillId="0" borderId="1" xfId="0" applyNumberFormat="1" applyFont="1" applyBorder="1" applyAlignment="1">
      <alignment horizontal="justify" vertical="top" wrapText="1"/>
    </xf>
    <xf numFmtId="168" fontId="27" fillId="4" borderId="1" xfId="0" applyNumberFormat="1" applyFont="1" applyFill="1" applyBorder="1" applyAlignment="1">
      <alignment horizontal="justify" vertical="top" wrapText="1"/>
    </xf>
    <xf numFmtId="168" fontId="29" fillId="7" borderId="1" xfId="0" applyNumberFormat="1" applyFont="1" applyFill="1" applyBorder="1" applyAlignment="1">
      <alignment horizontal="justify" vertical="top" wrapText="1"/>
    </xf>
    <xf numFmtId="171" fontId="27" fillId="0" borderId="1" xfId="0" applyNumberFormat="1" applyFont="1" applyBorder="1" applyAlignment="1">
      <alignment horizontal="justify" vertical="top" wrapText="1"/>
    </xf>
    <xf numFmtId="173" fontId="27" fillId="0" borderId="1" xfId="0" applyNumberFormat="1" applyFont="1" applyBorder="1" applyAlignment="1">
      <alignment horizontal="justify" vertical="top" wrapText="1"/>
    </xf>
    <xf numFmtId="171" fontId="27" fillId="0" borderId="1" xfId="0" applyNumberFormat="1" applyFont="1" applyBorder="1" applyAlignment="1">
      <alignment horizontal="left" vertical="top" wrapText="1"/>
    </xf>
    <xf numFmtId="168" fontId="27" fillId="0" borderId="1" xfId="0" applyNumberFormat="1" applyFont="1" applyBorder="1" applyAlignment="1">
      <alignment horizontal="left" vertical="top" wrapText="1"/>
    </xf>
    <xf numFmtId="171" fontId="1" fillId="0" borderId="0" xfId="0" applyNumberFormat="1" applyFont="1" applyBorder="1" applyAlignment="1">
      <alignment vertical="top" wrapText="1"/>
    </xf>
    <xf numFmtId="171" fontId="2" fillId="6" borderId="0" xfId="0" applyNumberFormat="1" applyFont="1" applyFill="1"/>
    <xf numFmtId="171" fontId="29" fillId="6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171" fontId="21" fillId="4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169" fontId="21" fillId="4" borderId="1" xfId="0" applyNumberFormat="1" applyFont="1" applyFill="1" applyBorder="1" applyAlignment="1">
      <alignment horizontal="justify" vertical="top" wrapText="1"/>
    </xf>
    <xf numFmtId="170" fontId="19" fillId="4" borderId="1" xfId="0" applyNumberFormat="1" applyFont="1" applyFill="1" applyBorder="1" applyAlignment="1">
      <alignment horizontal="justify" vertical="top" wrapText="1"/>
    </xf>
    <xf numFmtId="0" fontId="3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1" fillId="9" borderId="1" xfId="0" applyFont="1" applyFill="1" applyBorder="1" applyAlignment="1">
      <alignment vertical="top" wrapText="1"/>
    </xf>
    <xf numFmtId="49" fontId="21" fillId="9" borderId="1" xfId="0" applyNumberFormat="1" applyFont="1" applyFill="1" applyBorder="1" applyAlignment="1">
      <alignment horizontal="justify" vertical="top" wrapText="1"/>
    </xf>
    <xf numFmtId="165" fontId="21" fillId="9" borderId="1" xfId="0" applyNumberFormat="1" applyFont="1" applyFill="1" applyBorder="1" applyAlignment="1">
      <alignment horizontal="justify" vertical="top" wrapText="1"/>
    </xf>
    <xf numFmtId="0" fontId="23" fillId="9" borderId="1" xfId="0" applyFont="1" applyFill="1" applyBorder="1" applyAlignment="1">
      <alignment vertical="top" wrapText="1"/>
    </xf>
    <xf numFmtId="165" fontId="23" fillId="9" borderId="1" xfId="0" applyNumberFormat="1" applyFont="1" applyFill="1" applyBorder="1" applyAlignment="1">
      <alignment horizontal="justify" vertical="top" wrapText="1"/>
    </xf>
    <xf numFmtId="171" fontId="21" fillId="9" borderId="1" xfId="0" applyNumberFormat="1" applyFont="1" applyFill="1" applyBorder="1" applyAlignment="1">
      <alignment horizontal="justify" vertical="top" wrapText="1"/>
    </xf>
    <xf numFmtId="171" fontId="23" fillId="9" borderId="1" xfId="0" applyNumberFormat="1" applyFont="1" applyFill="1" applyBorder="1" applyAlignment="1">
      <alignment horizontal="justify" vertical="top" wrapText="1"/>
    </xf>
    <xf numFmtId="0" fontId="23" fillId="9" borderId="4" xfId="0" applyFont="1" applyFill="1" applyBorder="1" applyAlignment="1">
      <alignment vertical="top" wrapText="1"/>
    </xf>
    <xf numFmtId="49" fontId="23" fillId="9" borderId="4" xfId="0" applyNumberFormat="1" applyFont="1" applyFill="1" applyBorder="1" applyAlignment="1">
      <alignment horizontal="justify" vertical="top" wrapText="1"/>
    </xf>
    <xf numFmtId="0" fontId="22" fillId="4" borderId="1" xfId="1" applyFont="1" applyFill="1" applyBorder="1" applyAlignment="1" applyProtection="1">
      <alignment vertical="top" wrapText="1"/>
    </xf>
    <xf numFmtId="0" fontId="22" fillId="4" borderId="1" xfId="0" applyFont="1" applyFill="1" applyBorder="1" applyAlignment="1">
      <alignment vertical="top" wrapText="1"/>
    </xf>
    <xf numFmtId="0" fontId="20" fillId="4" borderId="1" xfId="0" applyFont="1" applyFill="1" applyBorder="1" applyAlignment="1">
      <alignment vertical="top" wrapText="1"/>
    </xf>
    <xf numFmtId="49" fontId="20" fillId="4" borderId="1" xfId="0" applyNumberFormat="1" applyFont="1" applyFill="1" applyBorder="1" applyAlignment="1">
      <alignment horizontal="justify" vertical="top" wrapText="1"/>
    </xf>
    <xf numFmtId="166" fontId="20" fillId="4" borderId="1" xfId="0" applyNumberFormat="1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49" fontId="11" fillId="0" borderId="12" xfId="2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4" fillId="4" borderId="1" xfId="0" applyNumberFormat="1" applyFont="1" applyFill="1" applyBorder="1" applyAlignment="1">
      <alignment horizontal="justify" vertical="top" wrapText="1"/>
    </xf>
    <xf numFmtId="168" fontId="29" fillId="9" borderId="1" xfId="0" applyNumberFormat="1" applyFont="1" applyFill="1" applyBorder="1" applyAlignment="1">
      <alignment horizontal="justify" vertical="top" wrapText="1"/>
    </xf>
    <xf numFmtId="168" fontId="30" fillId="9" borderId="1" xfId="0" applyNumberFormat="1" applyFont="1" applyFill="1" applyBorder="1" applyAlignment="1">
      <alignment horizontal="justify" vertical="top" wrapText="1"/>
    </xf>
    <xf numFmtId="168" fontId="29" fillId="4" borderId="1" xfId="0" applyNumberFormat="1" applyFont="1" applyFill="1" applyBorder="1" applyAlignment="1">
      <alignment horizontal="justify" vertical="top" wrapText="1"/>
    </xf>
    <xf numFmtId="168" fontId="27" fillId="8" borderId="1" xfId="0" applyNumberFormat="1" applyFont="1" applyFill="1" applyBorder="1" applyAlignment="1">
      <alignment horizontal="justify" vertical="top" wrapText="1"/>
    </xf>
    <xf numFmtId="168" fontId="29" fillId="4" borderId="1" xfId="0" applyNumberFormat="1" applyFont="1" applyFill="1" applyBorder="1" applyAlignment="1">
      <alignment horizontal="left" vertical="top" wrapText="1"/>
    </xf>
    <xf numFmtId="168" fontId="32" fillId="8" borderId="1" xfId="0" applyNumberFormat="1" applyFont="1" applyFill="1" applyBorder="1" applyAlignment="1">
      <alignment horizontal="left" vertical="top"/>
    </xf>
    <xf numFmtId="168" fontId="32" fillId="4" borderId="1" xfId="0" applyNumberFormat="1" applyFont="1" applyFill="1" applyBorder="1" applyAlignment="1">
      <alignment horizontal="left" vertical="top"/>
    </xf>
    <xf numFmtId="168" fontId="28" fillId="4" borderId="1" xfId="0" applyNumberFormat="1" applyFont="1" applyFill="1" applyBorder="1" applyAlignment="1">
      <alignment horizontal="left" vertical="top"/>
    </xf>
    <xf numFmtId="165" fontId="29" fillId="9" borderId="1" xfId="0" applyNumberFormat="1" applyFont="1" applyFill="1" applyBorder="1" applyAlignment="1">
      <alignment horizontal="justify" vertical="top" wrapText="1"/>
    </xf>
    <xf numFmtId="165" fontId="30" fillId="9" borderId="1" xfId="0" applyNumberFormat="1" applyFont="1" applyFill="1" applyBorder="1" applyAlignment="1">
      <alignment horizontal="justify" vertical="top" wrapText="1"/>
    </xf>
    <xf numFmtId="170" fontId="27" fillId="0" borderId="1" xfId="0" applyNumberFormat="1" applyFont="1" applyBorder="1" applyAlignment="1">
      <alignment horizontal="justify" vertical="top" wrapText="1"/>
    </xf>
    <xf numFmtId="168" fontId="27" fillId="8" borderId="1" xfId="0" applyNumberFormat="1" applyFont="1" applyFill="1" applyBorder="1" applyAlignment="1">
      <alignment horizontal="left" vertical="top" wrapText="1"/>
    </xf>
    <xf numFmtId="168" fontId="29" fillId="0" borderId="1" xfId="0" applyNumberFormat="1" applyFont="1" applyBorder="1" applyAlignment="1">
      <alignment horizontal="left" vertical="top" wrapText="1"/>
    </xf>
    <xf numFmtId="168" fontId="27" fillId="4" borderId="1" xfId="0" applyNumberFormat="1" applyFont="1" applyFill="1" applyBorder="1" applyAlignment="1">
      <alignment horizontal="left" vertical="top" wrapText="1"/>
    </xf>
    <xf numFmtId="168" fontId="34" fillId="4" borderId="1" xfId="0" applyNumberFormat="1" applyFont="1" applyFill="1" applyBorder="1" applyAlignment="1">
      <alignment horizontal="justify" vertical="top" wrapText="1"/>
    </xf>
    <xf numFmtId="49" fontId="27" fillId="0" borderId="1" xfId="0" applyNumberFormat="1" applyFont="1" applyBorder="1" applyAlignment="1">
      <alignment horizontal="justify" vertical="top" wrapText="1"/>
    </xf>
    <xf numFmtId="49" fontId="29" fillId="9" borderId="1" xfId="0" applyNumberFormat="1" applyFont="1" applyFill="1" applyBorder="1" applyAlignment="1">
      <alignment horizontal="justify" vertical="top" wrapText="1"/>
    </xf>
    <xf numFmtId="49" fontId="30" fillId="9" borderId="1" xfId="0" applyNumberFormat="1" applyFont="1" applyFill="1" applyBorder="1" applyAlignment="1">
      <alignment horizontal="justify" vertical="top" wrapText="1"/>
    </xf>
    <xf numFmtId="49" fontId="29" fillId="4" borderId="1" xfId="0" applyNumberFormat="1" applyFont="1" applyFill="1" applyBorder="1" applyAlignment="1">
      <alignment horizontal="left" vertical="top" wrapText="1"/>
    </xf>
    <xf numFmtId="49" fontId="27" fillId="8" borderId="1" xfId="0" applyNumberFormat="1" applyFont="1" applyFill="1" applyBorder="1" applyAlignment="1">
      <alignment horizontal="left" vertical="top" wrapText="1"/>
    </xf>
    <xf numFmtId="49" fontId="27" fillId="4" borderId="1" xfId="0" applyNumberFormat="1" applyFont="1" applyFill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top" wrapText="1"/>
    </xf>
    <xf numFmtId="0" fontId="11" fillId="4" borderId="1" xfId="2" applyFont="1" applyFill="1" applyBorder="1" applyAlignment="1">
      <alignment horizontal="left" vertical="center" wrapText="1"/>
    </xf>
    <xf numFmtId="0" fontId="15" fillId="4" borderId="1" xfId="2" applyFont="1" applyFill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right" vertical="top" wrapText="1"/>
    </xf>
    <xf numFmtId="0" fontId="18" fillId="0" borderId="4" xfId="0" applyFont="1" applyBorder="1" applyAlignment="1">
      <alignment horizontal="left" vertical="top" wrapText="1"/>
    </xf>
    <xf numFmtId="169" fontId="29" fillId="7" borderId="1" xfId="0" applyNumberFormat="1" applyFont="1" applyFill="1" applyBorder="1" applyAlignment="1">
      <alignment horizontal="justify" vertical="top" wrapText="1"/>
    </xf>
    <xf numFmtId="0" fontId="4" fillId="0" borderId="0" xfId="0" applyFont="1"/>
    <xf numFmtId="0" fontId="4" fillId="4" borderId="0" xfId="0" applyFont="1" applyFill="1" applyAlignment="1">
      <alignment horizontal="left" indent="15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2" fontId="36" fillId="0" borderId="1" xfId="2" applyNumberFormat="1" applyFont="1" applyFill="1" applyBorder="1" applyAlignment="1">
      <alignment horizontal="center" vertical="center" wrapText="1"/>
    </xf>
    <xf numFmtId="2" fontId="36" fillId="0" borderId="1" xfId="2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3" fillId="0" borderId="1" xfId="2" applyFont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15" fillId="3" borderId="7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right" vertical="top" wrapText="1"/>
    </xf>
    <xf numFmtId="0" fontId="15" fillId="3" borderId="1" xfId="2" applyFont="1" applyFill="1" applyBorder="1" applyAlignment="1">
      <alignment horizontal="center" vertical="center" wrapText="1"/>
    </xf>
    <xf numFmtId="49" fontId="11" fillId="0" borderId="16" xfId="2" applyNumberFormat="1" applyFont="1" applyBorder="1" applyAlignment="1">
      <alignment horizontal="center" vertical="center" wrapText="1"/>
    </xf>
    <xf numFmtId="49" fontId="11" fillId="0" borderId="12" xfId="2" applyNumberFormat="1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15" fillId="2" borderId="10" xfId="2" applyFont="1" applyFill="1" applyBorder="1" applyAlignment="1">
      <alignment horizontal="left" vertical="center" wrapText="1"/>
    </xf>
    <xf numFmtId="0" fontId="15" fillId="2" borderId="7" xfId="2" applyFont="1" applyFill="1" applyBorder="1" applyAlignment="1">
      <alignment horizontal="left" vertical="center" wrapText="1"/>
    </xf>
    <xf numFmtId="0" fontId="15" fillId="2" borderId="11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top" wrapText="1" indent="5"/>
    </xf>
    <xf numFmtId="0" fontId="21" fillId="0" borderId="13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31" fillId="0" borderId="0" xfId="0" applyFont="1" applyAlignment="1">
      <alignment horizontal="right" wrapText="1"/>
    </xf>
    <xf numFmtId="0" fontId="2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2" fillId="9" borderId="4" xfId="0" applyFont="1" applyFill="1" applyBorder="1" applyAlignment="1">
      <alignment horizontal="center" vertical="top" wrapText="1"/>
    </xf>
    <xf numFmtId="0" fontId="22" fillId="9" borderId="6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top" wrapText="1"/>
    </xf>
    <xf numFmtId="0" fontId="29" fillId="9" borderId="1" xfId="0" applyFont="1" applyFill="1" applyBorder="1" applyAlignment="1">
      <alignment vertical="top" wrapText="1"/>
    </xf>
    <xf numFmtId="0" fontId="29" fillId="9" borderId="4" xfId="0" applyFont="1" applyFill="1" applyBorder="1" applyAlignment="1">
      <alignment vertical="top" wrapText="1"/>
    </xf>
    <xf numFmtId="0" fontId="29" fillId="9" borderId="4" xfId="0" applyFont="1" applyFill="1" applyBorder="1" applyAlignment="1">
      <alignment horizontal="left" vertical="top" wrapText="1"/>
    </xf>
    <xf numFmtId="0" fontId="29" fillId="9" borderId="5" xfId="0" applyFont="1" applyFill="1" applyBorder="1" applyAlignment="1">
      <alignment horizontal="left"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0" fontId="29" fillId="9" borderId="6" xfId="0" applyFont="1" applyFill="1" applyBorder="1" applyAlignment="1">
      <alignment horizontal="left" vertical="top" wrapText="1"/>
    </xf>
    <xf numFmtId="0" fontId="27" fillId="4" borderId="4" xfId="0" applyFont="1" applyFill="1" applyBorder="1" applyAlignment="1">
      <alignment horizontal="left" vertical="top" wrapText="1"/>
    </xf>
    <xf numFmtId="0" fontId="27" fillId="4" borderId="5" xfId="0" applyFont="1" applyFill="1" applyBorder="1" applyAlignment="1">
      <alignment horizontal="left" vertical="top" wrapText="1"/>
    </xf>
    <xf numFmtId="0" fontId="27" fillId="4" borderId="6" xfId="0" applyFont="1" applyFill="1" applyBorder="1" applyAlignment="1">
      <alignment horizontal="left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left" vertical="top" wrapText="1"/>
    </xf>
    <xf numFmtId="0" fontId="27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2" fontId="28" fillId="4" borderId="1" xfId="0" applyNumberFormat="1" applyFont="1" applyFill="1" applyBorder="1" applyAlignment="1">
      <alignment horizontal="justify" vertical="top" wrapText="1"/>
    </xf>
    <xf numFmtId="171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4" fontId="28" fillId="4" borderId="4" xfId="0" applyNumberFormat="1" applyFont="1" applyFill="1" applyBorder="1" applyAlignment="1">
      <alignment horizontal="left" vertical="top" wrapText="1"/>
    </xf>
    <xf numFmtId="4" fontId="28" fillId="4" borderId="6" xfId="0" applyNumberFormat="1" applyFont="1" applyFill="1" applyBorder="1" applyAlignment="1">
      <alignment horizontal="left" vertical="top" wrapText="1"/>
    </xf>
    <xf numFmtId="166" fontId="22" fillId="4" borderId="4" xfId="0" applyNumberFormat="1" applyFont="1" applyFill="1" applyBorder="1" applyAlignment="1">
      <alignment horizontal="justify" vertical="top" wrapText="1"/>
    </xf>
    <xf numFmtId="166" fontId="22" fillId="4" borderId="6" xfId="0" applyNumberFormat="1" applyFont="1" applyFill="1" applyBorder="1" applyAlignment="1">
      <alignment horizontal="justify" vertical="top" wrapText="1"/>
    </xf>
    <xf numFmtId="4" fontId="28" fillId="4" borderId="1" xfId="0" applyNumberFormat="1" applyFont="1" applyFill="1" applyBorder="1" applyAlignment="1">
      <alignment horizontal="justify" vertical="top" wrapText="1"/>
    </xf>
    <xf numFmtId="0" fontId="28" fillId="4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33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20" fillId="4" borderId="1" xfId="0" applyFont="1" applyFill="1" applyBorder="1" applyAlignment="1">
      <alignment horizontal="center" vertical="top" wrapText="1"/>
    </xf>
    <xf numFmtId="0" fontId="34" fillId="4" borderId="1" xfId="0" applyFont="1" applyFill="1" applyBorder="1" applyAlignment="1">
      <alignment vertical="top" wrapText="1"/>
    </xf>
    <xf numFmtId="0" fontId="34" fillId="4" borderId="4" xfId="0" applyFont="1" applyFill="1" applyBorder="1" applyAlignment="1">
      <alignment horizontal="left" vertical="top" wrapText="1"/>
    </xf>
    <xf numFmtId="0" fontId="34" fillId="4" borderId="5" xfId="0" applyFont="1" applyFill="1" applyBorder="1" applyAlignment="1">
      <alignment horizontal="left" vertical="top" wrapText="1"/>
    </xf>
    <xf numFmtId="0" fontId="34" fillId="4" borderId="6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7" fillId="0" borderId="13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9" fillId="6" borderId="13" xfId="0" applyFont="1" applyFill="1" applyBorder="1" applyAlignment="1">
      <alignment horizontal="center" vertical="top" wrapText="1"/>
    </xf>
    <xf numFmtId="0" fontId="29" fillId="6" borderId="8" xfId="0" applyFont="1" applyFill="1" applyBorder="1" applyAlignment="1">
      <alignment horizontal="center" vertical="top" wrapText="1"/>
    </xf>
    <xf numFmtId="0" fontId="29" fillId="7" borderId="13" xfId="0" applyFont="1" applyFill="1" applyBorder="1" applyAlignment="1">
      <alignment horizontal="left" vertical="top" wrapText="1"/>
    </xf>
    <xf numFmtId="0" fontId="29" fillId="7" borderId="8" xfId="0" applyFont="1" applyFill="1" applyBorder="1" applyAlignment="1">
      <alignment horizontal="left" vertical="top" wrapText="1"/>
    </xf>
    <xf numFmtId="0" fontId="14" fillId="4" borderId="0" xfId="0" applyFont="1" applyFill="1" applyAlignment="1">
      <alignment horizontal="left" wrapText="1"/>
    </xf>
    <xf numFmtId="0" fontId="26" fillId="4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0" fontId="27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colors>
    <mruColors>
      <color rgb="FFFFC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view="pageBreakPreview" zoomScaleSheetLayoutView="100" workbookViewId="0">
      <pane ySplit="8" topLeftCell="A33" activePane="bottomLeft" state="frozen"/>
      <selection pane="bottomLeft" activeCell="G29" sqref="G29"/>
    </sheetView>
  </sheetViews>
  <sheetFormatPr defaultRowHeight="12"/>
  <cols>
    <col min="1" max="1" width="4.85546875" style="24" customWidth="1"/>
    <col min="2" max="2" width="56.5703125" style="24" customWidth="1"/>
    <col min="3" max="3" width="13.5703125" style="24" customWidth="1"/>
    <col min="4" max="4" width="12.7109375" style="24" customWidth="1"/>
    <col min="5" max="5" width="20.28515625" style="24" customWidth="1"/>
    <col min="6" max="8" width="14" style="24" customWidth="1"/>
    <col min="9" max="9" width="13.7109375" style="24" customWidth="1"/>
    <col min="10" max="10" width="14.42578125" style="24" hidden="1" customWidth="1"/>
    <col min="11" max="11" width="31.42578125" style="24" customWidth="1"/>
    <col min="12" max="12" width="11.140625" style="24" bestFit="1" customWidth="1"/>
    <col min="13" max="256" width="9.140625" style="24"/>
    <col min="257" max="257" width="4.85546875" style="24" customWidth="1"/>
    <col min="258" max="258" width="33.28515625" style="24" customWidth="1"/>
    <col min="259" max="259" width="13.5703125" style="24" customWidth="1"/>
    <col min="260" max="260" width="10.7109375" style="24" customWidth="1"/>
    <col min="261" max="261" width="15.140625" style="24" customWidth="1"/>
    <col min="262" max="262" width="13.85546875" style="24" customWidth="1"/>
    <col min="263" max="264" width="14" style="24" customWidth="1"/>
    <col min="265" max="265" width="13.7109375" style="24" customWidth="1"/>
    <col min="266" max="266" width="0" style="24" hidden="1" customWidth="1"/>
    <col min="267" max="267" width="31.42578125" style="24" customWidth="1"/>
    <col min="268" max="268" width="11.140625" style="24" bestFit="1" customWidth="1"/>
    <col min="269" max="512" width="9.140625" style="24"/>
    <col min="513" max="513" width="4.85546875" style="24" customWidth="1"/>
    <col min="514" max="514" width="33.28515625" style="24" customWidth="1"/>
    <col min="515" max="515" width="13.5703125" style="24" customWidth="1"/>
    <col min="516" max="516" width="10.7109375" style="24" customWidth="1"/>
    <col min="517" max="517" width="15.140625" style="24" customWidth="1"/>
    <col min="518" max="518" width="13.85546875" style="24" customWidth="1"/>
    <col min="519" max="520" width="14" style="24" customWidth="1"/>
    <col min="521" max="521" width="13.7109375" style="24" customWidth="1"/>
    <col min="522" max="522" width="0" style="24" hidden="1" customWidth="1"/>
    <col min="523" max="523" width="31.42578125" style="24" customWidth="1"/>
    <col min="524" max="524" width="11.140625" style="24" bestFit="1" customWidth="1"/>
    <col min="525" max="768" width="9.140625" style="24"/>
    <col min="769" max="769" width="4.85546875" style="24" customWidth="1"/>
    <col min="770" max="770" width="33.28515625" style="24" customWidth="1"/>
    <col min="771" max="771" width="13.5703125" style="24" customWidth="1"/>
    <col min="772" max="772" width="10.7109375" style="24" customWidth="1"/>
    <col min="773" max="773" width="15.140625" style="24" customWidth="1"/>
    <col min="774" max="774" width="13.85546875" style="24" customWidth="1"/>
    <col min="775" max="776" width="14" style="24" customWidth="1"/>
    <col min="777" max="777" width="13.7109375" style="24" customWidth="1"/>
    <col min="778" max="778" width="0" style="24" hidden="1" customWidth="1"/>
    <col min="779" max="779" width="31.42578125" style="24" customWidth="1"/>
    <col min="780" max="780" width="11.140625" style="24" bestFit="1" customWidth="1"/>
    <col min="781" max="1024" width="9.140625" style="24"/>
    <col min="1025" max="1025" width="4.85546875" style="24" customWidth="1"/>
    <col min="1026" max="1026" width="33.28515625" style="24" customWidth="1"/>
    <col min="1027" max="1027" width="13.5703125" style="24" customWidth="1"/>
    <col min="1028" max="1028" width="10.7109375" style="24" customWidth="1"/>
    <col min="1029" max="1029" width="15.140625" style="24" customWidth="1"/>
    <col min="1030" max="1030" width="13.85546875" style="24" customWidth="1"/>
    <col min="1031" max="1032" width="14" style="24" customWidth="1"/>
    <col min="1033" max="1033" width="13.7109375" style="24" customWidth="1"/>
    <col min="1034" max="1034" width="0" style="24" hidden="1" customWidth="1"/>
    <col min="1035" max="1035" width="31.42578125" style="24" customWidth="1"/>
    <col min="1036" max="1036" width="11.140625" style="24" bestFit="1" customWidth="1"/>
    <col min="1037" max="1280" width="9.140625" style="24"/>
    <col min="1281" max="1281" width="4.85546875" style="24" customWidth="1"/>
    <col min="1282" max="1282" width="33.28515625" style="24" customWidth="1"/>
    <col min="1283" max="1283" width="13.5703125" style="24" customWidth="1"/>
    <col min="1284" max="1284" width="10.7109375" style="24" customWidth="1"/>
    <col min="1285" max="1285" width="15.140625" style="24" customWidth="1"/>
    <col min="1286" max="1286" width="13.85546875" style="24" customWidth="1"/>
    <col min="1287" max="1288" width="14" style="24" customWidth="1"/>
    <col min="1289" max="1289" width="13.7109375" style="24" customWidth="1"/>
    <col min="1290" max="1290" width="0" style="24" hidden="1" customWidth="1"/>
    <col min="1291" max="1291" width="31.42578125" style="24" customWidth="1"/>
    <col min="1292" max="1292" width="11.140625" style="24" bestFit="1" customWidth="1"/>
    <col min="1293" max="1536" width="9.140625" style="24"/>
    <col min="1537" max="1537" width="4.85546875" style="24" customWidth="1"/>
    <col min="1538" max="1538" width="33.28515625" style="24" customWidth="1"/>
    <col min="1539" max="1539" width="13.5703125" style="24" customWidth="1"/>
    <col min="1540" max="1540" width="10.7109375" style="24" customWidth="1"/>
    <col min="1541" max="1541" width="15.140625" style="24" customWidth="1"/>
    <col min="1542" max="1542" width="13.85546875" style="24" customWidth="1"/>
    <col min="1543" max="1544" width="14" style="24" customWidth="1"/>
    <col min="1545" max="1545" width="13.7109375" style="24" customWidth="1"/>
    <col min="1546" max="1546" width="0" style="24" hidden="1" customWidth="1"/>
    <col min="1547" max="1547" width="31.42578125" style="24" customWidth="1"/>
    <col min="1548" max="1548" width="11.140625" style="24" bestFit="1" customWidth="1"/>
    <col min="1549" max="1792" width="9.140625" style="24"/>
    <col min="1793" max="1793" width="4.85546875" style="24" customWidth="1"/>
    <col min="1794" max="1794" width="33.28515625" style="24" customWidth="1"/>
    <col min="1795" max="1795" width="13.5703125" style="24" customWidth="1"/>
    <col min="1796" max="1796" width="10.7109375" style="24" customWidth="1"/>
    <col min="1797" max="1797" width="15.140625" style="24" customWidth="1"/>
    <col min="1798" max="1798" width="13.85546875" style="24" customWidth="1"/>
    <col min="1799" max="1800" width="14" style="24" customWidth="1"/>
    <col min="1801" max="1801" width="13.7109375" style="24" customWidth="1"/>
    <col min="1802" max="1802" width="0" style="24" hidden="1" customWidth="1"/>
    <col min="1803" max="1803" width="31.42578125" style="24" customWidth="1"/>
    <col min="1804" max="1804" width="11.140625" style="24" bestFit="1" customWidth="1"/>
    <col min="1805" max="2048" width="9.140625" style="24"/>
    <col min="2049" max="2049" width="4.85546875" style="24" customWidth="1"/>
    <col min="2050" max="2050" width="33.28515625" style="24" customWidth="1"/>
    <col min="2051" max="2051" width="13.5703125" style="24" customWidth="1"/>
    <col min="2052" max="2052" width="10.7109375" style="24" customWidth="1"/>
    <col min="2053" max="2053" width="15.140625" style="24" customWidth="1"/>
    <col min="2054" max="2054" width="13.85546875" style="24" customWidth="1"/>
    <col min="2055" max="2056" width="14" style="24" customWidth="1"/>
    <col min="2057" max="2057" width="13.7109375" style="24" customWidth="1"/>
    <col min="2058" max="2058" width="0" style="24" hidden="1" customWidth="1"/>
    <col min="2059" max="2059" width="31.42578125" style="24" customWidth="1"/>
    <col min="2060" max="2060" width="11.140625" style="24" bestFit="1" customWidth="1"/>
    <col min="2061" max="2304" width="9.140625" style="24"/>
    <col min="2305" max="2305" width="4.85546875" style="24" customWidth="1"/>
    <col min="2306" max="2306" width="33.28515625" style="24" customWidth="1"/>
    <col min="2307" max="2307" width="13.5703125" style="24" customWidth="1"/>
    <col min="2308" max="2308" width="10.7109375" style="24" customWidth="1"/>
    <col min="2309" max="2309" width="15.140625" style="24" customWidth="1"/>
    <col min="2310" max="2310" width="13.85546875" style="24" customWidth="1"/>
    <col min="2311" max="2312" width="14" style="24" customWidth="1"/>
    <col min="2313" max="2313" width="13.7109375" style="24" customWidth="1"/>
    <col min="2314" max="2314" width="0" style="24" hidden="1" customWidth="1"/>
    <col min="2315" max="2315" width="31.42578125" style="24" customWidth="1"/>
    <col min="2316" max="2316" width="11.140625" style="24" bestFit="1" customWidth="1"/>
    <col min="2317" max="2560" width="9.140625" style="24"/>
    <col min="2561" max="2561" width="4.85546875" style="24" customWidth="1"/>
    <col min="2562" max="2562" width="33.28515625" style="24" customWidth="1"/>
    <col min="2563" max="2563" width="13.5703125" style="24" customWidth="1"/>
    <col min="2564" max="2564" width="10.7109375" style="24" customWidth="1"/>
    <col min="2565" max="2565" width="15.140625" style="24" customWidth="1"/>
    <col min="2566" max="2566" width="13.85546875" style="24" customWidth="1"/>
    <col min="2567" max="2568" width="14" style="24" customWidth="1"/>
    <col min="2569" max="2569" width="13.7109375" style="24" customWidth="1"/>
    <col min="2570" max="2570" width="0" style="24" hidden="1" customWidth="1"/>
    <col min="2571" max="2571" width="31.42578125" style="24" customWidth="1"/>
    <col min="2572" max="2572" width="11.140625" style="24" bestFit="1" customWidth="1"/>
    <col min="2573" max="2816" width="9.140625" style="24"/>
    <col min="2817" max="2817" width="4.85546875" style="24" customWidth="1"/>
    <col min="2818" max="2818" width="33.28515625" style="24" customWidth="1"/>
    <col min="2819" max="2819" width="13.5703125" style="24" customWidth="1"/>
    <col min="2820" max="2820" width="10.7109375" style="24" customWidth="1"/>
    <col min="2821" max="2821" width="15.140625" style="24" customWidth="1"/>
    <col min="2822" max="2822" width="13.85546875" style="24" customWidth="1"/>
    <col min="2823" max="2824" width="14" style="24" customWidth="1"/>
    <col min="2825" max="2825" width="13.7109375" style="24" customWidth="1"/>
    <col min="2826" max="2826" width="0" style="24" hidden="1" customWidth="1"/>
    <col min="2827" max="2827" width="31.42578125" style="24" customWidth="1"/>
    <col min="2828" max="2828" width="11.140625" style="24" bestFit="1" customWidth="1"/>
    <col min="2829" max="3072" width="9.140625" style="24"/>
    <col min="3073" max="3073" width="4.85546875" style="24" customWidth="1"/>
    <col min="3074" max="3074" width="33.28515625" style="24" customWidth="1"/>
    <col min="3075" max="3075" width="13.5703125" style="24" customWidth="1"/>
    <col min="3076" max="3076" width="10.7109375" style="24" customWidth="1"/>
    <col min="3077" max="3077" width="15.140625" style="24" customWidth="1"/>
    <col min="3078" max="3078" width="13.85546875" style="24" customWidth="1"/>
    <col min="3079" max="3080" width="14" style="24" customWidth="1"/>
    <col min="3081" max="3081" width="13.7109375" style="24" customWidth="1"/>
    <col min="3082" max="3082" width="0" style="24" hidden="1" customWidth="1"/>
    <col min="3083" max="3083" width="31.42578125" style="24" customWidth="1"/>
    <col min="3084" max="3084" width="11.140625" style="24" bestFit="1" customWidth="1"/>
    <col min="3085" max="3328" width="9.140625" style="24"/>
    <col min="3329" max="3329" width="4.85546875" style="24" customWidth="1"/>
    <col min="3330" max="3330" width="33.28515625" style="24" customWidth="1"/>
    <col min="3331" max="3331" width="13.5703125" style="24" customWidth="1"/>
    <col min="3332" max="3332" width="10.7109375" style="24" customWidth="1"/>
    <col min="3333" max="3333" width="15.140625" style="24" customWidth="1"/>
    <col min="3334" max="3334" width="13.85546875" style="24" customWidth="1"/>
    <col min="3335" max="3336" width="14" style="24" customWidth="1"/>
    <col min="3337" max="3337" width="13.7109375" style="24" customWidth="1"/>
    <col min="3338" max="3338" width="0" style="24" hidden="1" customWidth="1"/>
    <col min="3339" max="3339" width="31.42578125" style="24" customWidth="1"/>
    <col min="3340" max="3340" width="11.140625" style="24" bestFit="1" customWidth="1"/>
    <col min="3341" max="3584" width="9.140625" style="24"/>
    <col min="3585" max="3585" width="4.85546875" style="24" customWidth="1"/>
    <col min="3586" max="3586" width="33.28515625" style="24" customWidth="1"/>
    <col min="3587" max="3587" width="13.5703125" style="24" customWidth="1"/>
    <col min="3588" max="3588" width="10.7109375" style="24" customWidth="1"/>
    <col min="3589" max="3589" width="15.140625" style="24" customWidth="1"/>
    <col min="3590" max="3590" width="13.85546875" style="24" customWidth="1"/>
    <col min="3591" max="3592" width="14" style="24" customWidth="1"/>
    <col min="3593" max="3593" width="13.7109375" style="24" customWidth="1"/>
    <col min="3594" max="3594" width="0" style="24" hidden="1" customWidth="1"/>
    <col min="3595" max="3595" width="31.42578125" style="24" customWidth="1"/>
    <col min="3596" max="3596" width="11.140625" style="24" bestFit="1" customWidth="1"/>
    <col min="3597" max="3840" width="9.140625" style="24"/>
    <col min="3841" max="3841" width="4.85546875" style="24" customWidth="1"/>
    <col min="3842" max="3842" width="33.28515625" style="24" customWidth="1"/>
    <col min="3843" max="3843" width="13.5703125" style="24" customWidth="1"/>
    <col min="3844" max="3844" width="10.7109375" style="24" customWidth="1"/>
    <col min="3845" max="3845" width="15.140625" style="24" customWidth="1"/>
    <col min="3846" max="3846" width="13.85546875" style="24" customWidth="1"/>
    <col min="3847" max="3848" width="14" style="24" customWidth="1"/>
    <col min="3849" max="3849" width="13.7109375" style="24" customWidth="1"/>
    <col min="3850" max="3850" width="0" style="24" hidden="1" customWidth="1"/>
    <col min="3851" max="3851" width="31.42578125" style="24" customWidth="1"/>
    <col min="3852" max="3852" width="11.140625" style="24" bestFit="1" customWidth="1"/>
    <col min="3853" max="4096" width="9.140625" style="24"/>
    <col min="4097" max="4097" width="4.85546875" style="24" customWidth="1"/>
    <col min="4098" max="4098" width="33.28515625" style="24" customWidth="1"/>
    <col min="4099" max="4099" width="13.5703125" style="24" customWidth="1"/>
    <col min="4100" max="4100" width="10.7109375" style="24" customWidth="1"/>
    <col min="4101" max="4101" width="15.140625" style="24" customWidth="1"/>
    <col min="4102" max="4102" width="13.85546875" style="24" customWidth="1"/>
    <col min="4103" max="4104" width="14" style="24" customWidth="1"/>
    <col min="4105" max="4105" width="13.7109375" style="24" customWidth="1"/>
    <col min="4106" max="4106" width="0" style="24" hidden="1" customWidth="1"/>
    <col min="4107" max="4107" width="31.42578125" style="24" customWidth="1"/>
    <col min="4108" max="4108" width="11.140625" style="24" bestFit="1" customWidth="1"/>
    <col min="4109" max="4352" width="9.140625" style="24"/>
    <col min="4353" max="4353" width="4.85546875" style="24" customWidth="1"/>
    <col min="4354" max="4354" width="33.28515625" style="24" customWidth="1"/>
    <col min="4355" max="4355" width="13.5703125" style="24" customWidth="1"/>
    <col min="4356" max="4356" width="10.7109375" style="24" customWidth="1"/>
    <col min="4357" max="4357" width="15.140625" style="24" customWidth="1"/>
    <col min="4358" max="4358" width="13.85546875" style="24" customWidth="1"/>
    <col min="4359" max="4360" width="14" style="24" customWidth="1"/>
    <col min="4361" max="4361" width="13.7109375" style="24" customWidth="1"/>
    <col min="4362" max="4362" width="0" style="24" hidden="1" customWidth="1"/>
    <col min="4363" max="4363" width="31.42578125" style="24" customWidth="1"/>
    <col min="4364" max="4364" width="11.140625" style="24" bestFit="1" customWidth="1"/>
    <col min="4365" max="4608" width="9.140625" style="24"/>
    <col min="4609" max="4609" width="4.85546875" style="24" customWidth="1"/>
    <col min="4610" max="4610" width="33.28515625" style="24" customWidth="1"/>
    <col min="4611" max="4611" width="13.5703125" style="24" customWidth="1"/>
    <col min="4612" max="4612" width="10.7109375" style="24" customWidth="1"/>
    <col min="4613" max="4613" width="15.140625" style="24" customWidth="1"/>
    <col min="4614" max="4614" width="13.85546875" style="24" customWidth="1"/>
    <col min="4615" max="4616" width="14" style="24" customWidth="1"/>
    <col min="4617" max="4617" width="13.7109375" style="24" customWidth="1"/>
    <col min="4618" max="4618" width="0" style="24" hidden="1" customWidth="1"/>
    <col min="4619" max="4619" width="31.42578125" style="24" customWidth="1"/>
    <col min="4620" max="4620" width="11.140625" style="24" bestFit="1" customWidth="1"/>
    <col min="4621" max="4864" width="9.140625" style="24"/>
    <col min="4865" max="4865" width="4.85546875" style="24" customWidth="1"/>
    <col min="4866" max="4866" width="33.28515625" style="24" customWidth="1"/>
    <col min="4867" max="4867" width="13.5703125" style="24" customWidth="1"/>
    <col min="4868" max="4868" width="10.7109375" style="24" customWidth="1"/>
    <col min="4869" max="4869" width="15.140625" style="24" customWidth="1"/>
    <col min="4870" max="4870" width="13.85546875" style="24" customWidth="1"/>
    <col min="4871" max="4872" width="14" style="24" customWidth="1"/>
    <col min="4873" max="4873" width="13.7109375" style="24" customWidth="1"/>
    <col min="4874" max="4874" width="0" style="24" hidden="1" customWidth="1"/>
    <col min="4875" max="4875" width="31.42578125" style="24" customWidth="1"/>
    <col min="4876" max="4876" width="11.140625" style="24" bestFit="1" customWidth="1"/>
    <col min="4877" max="5120" width="9.140625" style="24"/>
    <col min="5121" max="5121" width="4.85546875" style="24" customWidth="1"/>
    <col min="5122" max="5122" width="33.28515625" style="24" customWidth="1"/>
    <col min="5123" max="5123" width="13.5703125" style="24" customWidth="1"/>
    <col min="5124" max="5124" width="10.7109375" style="24" customWidth="1"/>
    <col min="5125" max="5125" width="15.140625" style="24" customWidth="1"/>
    <col min="5126" max="5126" width="13.85546875" style="24" customWidth="1"/>
    <col min="5127" max="5128" width="14" style="24" customWidth="1"/>
    <col min="5129" max="5129" width="13.7109375" style="24" customWidth="1"/>
    <col min="5130" max="5130" width="0" style="24" hidden="1" customWidth="1"/>
    <col min="5131" max="5131" width="31.42578125" style="24" customWidth="1"/>
    <col min="5132" max="5132" width="11.140625" style="24" bestFit="1" customWidth="1"/>
    <col min="5133" max="5376" width="9.140625" style="24"/>
    <col min="5377" max="5377" width="4.85546875" style="24" customWidth="1"/>
    <col min="5378" max="5378" width="33.28515625" style="24" customWidth="1"/>
    <col min="5379" max="5379" width="13.5703125" style="24" customWidth="1"/>
    <col min="5380" max="5380" width="10.7109375" style="24" customWidth="1"/>
    <col min="5381" max="5381" width="15.140625" style="24" customWidth="1"/>
    <col min="5382" max="5382" width="13.85546875" style="24" customWidth="1"/>
    <col min="5383" max="5384" width="14" style="24" customWidth="1"/>
    <col min="5385" max="5385" width="13.7109375" style="24" customWidth="1"/>
    <col min="5386" max="5386" width="0" style="24" hidden="1" customWidth="1"/>
    <col min="5387" max="5387" width="31.42578125" style="24" customWidth="1"/>
    <col min="5388" max="5388" width="11.140625" style="24" bestFit="1" customWidth="1"/>
    <col min="5389" max="5632" width="9.140625" style="24"/>
    <col min="5633" max="5633" width="4.85546875" style="24" customWidth="1"/>
    <col min="5634" max="5634" width="33.28515625" style="24" customWidth="1"/>
    <col min="5635" max="5635" width="13.5703125" style="24" customWidth="1"/>
    <col min="5636" max="5636" width="10.7109375" style="24" customWidth="1"/>
    <col min="5637" max="5637" width="15.140625" style="24" customWidth="1"/>
    <col min="5638" max="5638" width="13.85546875" style="24" customWidth="1"/>
    <col min="5639" max="5640" width="14" style="24" customWidth="1"/>
    <col min="5641" max="5641" width="13.7109375" style="24" customWidth="1"/>
    <col min="5642" max="5642" width="0" style="24" hidden="1" customWidth="1"/>
    <col min="5643" max="5643" width="31.42578125" style="24" customWidth="1"/>
    <col min="5644" max="5644" width="11.140625" style="24" bestFit="1" customWidth="1"/>
    <col min="5645" max="5888" width="9.140625" style="24"/>
    <col min="5889" max="5889" width="4.85546875" style="24" customWidth="1"/>
    <col min="5890" max="5890" width="33.28515625" style="24" customWidth="1"/>
    <col min="5891" max="5891" width="13.5703125" style="24" customWidth="1"/>
    <col min="5892" max="5892" width="10.7109375" style="24" customWidth="1"/>
    <col min="5893" max="5893" width="15.140625" style="24" customWidth="1"/>
    <col min="5894" max="5894" width="13.85546875" style="24" customWidth="1"/>
    <col min="5895" max="5896" width="14" style="24" customWidth="1"/>
    <col min="5897" max="5897" width="13.7109375" style="24" customWidth="1"/>
    <col min="5898" max="5898" width="0" style="24" hidden="1" customWidth="1"/>
    <col min="5899" max="5899" width="31.42578125" style="24" customWidth="1"/>
    <col min="5900" max="5900" width="11.140625" style="24" bestFit="1" customWidth="1"/>
    <col min="5901" max="6144" width="9.140625" style="24"/>
    <col min="6145" max="6145" width="4.85546875" style="24" customWidth="1"/>
    <col min="6146" max="6146" width="33.28515625" style="24" customWidth="1"/>
    <col min="6147" max="6147" width="13.5703125" style="24" customWidth="1"/>
    <col min="6148" max="6148" width="10.7109375" style="24" customWidth="1"/>
    <col min="6149" max="6149" width="15.140625" style="24" customWidth="1"/>
    <col min="6150" max="6150" width="13.85546875" style="24" customWidth="1"/>
    <col min="6151" max="6152" width="14" style="24" customWidth="1"/>
    <col min="6153" max="6153" width="13.7109375" style="24" customWidth="1"/>
    <col min="6154" max="6154" width="0" style="24" hidden="1" customWidth="1"/>
    <col min="6155" max="6155" width="31.42578125" style="24" customWidth="1"/>
    <col min="6156" max="6156" width="11.140625" style="24" bestFit="1" customWidth="1"/>
    <col min="6157" max="6400" width="9.140625" style="24"/>
    <col min="6401" max="6401" width="4.85546875" style="24" customWidth="1"/>
    <col min="6402" max="6402" width="33.28515625" style="24" customWidth="1"/>
    <col min="6403" max="6403" width="13.5703125" style="24" customWidth="1"/>
    <col min="6404" max="6404" width="10.7109375" style="24" customWidth="1"/>
    <col min="6405" max="6405" width="15.140625" style="24" customWidth="1"/>
    <col min="6406" max="6406" width="13.85546875" style="24" customWidth="1"/>
    <col min="6407" max="6408" width="14" style="24" customWidth="1"/>
    <col min="6409" max="6409" width="13.7109375" style="24" customWidth="1"/>
    <col min="6410" max="6410" width="0" style="24" hidden="1" customWidth="1"/>
    <col min="6411" max="6411" width="31.42578125" style="24" customWidth="1"/>
    <col min="6412" max="6412" width="11.140625" style="24" bestFit="1" customWidth="1"/>
    <col min="6413" max="6656" width="9.140625" style="24"/>
    <col min="6657" max="6657" width="4.85546875" style="24" customWidth="1"/>
    <col min="6658" max="6658" width="33.28515625" style="24" customWidth="1"/>
    <col min="6659" max="6659" width="13.5703125" style="24" customWidth="1"/>
    <col min="6660" max="6660" width="10.7109375" style="24" customWidth="1"/>
    <col min="6661" max="6661" width="15.140625" style="24" customWidth="1"/>
    <col min="6662" max="6662" width="13.85546875" style="24" customWidth="1"/>
    <col min="6663" max="6664" width="14" style="24" customWidth="1"/>
    <col min="6665" max="6665" width="13.7109375" style="24" customWidth="1"/>
    <col min="6666" max="6666" width="0" style="24" hidden="1" customWidth="1"/>
    <col min="6667" max="6667" width="31.42578125" style="24" customWidth="1"/>
    <col min="6668" max="6668" width="11.140625" style="24" bestFit="1" customWidth="1"/>
    <col min="6669" max="6912" width="9.140625" style="24"/>
    <col min="6913" max="6913" width="4.85546875" style="24" customWidth="1"/>
    <col min="6914" max="6914" width="33.28515625" style="24" customWidth="1"/>
    <col min="6915" max="6915" width="13.5703125" style="24" customWidth="1"/>
    <col min="6916" max="6916" width="10.7109375" style="24" customWidth="1"/>
    <col min="6917" max="6917" width="15.140625" style="24" customWidth="1"/>
    <col min="6918" max="6918" width="13.85546875" style="24" customWidth="1"/>
    <col min="6919" max="6920" width="14" style="24" customWidth="1"/>
    <col min="6921" max="6921" width="13.7109375" style="24" customWidth="1"/>
    <col min="6922" max="6922" width="0" style="24" hidden="1" customWidth="1"/>
    <col min="6923" max="6923" width="31.42578125" style="24" customWidth="1"/>
    <col min="6924" max="6924" width="11.140625" style="24" bestFit="1" customWidth="1"/>
    <col min="6925" max="7168" width="9.140625" style="24"/>
    <col min="7169" max="7169" width="4.85546875" style="24" customWidth="1"/>
    <col min="7170" max="7170" width="33.28515625" style="24" customWidth="1"/>
    <col min="7171" max="7171" width="13.5703125" style="24" customWidth="1"/>
    <col min="7172" max="7172" width="10.7109375" style="24" customWidth="1"/>
    <col min="7173" max="7173" width="15.140625" style="24" customWidth="1"/>
    <col min="7174" max="7174" width="13.85546875" style="24" customWidth="1"/>
    <col min="7175" max="7176" width="14" style="24" customWidth="1"/>
    <col min="7177" max="7177" width="13.7109375" style="24" customWidth="1"/>
    <col min="7178" max="7178" width="0" style="24" hidden="1" customWidth="1"/>
    <col min="7179" max="7179" width="31.42578125" style="24" customWidth="1"/>
    <col min="7180" max="7180" width="11.140625" style="24" bestFit="1" customWidth="1"/>
    <col min="7181" max="7424" width="9.140625" style="24"/>
    <col min="7425" max="7425" width="4.85546875" style="24" customWidth="1"/>
    <col min="7426" max="7426" width="33.28515625" style="24" customWidth="1"/>
    <col min="7427" max="7427" width="13.5703125" style="24" customWidth="1"/>
    <col min="7428" max="7428" width="10.7109375" style="24" customWidth="1"/>
    <col min="7429" max="7429" width="15.140625" style="24" customWidth="1"/>
    <col min="7430" max="7430" width="13.85546875" style="24" customWidth="1"/>
    <col min="7431" max="7432" width="14" style="24" customWidth="1"/>
    <col min="7433" max="7433" width="13.7109375" style="24" customWidth="1"/>
    <col min="7434" max="7434" width="0" style="24" hidden="1" customWidth="1"/>
    <col min="7435" max="7435" width="31.42578125" style="24" customWidth="1"/>
    <col min="7436" max="7436" width="11.140625" style="24" bestFit="1" customWidth="1"/>
    <col min="7437" max="7680" width="9.140625" style="24"/>
    <col min="7681" max="7681" width="4.85546875" style="24" customWidth="1"/>
    <col min="7682" max="7682" width="33.28515625" style="24" customWidth="1"/>
    <col min="7683" max="7683" width="13.5703125" style="24" customWidth="1"/>
    <col min="7684" max="7684" width="10.7109375" style="24" customWidth="1"/>
    <col min="7685" max="7685" width="15.140625" style="24" customWidth="1"/>
    <col min="7686" max="7686" width="13.85546875" style="24" customWidth="1"/>
    <col min="7687" max="7688" width="14" style="24" customWidth="1"/>
    <col min="7689" max="7689" width="13.7109375" style="24" customWidth="1"/>
    <col min="7690" max="7690" width="0" style="24" hidden="1" customWidth="1"/>
    <col min="7691" max="7691" width="31.42578125" style="24" customWidth="1"/>
    <col min="7692" max="7692" width="11.140625" style="24" bestFit="1" customWidth="1"/>
    <col min="7693" max="7936" width="9.140625" style="24"/>
    <col min="7937" max="7937" width="4.85546875" style="24" customWidth="1"/>
    <col min="7938" max="7938" width="33.28515625" style="24" customWidth="1"/>
    <col min="7939" max="7939" width="13.5703125" style="24" customWidth="1"/>
    <col min="7940" max="7940" width="10.7109375" style="24" customWidth="1"/>
    <col min="7941" max="7941" width="15.140625" style="24" customWidth="1"/>
    <col min="7942" max="7942" width="13.85546875" style="24" customWidth="1"/>
    <col min="7943" max="7944" width="14" style="24" customWidth="1"/>
    <col min="7945" max="7945" width="13.7109375" style="24" customWidth="1"/>
    <col min="7946" max="7946" width="0" style="24" hidden="1" customWidth="1"/>
    <col min="7947" max="7947" width="31.42578125" style="24" customWidth="1"/>
    <col min="7948" max="7948" width="11.140625" style="24" bestFit="1" customWidth="1"/>
    <col min="7949" max="8192" width="9.140625" style="24"/>
    <col min="8193" max="8193" width="4.85546875" style="24" customWidth="1"/>
    <col min="8194" max="8194" width="33.28515625" style="24" customWidth="1"/>
    <col min="8195" max="8195" width="13.5703125" style="24" customWidth="1"/>
    <col min="8196" max="8196" width="10.7109375" style="24" customWidth="1"/>
    <col min="8197" max="8197" width="15.140625" style="24" customWidth="1"/>
    <col min="8198" max="8198" width="13.85546875" style="24" customWidth="1"/>
    <col min="8199" max="8200" width="14" style="24" customWidth="1"/>
    <col min="8201" max="8201" width="13.7109375" style="24" customWidth="1"/>
    <col min="8202" max="8202" width="0" style="24" hidden="1" customWidth="1"/>
    <col min="8203" max="8203" width="31.42578125" style="24" customWidth="1"/>
    <col min="8204" max="8204" width="11.140625" style="24" bestFit="1" customWidth="1"/>
    <col min="8205" max="8448" width="9.140625" style="24"/>
    <col min="8449" max="8449" width="4.85546875" style="24" customWidth="1"/>
    <col min="8450" max="8450" width="33.28515625" style="24" customWidth="1"/>
    <col min="8451" max="8451" width="13.5703125" style="24" customWidth="1"/>
    <col min="8452" max="8452" width="10.7109375" style="24" customWidth="1"/>
    <col min="8453" max="8453" width="15.140625" style="24" customWidth="1"/>
    <col min="8454" max="8454" width="13.85546875" style="24" customWidth="1"/>
    <col min="8455" max="8456" width="14" style="24" customWidth="1"/>
    <col min="8457" max="8457" width="13.7109375" style="24" customWidth="1"/>
    <col min="8458" max="8458" width="0" style="24" hidden="1" customWidth="1"/>
    <col min="8459" max="8459" width="31.42578125" style="24" customWidth="1"/>
    <col min="8460" max="8460" width="11.140625" style="24" bestFit="1" customWidth="1"/>
    <col min="8461" max="8704" width="9.140625" style="24"/>
    <col min="8705" max="8705" width="4.85546875" style="24" customWidth="1"/>
    <col min="8706" max="8706" width="33.28515625" style="24" customWidth="1"/>
    <col min="8707" max="8707" width="13.5703125" style="24" customWidth="1"/>
    <col min="8708" max="8708" width="10.7109375" style="24" customWidth="1"/>
    <col min="8709" max="8709" width="15.140625" style="24" customWidth="1"/>
    <col min="8710" max="8710" width="13.85546875" style="24" customWidth="1"/>
    <col min="8711" max="8712" width="14" style="24" customWidth="1"/>
    <col min="8713" max="8713" width="13.7109375" style="24" customWidth="1"/>
    <col min="8714" max="8714" width="0" style="24" hidden="1" customWidth="1"/>
    <col min="8715" max="8715" width="31.42578125" style="24" customWidth="1"/>
    <col min="8716" max="8716" width="11.140625" style="24" bestFit="1" customWidth="1"/>
    <col min="8717" max="8960" width="9.140625" style="24"/>
    <col min="8961" max="8961" width="4.85546875" style="24" customWidth="1"/>
    <col min="8962" max="8962" width="33.28515625" style="24" customWidth="1"/>
    <col min="8963" max="8963" width="13.5703125" style="24" customWidth="1"/>
    <col min="8964" max="8964" width="10.7109375" style="24" customWidth="1"/>
    <col min="8965" max="8965" width="15.140625" style="24" customWidth="1"/>
    <col min="8966" max="8966" width="13.85546875" style="24" customWidth="1"/>
    <col min="8967" max="8968" width="14" style="24" customWidth="1"/>
    <col min="8969" max="8969" width="13.7109375" style="24" customWidth="1"/>
    <col min="8970" max="8970" width="0" style="24" hidden="1" customWidth="1"/>
    <col min="8971" max="8971" width="31.42578125" style="24" customWidth="1"/>
    <col min="8972" max="8972" width="11.140625" style="24" bestFit="1" customWidth="1"/>
    <col min="8973" max="9216" width="9.140625" style="24"/>
    <col min="9217" max="9217" width="4.85546875" style="24" customWidth="1"/>
    <col min="9218" max="9218" width="33.28515625" style="24" customWidth="1"/>
    <col min="9219" max="9219" width="13.5703125" style="24" customWidth="1"/>
    <col min="9220" max="9220" width="10.7109375" style="24" customWidth="1"/>
    <col min="9221" max="9221" width="15.140625" style="24" customWidth="1"/>
    <col min="9222" max="9222" width="13.85546875" style="24" customWidth="1"/>
    <col min="9223" max="9224" width="14" style="24" customWidth="1"/>
    <col min="9225" max="9225" width="13.7109375" style="24" customWidth="1"/>
    <col min="9226" max="9226" width="0" style="24" hidden="1" customWidth="1"/>
    <col min="9227" max="9227" width="31.42578125" style="24" customWidth="1"/>
    <col min="9228" max="9228" width="11.140625" style="24" bestFit="1" customWidth="1"/>
    <col min="9229" max="9472" width="9.140625" style="24"/>
    <col min="9473" max="9473" width="4.85546875" style="24" customWidth="1"/>
    <col min="9474" max="9474" width="33.28515625" style="24" customWidth="1"/>
    <col min="9475" max="9475" width="13.5703125" style="24" customWidth="1"/>
    <col min="9476" max="9476" width="10.7109375" style="24" customWidth="1"/>
    <col min="9477" max="9477" width="15.140625" style="24" customWidth="1"/>
    <col min="9478" max="9478" width="13.85546875" style="24" customWidth="1"/>
    <col min="9479" max="9480" width="14" style="24" customWidth="1"/>
    <col min="9481" max="9481" width="13.7109375" style="24" customWidth="1"/>
    <col min="9482" max="9482" width="0" style="24" hidden="1" customWidth="1"/>
    <col min="9483" max="9483" width="31.42578125" style="24" customWidth="1"/>
    <col min="9484" max="9484" width="11.140625" style="24" bestFit="1" customWidth="1"/>
    <col min="9485" max="9728" width="9.140625" style="24"/>
    <col min="9729" max="9729" width="4.85546875" style="24" customWidth="1"/>
    <col min="9730" max="9730" width="33.28515625" style="24" customWidth="1"/>
    <col min="9731" max="9731" width="13.5703125" style="24" customWidth="1"/>
    <col min="9732" max="9732" width="10.7109375" style="24" customWidth="1"/>
    <col min="9733" max="9733" width="15.140625" style="24" customWidth="1"/>
    <col min="9734" max="9734" width="13.85546875" style="24" customWidth="1"/>
    <col min="9735" max="9736" width="14" style="24" customWidth="1"/>
    <col min="9737" max="9737" width="13.7109375" style="24" customWidth="1"/>
    <col min="9738" max="9738" width="0" style="24" hidden="1" customWidth="1"/>
    <col min="9739" max="9739" width="31.42578125" style="24" customWidth="1"/>
    <col min="9740" max="9740" width="11.140625" style="24" bestFit="1" customWidth="1"/>
    <col min="9741" max="9984" width="9.140625" style="24"/>
    <col min="9985" max="9985" width="4.85546875" style="24" customWidth="1"/>
    <col min="9986" max="9986" width="33.28515625" style="24" customWidth="1"/>
    <col min="9987" max="9987" width="13.5703125" style="24" customWidth="1"/>
    <col min="9988" max="9988" width="10.7109375" style="24" customWidth="1"/>
    <col min="9989" max="9989" width="15.140625" style="24" customWidth="1"/>
    <col min="9990" max="9990" width="13.85546875" style="24" customWidth="1"/>
    <col min="9991" max="9992" width="14" style="24" customWidth="1"/>
    <col min="9993" max="9993" width="13.7109375" style="24" customWidth="1"/>
    <col min="9994" max="9994" width="0" style="24" hidden="1" customWidth="1"/>
    <col min="9995" max="9995" width="31.42578125" style="24" customWidth="1"/>
    <col min="9996" max="9996" width="11.140625" style="24" bestFit="1" customWidth="1"/>
    <col min="9997" max="10240" width="9.140625" style="24"/>
    <col min="10241" max="10241" width="4.85546875" style="24" customWidth="1"/>
    <col min="10242" max="10242" width="33.28515625" style="24" customWidth="1"/>
    <col min="10243" max="10243" width="13.5703125" style="24" customWidth="1"/>
    <col min="10244" max="10244" width="10.7109375" style="24" customWidth="1"/>
    <col min="10245" max="10245" width="15.140625" style="24" customWidth="1"/>
    <col min="10246" max="10246" width="13.85546875" style="24" customWidth="1"/>
    <col min="10247" max="10248" width="14" style="24" customWidth="1"/>
    <col min="10249" max="10249" width="13.7109375" style="24" customWidth="1"/>
    <col min="10250" max="10250" width="0" style="24" hidden="1" customWidth="1"/>
    <col min="10251" max="10251" width="31.42578125" style="24" customWidth="1"/>
    <col min="10252" max="10252" width="11.140625" style="24" bestFit="1" customWidth="1"/>
    <col min="10253" max="10496" width="9.140625" style="24"/>
    <col min="10497" max="10497" width="4.85546875" style="24" customWidth="1"/>
    <col min="10498" max="10498" width="33.28515625" style="24" customWidth="1"/>
    <col min="10499" max="10499" width="13.5703125" style="24" customWidth="1"/>
    <col min="10500" max="10500" width="10.7109375" style="24" customWidth="1"/>
    <col min="10501" max="10501" width="15.140625" style="24" customWidth="1"/>
    <col min="10502" max="10502" width="13.85546875" style="24" customWidth="1"/>
    <col min="10503" max="10504" width="14" style="24" customWidth="1"/>
    <col min="10505" max="10505" width="13.7109375" style="24" customWidth="1"/>
    <col min="10506" max="10506" width="0" style="24" hidden="1" customWidth="1"/>
    <col min="10507" max="10507" width="31.42578125" style="24" customWidth="1"/>
    <col min="10508" max="10508" width="11.140625" style="24" bestFit="1" customWidth="1"/>
    <col min="10509" max="10752" width="9.140625" style="24"/>
    <col min="10753" max="10753" width="4.85546875" style="24" customWidth="1"/>
    <col min="10754" max="10754" width="33.28515625" style="24" customWidth="1"/>
    <col min="10755" max="10755" width="13.5703125" style="24" customWidth="1"/>
    <col min="10756" max="10756" width="10.7109375" style="24" customWidth="1"/>
    <col min="10757" max="10757" width="15.140625" style="24" customWidth="1"/>
    <col min="10758" max="10758" width="13.85546875" style="24" customWidth="1"/>
    <col min="10759" max="10760" width="14" style="24" customWidth="1"/>
    <col min="10761" max="10761" width="13.7109375" style="24" customWidth="1"/>
    <col min="10762" max="10762" width="0" style="24" hidden="1" customWidth="1"/>
    <col min="10763" max="10763" width="31.42578125" style="24" customWidth="1"/>
    <col min="10764" max="10764" width="11.140625" style="24" bestFit="1" customWidth="1"/>
    <col min="10765" max="11008" width="9.140625" style="24"/>
    <col min="11009" max="11009" width="4.85546875" style="24" customWidth="1"/>
    <col min="11010" max="11010" width="33.28515625" style="24" customWidth="1"/>
    <col min="11011" max="11011" width="13.5703125" style="24" customWidth="1"/>
    <col min="11012" max="11012" width="10.7109375" style="24" customWidth="1"/>
    <col min="11013" max="11013" width="15.140625" style="24" customWidth="1"/>
    <col min="11014" max="11014" width="13.85546875" style="24" customWidth="1"/>
    <col min="11015" max="11016" width="14" style="24" customWidth="1"/>
    <col min="11017" max="11017" width="13.7109375" style="24" customWidth="1"/>
    <col min="11018" max="11018" width="0" style="24" hidden="1" customWidth="1"/>
    <col min="11019" max="11019" width="31.42578125" style="24" customWidth="1"/>
    <col min="11020" max="11020" width="11.140625" style="24" bestFit="1" customWidth="1"/>
    <col min="11021" max="11264" width="9.140625" style="24"/>
    <col min="11265" max="11265" width="4.85546875" style="24" customWidth="1"/>
    <col min="11266" max="11266" width="33.28515625" style="24" customWidth="1"/>
    <col min="11267" max="11267" width="13.5703125" style="24" customWidth="1"/>
    <col min="11268" max="11268" width="10.7109375" style="24" customWidth="1"/>
    <col min="11269" max="11269" width="15.140625" style="24" customWidth="1"/>
    <col min="11270" max="11270" width="13.85546875" style="24" customWidth="1"/>
    <col min="11271" max="11272" width="14" style="24" customWidth="1"/>
    <col min="11273" max="11273" width="13.7109375" style="24" customWidth="1"/>
    <col min="11274" max="11274" width="0" style="24" hidden="1" customWidth="1"/>
    <col min="11275" max="11275" width="31.42578125" style="24" customWidth="1"/>
    <col min="11276" max="11276" width="11.140625" style="24" bestFit="1" customWidth="1"/>
    <col min="11277" max="11520" width="9.140625" style="24"/>
    <col min="11521" max="11521" width="4.85546875" style="24" customWidth="1"/>
    <col min="11522" max="11522" width="33.28515625" style="24" customWidth="1"/>
    <col min="11523" max="11523" width="13.5703125" style="24" customWidth="1"/>
    <col min="11524" max="11524" width="10.7109375" style="24" customWidth="1"/>
    <col min="11525" max="11525" width="15.140625" style="24" customWidth="1"/>
    <col min="11526" max="11526" width="13.85546875" style="24" customWidth="1"/>
    <col min="11527" max="11528" width="14" style="24" customWidth="1"/>
    <col min="11529" max="11529" width="13.7109375" style="24" customWidth="1"/>
    <col min="11530" max="11530" width="0" style="24" hidden="1" customWidth="1"/>
    <col min="11531" max="11531" width="31.42578125" style="24" customWidth="1"/>
    <col min="11532" max="11532" width="11.140625" style="24" bestFit="1" customWidth="1"/>
    <col min="11533" max="11776" width="9.140625" style="24"/>
    <col min="11777" max="11777" width="4.85546875" style="24" customWidth="1"/>
    <col min="11778" max="11778" width="33.28515625" style="24" customWidth="1"/>
    <col min="11779" max="11779" width="13.5703125" style="24" customWidth="1"/>
    <col min="11780" max="11780" width="10.7109375" style="24" customWidth="1"/>
    <col min="11781" max="11781" width="15.140625" style="24" customWidth="1"/>
    <col min="11782" max="11782" width="13.85546875" style="24" customWidth="1"/>
    <col min="11783" max="11784" width="14" style="24" customWidth="1"/>
    <col min="11785" max="11785" width="13.7109375" style="24" customWidth="1"/>
    <col min="11786" max="11786" width="0" style="24" hidden="1" customWidth="1"/>
    <col min="11787" max="11787" width="31.42578125" style="24" customWidth="1"/>
    <col min="11788" max="11788" width="11.140625" style="24" bestFit="1" customWidth="1"/>
    <col min="11789" max="12032" width="9.140625" style="24"/>
    <col min="12033" max="12033" width="4.85546875" style="24" customWidth="1"/>
    <col min="12034" max="12034" width="33.28515625" style="24" customWidth="1"/>
    <col min="12035" max="12035" width="13.5703125" style="24" customWidth="1"/>
    <col min="12036" max="12036" width="10.7109375" style="24" customWidth="1"/>
    <col min="12037" max="12037" width="15.140625" style="24" customWidth="1"/>
    <col min="12038" max="12038" width="13.85546875" style="24" customWidth="1"/>
    <col min="12039" max="12040" width="14" style="24" customWidth="1"/>
    <col min="12041" max="12041" width="13.7109375" style="24" customWidth="1"/>
    <col min="12042" max="12042" width="0" style="24" hidden="1" customWidth="1"/>
    <col min="12043" max="12043" width="31.42578125" style="24" customWidth="1"/>
    <col min="12044" max="12044" width="11.140625" style="24" bestFit="1" customWidth="1"/>
    <col min="12045" max="12288" width="9.140625" style="24"/>
    <col min="12289" max="12289" width="4.85546875" style="24" customWidth="1"/>
    <col min="12290" max="12290" width="33.28515625" style="24" customWidth="1"/>
    <col min="12291" max="12291" width="13.5703125" style="24" customWidth="1"/>
    <col min="12292" max="12292" width="10.7109375" style="24" customWidth="1"/>
    <col min="12293" max="12293" width="15.140625" style="24" customWidth="1"/>
    <col min="12294" max="12294" width="13.85546875" style="24" customWidth="1"/>
    <col min="12295" max="12296" width="14" style="24" customWidth="1"/>
    <col min="12297" max="12297" width="13.7109375" style="24" customWidth="1"/>
    <col min="12298" max="12298" width="0" style="24" hidden="1" customWidth="1"/>
    <col min="12299" max="12299" width="31.42578125" style="24" customWidth="1"/>
    <col min="12300" max="12300" width="11.140625" style="24" bestFit="1" customWidth="1"/>
    <col min="12301" max="12544" width="9.140625" style="24"/>
    <col min="12545" max="12545" width="4.85546875" style="24" customWidth="1"/>
    <col min="12546" max="12546" width="33.28515625" style="24" customWidth="1"/>
    <col min="12547" max="12547" width="13.5703125" style="24" customWidth="1"/>
    <col min="12548" max="12548" width="10.7109375" style="24" customWidth="1"/>
    <col min="12549" max="12549" width="15.140625" style="24" customWidth="1"/>
    <col min="12550" max="12550" width="13.85546875" style="24" customWidth="1"/>
    <col min="12551" max="12552" width="14" style="24" customWidth="1"/>
    <col min="12553" max="12553" width="13.7109375" style="24" customWidth="1"/>
    <col min="12554" max="12554" width="0" style="24" hidden="1" customWidth="1"/>
    <col min="12555" max="12555" width="31.42578125" style="24" customWidth="1"/>
    <col min="12556" max="12556" width="11.140625" style="24" bestFit="1" customWidth="1"/>
    <col min="12557" max="12800" width="9.140625" style="24"/>
    <col min="12801" max="12801" width="4.85546875" style="24" customWidth="1"/>
    <col min="12802" max="12802" width="33.28515625" style="24" customWidth="1"/>
    <col min="12803" max="12803" width="13.5703125" style="24" customWidth="1"/>
    <col min="12804" max="12804" width="10.7109375" style="24" customWidth="1"/>
    <col min="12805" max="12805" width="15.140625" style="24" customWidth="1"/>
    <col min="12806" max="12806" width="13.85546875" style="24" customWidth="1"/>
    <col min="12807" max="12808" width="14" style="24" customWidth="1"/>
    <col min="12809" max="12809" width="13.7109375" style="24" customWidth="1"/>
    <col min="12810" max="12810" width="0" style="24" hidden="1" customWidth="1"/>
    <col min="12811" max="12811" width="31.42578125" style="24" customWidth="1"/>
    <col min="12812" max="12812" width="11.140625" style="24" bestFit="1" customWidth="1"/>
    <col min="12813" max="13056" width="9.140625" style="24"/>
    <col min="13057" max="13057" width="4.85546875" style="24" customWidth="1"/>
    <col min="13058" max="13058" width="33.28515625" style="24" customWidth="1"/>
    <col min="13059" max="13059" width="13.5703125" style="24" customWidth="1"/>
    <col min="13060" max="13060" width="10.7109375" style="24" customWidth="1"/>
    <col min="13061" max="13061" width="15.140625" style="24" customWidth="1"/>
    <col min="13062" max="13062" width="13.85546875" style="24" customWidth="1"/>
    <col min="13063" max="13064" width="14" style="24" customWidth="1"/>
    <col min="13065" max="13065" width="13.7109375" style="24" customWidth="1"/>
    <col min="13066" max="13066" width="0" style="24" hidden="1" customWidth="1"/>
    <col min="13067" max="13067" width="31.42578125" style="24" customWidth="1"/>
    <col min="13068" max="13068" width="11.140625" style="24" bestFit="1" customWidth="1"/>
    <col min="13069" max="13312" width="9.140625" style="24"/>
    <col min="13313" max="13313" width="4.85546875" style="24" customWidth="1"/>
    <col min="13314" max="13314" width="33.28515625" style="24" customWidth="1"/>
    <col min="13315" max="13315" width="13.5703125" style="24" customWidth="1"/>
    <col min="13316" max="13316" width="10.7109375" style="24" customWidth="1"/>
    <col min="13317" max="13317" width="15.140625" style="24" customWidth="1"/>
    <col min="13318" max="13318" width="13.85546875" style="24" customWidth="1"/>
    <col min="13319" max="13320" width="14" style="24" customWidth="1"/>
    <col min="13321" max="13321" width="13.7109375" style="24" customWidth="1"/>
    <col min="13322" max="13322" width="0" style="24" hidden="1" customWidth="1"/>
    <col min="13323" max="13323" width="31.42578125" style="24" customWidth="1"/>
    <col min="13324" max="13324" width="11.140625" style="24" bestFit="1" customWidth="1"/>
    <col min="13325" max="13568" width="9.140625" style="24"/>
    <col min="13569" max="13569" width="4.85546875" style="24" customWidth="1"/>
    <col min="13570" max="13570" width="33.28515625" style="24" customWidth="1"/>
    <col min="13571" max="13571" width="13.5703125" style="24" customWidth="1"/>
    <col min="13572" max="13572" width="10.7109375" style="24" customWidth="1"/>
    <col min="13573" max="13573" width="15.140625" style="24" customWidth="1"/>
    <col min="13574" max="13574" width="13.85546875" style="24" customWidth="1"/>
    <col min="13575" max="13576" width="14" style="24" customWidth="1"/>
    <col min="13577" max="13577" width="13.7109375" style="24" customWidth="1"/>
    <col min="13578" max="13578" width="0" style="24" hidden="1" customWidth="1"/>
    <col min="13579" max="13579" width="31.42578125" style="24" customWidth="1"/>
    <col min="13580" max="13580" width="11.140625" style="24" bestFit="1" customWidth="1"/>
    <col min="13581" max="13824" width="9.140625" style="24"/>
    <col min="13825" max="13825" width="4.85546875" style="24" customWidth="1"/>
    <col min="13826" max="13826" width="33.28515625" style="24" customWidth="1"/>
    <col min="13827" max="13827" width="13.5703125" style="24" customWidth="1"/>
    <col min="13828" max="13828" width="10.7109375" style="24" customWidth="1"/>
    <col min="13829" max="13829" width="15.140625" style="24" customWidth="1"/>
    <col min="13830" max="13830" width="13.85546875" style="24" customWidth="1"/>
    <col min="13831" max="13832" width="14" style="24" customWidth="1"/>
    <col min="13833" max="13833" width="13.7109375" style="24" customWidth="1"/>
    <col min="13834" max="13834" width="0" style="24" hidden="1" customWidth="1"/>
    <col min="13835" max="13835" width="31.42578125" style="24" customWidth="1"/>
    <col min="13836" max="13836" width="11.140625" style="24" bestFit="1" customWidth="1"/>
    <col min="13837" max="14080" width="9.140625" style="24"/>
    <col min="14081" max="14081" width="4.85546875" style="24" customWidth="1"/>
    <col min="14082" max="14082" width="33.28515625" style="24" customWidth="1"/>
    <col min="14083" max="14083" width="13.5703125" style="24" customWidth="1"/>
    <col min="14084" max="14084" width="10.7109375" style="24" customWidth="1"/>
    <col min="14085" max="14085" width="15.140625" style="24" customWidth="1"/>
    <col min="14086" max="14086" width="13.85546875" style="24" customWidth="1"/>
    <col min="14087" max="14088" width="14" style="24" customWidth="1"/>
    <col min="14089" max="14089" width="13.7109375" style="24" customWidth="1"/>
    <col min="14090" max="14090" width="0" style="24" hidden="1" customWidth="1"/>
    <col min="14091" max="14091" width="31.42578125" style="24" customWidth="1"/>
    <col min="14092" max="14092" width="11.140625" style="24" bestFit="1" customWidth="1"/>
    <col min="14093" max="14336" width="9.140625" style="24"/>
    <col min="14337" max="14337" width="4.85546875" style="24" customWidth="1"/>
    <col min="14338" max="14338" width="33.28515625" style="24" customWidth="1"/>
    <col min="14339" max="14339" width="13.5703125" style="24" customWidth="1"/>
    <col min="14340" max="14340" width="10.7109375" style="24" customWidth="1"/>
    <col min="14341" max="14341" width="15.140625" style="24" customWidth="1"/>
    <col min="14342" max="14342" width="13.85546875" style="24" customWidth="1"/>
    <col min="14343" max="14344" width="14" style="24" customWidth="1"/>
    <col min="14345" max="14345" width="13.7109375" style="24" customWidth="1"/>
    <col min="14346" max="14346" width="0" style="24" hidden="1" customWidth="1"/>
    <col min="14347" max="14347" width="31.42578125" style="24" customWidth="1"/>
    <col min="14348" max="14348" width="11.140625" style="24" bestFit="1" customWidth="1"/>
    <col min="14349" max="14592" width="9.140625" style="24"/>
    <col min="14593" max="14593" width="4.85546875" style="24" customWidth="1"/>
    <col min="14594" max="14594" width="33.28515625" style="24" customWidth="1"/>
    <col min="14595" max="14595" width="13.5703125" style="24" customWidth="1"/>
    <col min="14596" max="14596" width="10.7109375" style="24" customWidth="1"/>
    <col min="14597" max="14597" width="15.140625" style="24" customWidth="1"/>
    <col min="14598" max="14598" width="13.85546875" style="24" customWidth="1"/>
    <col min="14599" max="14600" width="14" style="24" customWidth="1"/>
    <col min="14601" max="14601" width="13.7109375" style="24" customWidth="1"/>
    <col min="14602" max="14602" width="0" style="24" hidden="1" customWidth="1"/>
    <col min="14603" max="14603" width="31.42578125" style="24" customWidth="1"/>
    <col min="14604" max="14604" width="11.140625" style="24" bestFit="1" customWidth="1"/>
    <col min="14605" max="14848" width="9.140625" style="24"/>
    <col min="14849" max="14849" width="4.85546875" style="24" customWidth="1"/>
    <col min="14850" max="14850" width="33.28515625" style="24" customWidth="1"/>
    <col min="14851" max="14851" width="13.5703125" style="24" customWidth="1"/>
    <col min="14852" max="14852" width="10.7109375" style="24" customWidth="1"/>
    <col min="14853" max="14853" width="15.140625" style="24" customWidth="1"/>
    <col min="14854" max="14854" width="13.85546875" style="24" customWidth="1"/>
    <col min="14855" max="14856" width="14" style="24" customWidth="1"/>
    <col min="14857" max="14857" width="13.7109375" style="24" customWidth="1"/>
    <col min="14858" max="14858" width="0" style="24" hidden="1" customWidth="1"/>
    <col min="14859" max="14859" width="31.42578125" style="24" customWidth="1"/>
    <col min="14860" max="14860" width="11.140625" style="24" bestFit="1" customWidth="1"/>
    <col min="14861" max="15104" width="9.140625" style="24"/>
    <col min="15105" max="15105" width="4.85546875" style="24" customWidth="1"/>
    <col min="15106" max="15106" width="33.28515625" style="24" customWidth="1"/>
    <col min="15107" max="15107" width="13.5703125" style="24" customWidth="1"/>
    <col min="15108" max="15108" width="10.7109375" style="24" customWidth="1"/>
    <col min="15109" max="15109" width="15.140625" style="24" customWidth="1"/>
    <col min="15110" max="15110" width="13.85546875" style="24" customWidth="1"/>
    <col min="15111" max="15112" width="14" style="24" customWidth="1"/>
    <col min="15113" max="15113" width="13.7109375" style="24" customWidth="1"/>
    <col min="15114" max="15114" width="0" style="24" hidden="1" customWidth="1"/>
    <col min="15115" max="15115" width="31.42578125" style="24" customWidth="1"/>
    <col min="15116" max="15116" width="11.140625" style="24" bestFit="1" customWidth="1"/>
    <col min="15117" max="15360" width="9.140625" style="24"/>
    <col min="15361" max="15361" width="4.85546875" style="24" customWidth="1"/>
    <col min="15362" max="15362" width="33.28515625" style="24" customWidth="1"/>
    <col min="15363" max="15363" width="13.5703125" style="24" customWidth="1"/>
    <col min="15364" max="15364" width="10.7109375" style="24" customWidth="1"/>
    <col min="15365" max="15365" width="15.140625" style="24" customWidth="1"/>
    <col min="15366" max="15366" width="13.85546875" style="24" customWidth="1"/>
    <col min="15367" max="15368" width="14" style="24" customWidth="1"/>
    <col min="15369" max="15369" width="13.7109375" style="24" customWidth="1"/>
    <col min="15370" max="15370" width="0" style="24" hidden="1" customWidth="1"/>
    <col min="15371" max="15371" width="31.42578125" style="24" customWidth="1"/>
    <col min="15372" max="15372" width="11.140625" style="24" bestFit="1" customWidth="1"/>
    <col min="15373" max="15616" width="9.140625" style="24"/>
    <col min="15617" max="15617" width="4.85546875" style="24" customWidth="1"/>
    <col min="15618" max="15618" width="33.28515625" style="24" customWidth="1"/>
    <col min="15619" max="15619" width="13.5703125" style="24" customWidth="1"/>
    <col min="15620" max="15620" width="10.7109375" style="24" customWidth="1"/>
    <col min="15621" max="15621" width="15.140625" style="24" customWidth="1"/>
    <col min="15622" max="15622" width="13.85546875" style="24" customWidth="1"/>
    <col min="15623" max="15624" width="14" style="24" customWidth="1"/>
    <col min="15625" max="15625" width="13.7109375" style="24" customWidth="1"/>
    <col min="15626" max="15626" width="0" style="24" hidden="1" customWidth="1"/>
    <col min="15627" max="15627" width="31.42578125" style="24" customWidth="1"/>
    <col min="15628" max="15628" width="11.140625" style="24" bestFit="1" customWidth="1"/>
    <col min="15629" max="15872" width="9.140625" style="24"/>
    <col min="15873" max="15873" width="4.85546875" style="24" customWidth="1"/>
    <col min="15874" max="15874" width="33.28515625" style="24" customWidth="1"/>
    <col min="15875" max="15875" width="13.5703125" style="24" customWidth="1"/>
    <col min="15876" max="15876" width="10.7109375" style="24" customWidth="1"/>
    <col min="15877" max="15877" width="15.140625" style="24" customWidth="1"/>
    <col min="15878" max="15878" width="13.85546875" style="24" customWidth="1"/>
    <col min="15879" max="15880" width="14" style="24" customWidth="1"/>
    <col min="15881" max="15881" width="13.7109375" style="24" customWidth="1"/>
    <col min="15882" max="15882" width="0" style="24" hidden="1" customWidth="1"/>
    <col min="15883" max="15883" width="31.42578125" style="24" customWidth="1"/>
    <col min="15884" max="15884" width="11.140625" style="24" bestFit="1" customWidth="1"/>
    <col min="15885" max="16128" width="9.140625" style="24"/>
    <col min="16129" max="16129" width="4.85546875" style="24" customWidth="1"/>
    <col min="16130" max="16130" width="33.28515625" style="24" customWidth="1"/>
    <col min="16131" max="16131" width="13.5703125" style="24" customWidth="1"/>
    <col min="16132" max="16132" width="10.7109375" style="24" customWidth="1"/>
    <col min="16133" max="16133" width="15.140625" style="24" customWidth="1"/>
    <col min="16134" max="16134" width="13.85546875" style="24" customWidth="1"/>
    <col min="16135" max="16136" width="14" style="24" customWidth="1"/>
    <col min="16137" max="16137" width="13.7109375" style="24" customWidth="1"/>
    <col min="16138" max="16138" width="0" style="24" hidden="1" customWidth="1"/>
    <col min="16139" max="16139" width="31.42578125" style="24" customWidth="1"/>
    <col min="16140" max="16140" width="11.140625" style="24" bestFit="1" customWidth="1"/>
    <col min="16141" max="16384" width="9.140625" style="24"/>
  </cols>
  <sheetData>
    <row r="1" spans="1:10" ht="30" customHeight="1">
      <c r="F1" s="196" t="s">
        <v>198</v>
      </c>
      <c r="G1" s="196"/>
      <c r="H1" s="196"/>
      <c r="I1" s="196"/>
      <c r="J1" s="56"/>
    </row>
    <row r="2" spans="1:10" ht="26.25" customHeight="1">
      <c r="A2" s="213" t="s">
        <v>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.75" customHeight="1">
      <c r="A3" s="213" t="s">
        <v>1</v>
      </c>
      <c r="B3" s="213"/>
      <c r="C3" s="213"/>
      <c r="D3" s="213"/>
      <c r="E3" s="213"/>
      <c r="F3" s="213"/>
      <c r="G3" s="213"/>
      <c r="H3" s="213"/>
      <c r="I3" s="213"/>
      <c r="J3" s="213"/>
    </row>
    <row r="4" spans="1:10" ht="15.75">
      <c r="A4" s="214" t="s">
        <v>2</v>
      </c>
      <c r="B4" s="214"/>
      <c r="C4" s="214"/>
      <c r="D4" s="214"/>
      <c r="E4" s="214"/>
      <c r="F4" s="214"/>
      <c r="G4" s="214"/>
      <c r="H4" s="214"/>
      <c r="I4" s="214"/>
      <c r="J4" s="214"/>
    </row>
    <row r="5" spans="1:10" ht="6" hidden="1" customHeight="1" thickBot="1">
      <c r="E5" s="25"/>
    </row>
    <row r="6" spans="1:10" ht="6" customHeight="1">
      <c r="E6" s="25"/>
    </row>
    <row r="7" spans="1:10" ht="15.75" customHeight="1" thickBot="1">
      <c r="A7" s="191" t="s">
        <v>3</v>
      </c>
      <c r="B7" s="191" t="s">
        <v>4</v>
      </c>
      <c r="C7" s="191" t="s">
        <v>5</v>
      </c>
      <c r="D7" s="191" t="s">
        <v>6</v>
      </c>
      <c r="E7" s="191" t="s">
        <v>7</v>
      </c>
      <c r="F7" s="211" t="s">
        <v>8</v>
      </c>
      <c r="G7" s="211"/>
      <c r="H7" s="211"/>
      <c r="I7" s="212"/>
    </row>
    <row r="8" spans="1:10" s="28" customFormat="1" ht="53.25" customHeight="1">
      <c r="A8" s="191"/>
      <c r="B8" s="191"/>
      <c r="C8" s="191"/>
      <c r="D8" s="191"/>
      <c r="E8" s="191"/>
      <c r="F8" s="172" t="s">
        <v>197</v>
      </c>
      <c r="G8" s="26" t="s">
        <v>195</v>
      </c>
      <c r="H8" s="26" t="s">
        <v>194</v>
      </c>
      <c r="I8" s="26" t="s">
        <v>196</v>
      </c>
      <c r="J8" s="27" t="s">
        <v>75</v>
      </c>
    </row>
    <row r="9" spans="1:10" s="28" customFormat="1" ht="36.75" customHeight="1">
      <c r="A9" s="215" t="s">
        <v>76</v>
      </c>
      <c r="B9" s="216"/>
      <c r="C9" s="216"/>
      <c r="D9" s="216"/>
      <c r="E9" s="216"/>
      <c r="F9" s="216"/>
      <c r="G9" s="216"/>
      <c r="H9" s="216"/>
      <c r="I9" s="216"/>
      <c r="J9" s="217"/>
    </row>
    <row r="10" spans="1:10" s="30" customFormat="1" ht="18.75" customHeight="1">
      <c r="A10" s="29">
        <v>1</v>
      </c>
      <c r="B10" s="192" t="s">
        <v>77</v>
      </c>
      <c r="C10" s="192"/>
      <c r="D10" s="192"/>
      <c r="E10" s="192"/>
      <c r="F10" s="192"/>
      <c r="G10" s="192"/>
      <c r="H10" s="192"/>
      <c r="I10" s="192"/>
      <c r="J10" s="192"/>
    </row>
    <row r="11" spans="1:10" s="28" customFormat="1" ht="36.75" customHeight="1">
      <c r="A11" s="145" t="s">
        <v>82</v>
      </c>
      <c r="B11" s="174" t="s">
        <v>203</v>
      </c>
      <c r="C11" s="32" t="s">
        <v>80</v>
      </c>
      <c r="D11" s="33" t="s">
        <v>78</v>
      </c>
      <c r="E11" s="34" t="s">
        <v>232</v>
      </c>
      <c r="F11" s="182">
        <f>4/50456*100000</f>
        <v>7.9276993816394485</v>
      </c>
      <c r="G11" s="182">
        <f>4/50080*100000</f>
        <v>7.9872204472843453</v>
      </c>
      <c r="H11" s="182">
        <f>3/49737*100000</f>
        <v>6.0317268834067193</v>
      </c>
      <c r="I11" s="182">
        <f>2/49442*100000</f>
        <v>4.0451438048622625</v>
      </c>
      <c r="J11" s="35" t="e">
        <f>#REF!/50241*100000</f>
        <v>#REF!</v>
      </c>
    </row>
    <row r="12" spans="1:10" s="28" customFormat="1" ht="86.25" customHeight="1">
      <c r="A12" s="145" t="s">
        <v>124</v>
      </c>
      <c r="B12" s="31" t="s">
        <v>204</v>
      </c>
      <c r="C12" s="34" t="s">
        <v>81</v>
      </c>
      <c r="D12" s="33" t="s">
        <v>78</v>
      </c>
      <c r="E12" s="34" t="s">
        <v>79</v>
      </c>
      <c r="F12" s="186">
        <v>9</v>
      </c>
      <c r="G12" s="34">
        <v>6</v>
      </c>
      <c r="H12" s="34">
        <v>6</v>
      </c>
      <c r="I12" s="34">
        <v>6</v>
      </c>
      <c r="J12" s="34">
        <v>0</v>
      </c>
    </row>
    <row r="13" spans="1:10" s="30" customFormat="1" ht="27.75" customHeight="1">
      <c r="A13" s="83" t="s">
        <v>127</v>
      </c>
      <c r="B13" s="192" t="s">
        <v>83</v>
      </c>
      <c r="C13" s="192"/>
      <c r="D13" s="192"/>
      <c r="E13" s="192"/>
      <c r="F13" s="192"/>
      <c r="G13" s="192"/>
      <c r="H13" s="192"/>
      <c r="I13" s="192"/>
      <c r="J13" s="192"/>
    </row>
    <row r="14" spans="1:10" s="30" customFormat="1" ht="18.75" customHeight="1">
      <c r="A14" s="197" t="s">
        <v>159</v>
      </c>
      <c r="B14" s="197"/>
      <c r="C14" s="197"/>
      <c r="D14" s="197"/>
      <c r="E14" s="197"/>
      <c r="F14" s="197"/>
      <c r="G14" s="197"/>
      <c r="H14" s="197"/>
      <c r="I14" s="197"/>
      <c r="J14" s="197"/>
    </row>
    <row r="15" spans="1:10" s="39" customFormat="1" ht="40.5" customHeight="1">
      <c r="A15" s="36" t="s">
        <v>90</v>
      </c>
      <c r="B15" s="173" t="s">
        <v>84</v>
      </c>
      <c r="C15" s="32" t="s">
        <v>85</v>
      </c>
      <c r="D15" s="37">
        <v>0.26</v>
      </c>
      <c r="E15" s="34" t="s">
        <v>79</v>
      </c>
      <c r="F15" s="183">
        <f>4/39*100</f>
        <v>10.256410256410255</v>
      </c>
      <c r="G15" s="38">
        <f>4/50*100</f>
        <v>8</v>
      </c>
      <c r="H15" s="38">
        <f>3/50*100</f>
        <v>6</v>
      </c>
      <c r="I15" s="38">
        <f>2/50*100</f>
        <v>4</v>
      </c>
      <c r="J15" s="38" t="e">
        <f>#REF!/50*100</f>
        <v>#REF!</v>
      </c>
    </row>
    <row r="16" spans="1:10" s="30" customFormat="1" ht="21" customHeight="1">
      <c r="A16" s="40">
        <v>3</v>
      </c>
      <c r="B16" s="192" t="s">
        <v>86</v>
      </c>
      <c r="C16" s="192"/>
      <c r="D16" s="192"/>
      <c r="E16" s="192"/>
      <c r="F16" s="192"/>
      <c r="G16" s="192"/>
      <c r="H16" s="192"/>
      <c r="I16" s="192"/>
      <c r="J16" s="192"/>
    </row>
    <row r="17" spans="1:11" s="28" customFormat="1" ht="25.5" customHeight="1">
      <c r="A17" s="61" t="s">
        <v>128</v>
      </c>
      <c r="B17" s="206" t="s">
        <v>229</v>
      </c>
      <c r="C17" s="41" t="s">
        <v>87</v>
      </c>
      <c r="D17" s="208" t="s">
        <v>78</v>
      </c>
      <c r="E17" s="210" t="s">
        <v>88</v>
      </c>
      <c r="F17" s="34">
        <v>10.846</v>
      </c>
      <c r="G17" s="34">
        <v>10.346</v>
      </c>
      <c r="H17" s="34">
        <v>9.8460000000000001</v>
      </c>
      <c r="I17" s="34">
        <v>9.3460000000000001</v>
      </c>
      <c r="J17" s="34">
        <f>F17-1</f>
        <v>9.8460000000000001</v>
      </c>
    </row>
    <row r="18" spans="1:11" s="28" customFormat="1" ht="30.75" customHeight="1">
      <c r="A18" s="61" t="s">
        <v>129</v>
      </c>
      <c r="B18" s="207"/>
      <c r="C18" s="41" t="s">
        <v>89</v>
      </c>
      <c r="D18" s="209"/>
      <c r="E18" s="205"/>
      <c r="F18" s="42">
        <f t="shared" ref="F18:J18" si="0">F17/F21*100</f>
        <v>5.4015020219526289</v>
      </c>
      <c r="G18" s="42">
        <f t="shared" si="0"/>
        <v>5.1524930775513456</v>
      </c>
      <c r="H18" s="42">
        <f>H17/H21*100</f>
        <v>4.9034841331500632</v>
      </c>
      <c r="I18" s="42">
        <f>I17/I21*100</f>
        <v>4.6544751887487799</v>
      </c>
      <c r="J18" s="42">
        <f t="shared" si="0"/>
        <v>4.9034841331500632</v>
      </c>
    </row>
    <row r="19" spans="1:11" s="43" customFormat="1" ht="27" customHeight="1">
      <c r="A19" s="83" t="s">
        <v>130</v>
      </c>
      <c r="B19" s="192" t="s">
        <v>91</v>
      </c>
      <c r="C19" s="192"/>
      <c r="D19" s="192"/>
      <c r="E19" s="192"/>
      <c r="F19" s="192"/>
      <c r="G19" s="192"/>
      <c r="H19" s="192"/>
      <c r="I19" s="192"/>
      <c r="J19" s="192"/>
    </row>
    <row r="20" spans="1:11" s="44" customFormat="1" ht="19.5" customHeight="1">
      <c r="A20" s="197" t="s">
        <v>92</v>
      </c>
      <c r="B20" s="197"/>
      <c r="C20" s="197"/>
      <c r="D20" s="197"/>
      <c r="E20" s="197"/>
      <c r="F20" s="197"/>
      <c r="G20" s="197"/>
      <c r="H20" s="197"/>
      <c r="I20" s="197"/>
      <c r="J20" s="197"/>
    </row>
    <row r="21" spans="1:11" s="45" customFormat="1" ht="40.5" customHeight="1">
      <c r="A21" s="198" t="s">
        <v>131</v>
      </c>
      <c r="B21" s="200" t="s">
        <v>93</v>
      </c>
      <c r="C21" s="32" t="s">
        <v>87</v>
      </c>
      <c r="D21" s="202">
        <v>0.12</v>
      </c>
      <c r="E21" s="210" t="s">
        <v>122</v>
      </c>
      <c r="F21" s="34">
        <v>200.79599999999999</v>
      </c>
      <c r="G21" s="34">
        <v>200.79599999999999</v>
      </c>
      <c r="H21" s="34">
        <v>200.79599999999999</v>
      </c>
      <c r="I21" s="34">
        <v>200.79599999999999</v>
      </c>
      <c r="J21" s="34">
        <v>200.79599999999999</v>
      </c>
    </row>
    <row r="22" spans="1:11" s="45" customFormat="1" ht="31.5" customHeight="1">
      <c r="A22" s="199"/>
      <c r="B22" s="201"/>
      <c r="C22" s="32" t="s">
        <v>89</v>
      </c>
      <c r="D22" s="203"/>
      <c r="E22" s="205"/>
      <c r="F22" s="46">
        <f>200.796/F21*100</f>
        <v>100</v>
      </c>
      <c r="G22" s="46">
        <v>100</v>
      </c>
      <c r="H22" s="46">
        <v>100</v>
      </c>
      <c r="I22" s="46">
        <f>200.796/I21*100</f>
        <v>100</v>
      </c>
      <c r="J22" s="46">
        <f>200.796/J21*100</f>
        <v>100</v>
      </c>
    </row>
    <row r="23" spans="1:11" s="43" customFormat="1" ht="25.5" customHeight="1">
      <c r="A23" s="83" t="s">
        <v>132</v>
      </c>
      <c r="B23" s="192" t="s">
        <v>95</v>
      </c>
      <c r="C23" s="192"/>
      <c r="D23" s="192"/>
      <c r="E23" s="192"/>
      <c r="F23" s="192"/>
      <c r="G23" s="192"/>
      <c r="H23" s="192"/>
      <c r="I23" s="192"/>
      <c r="J23" s="192"/>
    </row>
    <row r="24" spans="1:11" s="44" customFormat="1" ht="19.5" customHeight="1">
      <c r="A24" s="197" t="s">
        <v>92</v>
      </c>
      <c r="B24" s="197"/>
      <c r="C24" s="197"/>
      <c r="D24" s="197"/>
      <c r="E24" s="197"/>
      <c r="F24" s="197"/>
      <c r="G24" s="197"/>
      <c r="H24" s="197"/>
      <c r="I24" s="197"/>
      <c r="J24" s="197"/>
    </row>
    <row r="25" spans="1:11" s="45" customFormat="1" ht="24" customHeight="1">
      <c r="A25" s="198" t="s">
        <v>133</v>
      </c>
      <c r="B25" s="200" t="s">
        <v>96</v>
      </c>
      <c r="C25" s="32" t="s">
        <v>97</v>
      </c>
      <c r="D25" s="202">
        <v>0.12</v>
      </c>
      <c r="E25" s="204" t="s">
        <v>163</v>
      </c>
      <c r="F25" s="32">
        <v>1</v>
      </c>
      <c r="G25" s="32">
        <v>1</v>
      </c>
      <c r="H25" s="32">
        <v>1</v>
      </c>
      <c r="I25" s="32">
        <v>0</v>
      </c>
      <c r="J25" s="32">
        <v>0</v>
      </c>
    </row>
    <row r="26" spans="1:11" s="45" customFormat="1" ht="26.25" customHeight="1">
      <c r="A26" s="199"/>
      <c r="B26" s="201"/>
      <c r="C26" s="32" t="s">
        <v>89</v>
      </c>
      <c r="D26" s="203"/>
      <c r="E26" s="205"/>
      <c r="F26" s="47">
        <f t="shared" ref="F26:J26" si="1">F25/6*100</f>
        <v>16.666666666666664</v>
      </c>
      <c r="G26" s="47">
        <f>G25/6*100</f>
        <v>16.666666666666664</v>
      </c>
      <c r="H26" s="47">
        <v>16.670000000000002</v>
      </c>
      <c r="I26" s="47">
        <f>I25/6*100</f>
        <v>0</v>
      </c>
      <c r="J26" s="47">
        <f t="shared" si="1"/>
        <v>0</v>
      </c>
    </row>
    <row r="27" spans="1:11" s="45" customFormat="1" ht="39" customHeight="1">
      <c r="A27" s="48" t="s">
        <v>134</v>
      </c>
      <c r="B27" s="49" t="s">
        <v>256</v>
      </c>
      <c r="C27" s="32" t="s">
        <v>89</v>
      </c>
      <c r="D27" s="32">
        <v>0.26</v>
      </c>
      <c r="E27" s="50" t="s">
        <v>88</v>
      </c>
      <c r="F27" s="38">
        <f>0.6/F21*100</f>
        <v>0.29881073328153951</v>
      </c>
      <c r="G27" s="38">
        <f>0.5/G21*100</f>
        <v>0.24900894440128291</v>
      </c>
      <c r="H27" s="38">
        <f>0.5/H21*100</f>
        <v>0.24900894440128291</v>
      </c>
      <c r="I27" s="38">
        <f>0.5/I21*100</f>
        <v>0.24900894440128291</v>
      </c>
      <c r="J27" s="38">
        <f>1/J21*100</f>
        <v>0.49801788880256581</v>
      </c>
    </row>
    <row r="28" spans="1:11" s="30" customFormat="1" ht="20.25" customHeight="1">
      <c r="A28" s="40">
        <v>6</v>
      </c>
      <c r="B28" s="192" t="s">
        <v>98</v>
      </c>
      <c r="C28" s="192"/>
      <c r="D28" s="192"/>
      <c r="E28" s="192"/>
      <c r="F28" s="192"/>
      <c r="G28" s="192"/>
      <c r="H28" s="192"/>
      <c r="I28" s="192"/>
      <c r="J28" s="192"/>
    </row>
    <row r="29" spans="1:11" s="28" customFormat="1" ht="74.25" customHeight="1">
      <c r="A29" s="57" t="s">
        <v>135</v>
      </c>
      <c r="B29" s="31" t="s">
        <v>230</v>
      </c>
      <c r="C29" s="32" t="s">
        <v>99</v>
      </c>
      <c r="D29" s="33" t="s">
        <v>78</v>
      </c>
      <c r="E29" s="34" t="s">
        <v>250</v>
      </c>
      <c r="F29" s="182">
        <f>1202493/50456</f>
        <v>23.832507531314413</v>
      </c>
      <c r="G29" s="182">
        <f>1202493/50080</f>
        <v>24.011441693290735</v>
      </c>
      <c r="H29" s="182">
        <f>1202493/49737</f>
        <v>24.177031184027989</v>
      </c>
      <c r="I29" s="182">
        <f>1202493/49442</f>
        <v>24.321285546701183</v>
      </c>
      <c r="J29" s="42">
        <f>1202493/50241</f>
        <v>23.934495730578611</v>
      </c>
      <c r="K29" s="51" t="s">
        <v>100</v>
      </c>
    </row>
    <row r="30" spans="1:11" s="28" customFormat="1" ht="47.25" customHeight="1">
      <c r="A30" s="57" t="s">
        <v>136</v>
      </c>
      <c r="B30" s="31" t="s">
        <v>255</v>
      </c>
      <c r="C30" s="32" t="s">
        <v>101</v>
      </c>
      <c r="D30" s="33" t="s">
        <v>78</v>
      </c>
      <c r="E30" s="52" t="s">
        <v>102</v>
      </c>
      <c r="F30" s="187">
        <v>11.948</v>
      </c>
      <c r="G30" s="187">
        <v>11.573</v>
      </c>
      <c r="H30" s="35">
        <v>11.6</v>
      </c>
      <c r="I30" s="35">
        <v>11.7</v>
      </c>
      <c r="J30" s="53" t="e">
        <f>#REF!</f>
        <v>#REF!</v>
      </c>
      <c r="K30" s="51" t="s">
        <v>100</v>
      </c>
    </row>
    <row r="31" spans="1:11" s="30" customFormat="1" ht="20.25" customHeight="1">
      <c r="A31" s="40">
        <v>7</v>
      </c>
      <c r="B31" s="192" t="s">
        <v>103</v>
      </c>
      <c r="C31" s="192"/>
      <c r="D31" s="192"/>
      <c r="E31" s="192"/>
      <c r="F31" s="192"/>
      <c r="G31" s="192"/>
      <c r="H31" s="192"/>
      <c r="I31" s="192"/>
      <c r="J31" s="192"/>
    </row>
    <row r="32" spans="1:11" s="30" customFormat="1" ht="18" customHeight="1">
      <c r="A32" s="193" t="s">
        <v>160</v>
      </c>
      <c r="B32" s="194"/>
      <c r="C32" s="194"/>
      <c r="D32" s="194"/>
      <c r="E32" s="194"/>
      <c r="F32" s="194"/>
      <c r="G32" s="194"/>
      <c r="H32" s="194"/>
      <c r="I32" s="194"/>
      <c r="J32" s="195"/>
    </row>
    <row r="33" spans="1:10" s="30" customFormat="1" ht="65.25" customHeight="1">
      <c r="A33" s="54" t="s">
        <v>137</v>
      </c>
      <c r="B33" s="58" t="s">
        <v>104</v>
      </c>
      <c r="C33" s="34" t="s">
        <v>89</v>
      </c>
      <c r="D33" s="34">
        <v>0.12</v>
      </c>
      <c r="E33" s="59" t="s">
        <v>251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</row>
    <row r="34" spans="1:10" s="45" customFormat="1" ht="50.25" customHeight="1">
      <c r="A34" s="54" t="s">
        <v>138</v>
      </c>
      <c r="B34" s="49" t="s">
        <v>105</v>
      </c>
      <c r="C34" s="32" t="s">
        <v>89</v>
      </c>
      <c r="D34" s="32">
        <v>0.12</v>
      </c>
      <c r="E34" s="34" t="s">
        <v>106</v>
      </c>
      <c r="F34" s="35">
        <v>100</v>
      </c>
      <c r="G34" s="35">
        <v>100</v>
      </c>
      <c r="H34" s="35">
        <v>100</v>
      </c>
      <c r="I34" s="35">
        <v>100</v>
      </c>
      <c r="J34" s="42">
        <f>1202493/50483</f>
        <v>23.819761107699623</v>
      </c>
    </row>
    <row r="36" spans="1:10" ht="12.75" customHeight="1">
      <c r="D36" s="55">
        <f>D15+D21+D25+D27++D33+D34</f>
        <v>1</v>
      </c>
    </row>
  </sheetData>
  <mergeCells count="33">
    <mergeCell ref="A3:J3"/>
    <mergeCell ref="A4:J4"/>
    <mergeCell ref="B21:B22"/>
    <mergeCell ref="D21:D22"/>
    <mergeCell ref="E21:E22"/>
    <mergeCell ref="A9:J9"/>
    <mergeCell ref="B10:J10"/>
    <mergeCell ref="B13:J13"/>
    <mergeCell ref="A14:J14"/>
    <mergeCell ref="B16:J16"/>
    <mergeCell ref="A21:A22"/>
    <mergeCell ref="F1:I1"/>
    <mergeCell ref="B23:J23"/>
    <mergeCell ref="A24:J24"/>
    <mergeCell ref="A25:A26"/>
    <mergeCell ref="B25:B26"/>
    <mergeCell ref="D25:D26"/>
    <mergeCell ref="E25:E26"/>
    <mergeCell ref="B17:B18"/>
    <mergeCell ref="D17:D18"/>
    <mergeCell ref="E17:E18"/>
    <mergeCell ref="B19:J19"/>
    <mergeCell ref="A20:J20"/>
    <mergeCell ref="B7:B8"/>
    <mergeCell ref="F7:I7"/>
    <mergeCell ref="D7:D8"/>
    <mergeCell ref="A2:J2"/>
    <mergeCell ref="E7:E8"/>
    <mergeCell ref="A7:A8"/>
    <mergeCell ref="B28:J28"/>
    <mergeCell ref="C7:C8"/>
    <mergeCell ref="A32:J32"/>
    <mergeCell ref="B31:J31"/>
  </mergeCells>
  <pageMargins left="0" right="0" top="0.59055118110236227" bottom="0" header="0" footer="0"/>
  <pageSetup paperSize="9" scale="80" orientation="landscape" r:id="rId1"/>
  <headerFooter alignWithMargins="0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19" zoomScaleSheetLayoutView="100" workbookViewId="0">
      <selection activeCell="G20" sqref="G20"/>
    </sheetView>
  </sheetViews>
  <sheetFormatPr defaultRowHeight="15"/>
  <cols>
    <col min="1" max="1" width="4.140625" customWidth="1"/>
    <col min="2" max="2" width="26.140625" customWidth="1"/>
    <col min="3" max="3" width="14" customWidth="1"/>
    <col min="4" max="4" width="11.7109375" customWidth="1"/>
    <col min="5" max="5" width="13.7109375" customWidth="1"/>
    <col min="6" max="6" width="34.28515625" customWidth="1"/>
    <col min="7" max="7" width="37.5703125" customWidth="1"/>
    <col min="8" max="8" width="29.5703125" customWidth="1"/>
  </cols>
  <sheetData>
    <row r="1" spans="1:8" s="2" customFormat="1" ht="6" customHeight="1">
      <c r="A1" s="124"/>
      <c r="B1" s="124"/>
      <c r="C1" s="124"/>
      <c r="D1" s="124"/>
      <c r="E1" s="124"/>
      <c r="F1" s="124"/>
      <c r="G1" s="224"/>
      <c r="H1" s="224"/>
    </row>
    <row r="2" spans="1:8" s="2" customFormat="1" ht="15.75">
      <c r="A2" s="124"/>
      <c r="B2" s="124"/>
      <c r="C2" s="124"/>
      <c r="D2" s="124"/>
      <c r="E2" s="124"/>
      <c r="F2" s="124"/>
      <c r="G2" s="225" t="s">
        <v>177</v>
      </c>
      <c r="H2" s="225"/>
    </row>
    <row r="3" spans="1:8" s="2" customFormat="1" ht="5.25" customHeight="1">
      <c r="A3" s="227"/>
      <c r="B3" s="227"/>
      <c r="C3" s="227"/>
      <c r="D3" s="227"/>
      <c r="E3" s="227"/>
      <c r="F3" s="227"/>
      <c r="G3" s="227"/>
      <c r="H3" s="227"/>
    </row>
    <row r="4" spans="1:8" s="2" customFormat="1" ht="15.75">
      <c r="A4" s="218" t="s">
        <v>16</v>
      </c>
      <c r="B4" s="218"/>
      <c r="C4" s="218"/>
      <c r="D4" s="218"/>
      <c r="E4" s="218"/>
      <c r="F4" s="218"/>
      <c r="G4" s="218"/>
      <c r="H4" s="218"/>
    </row>
    <row r="5" spans="1:8" s="2" customFormat="1" ht="33.75" customHeight="1">
      <c r="A5" s="219" t="s">
        <v>249</v>
      </c>
      <c r="B5" s="218"/>
      <c r="C5" s="218"/>
      <c r="D5" s="218"/>
      <c r="E5" s="218"/>
      <c r="F5" s="218"/>
      <c r="G5" s="218"/>
      <c r="H5" s="218"/>
    </row>
    <row r="6" spans="1:8" s="2" customFormat="1" ht="7.5" customHeight="1">
      <c r="A6" s="218"/>
      <c r="B6" s="218"/>
      <c r="C6" s="218"/>
      <c r="D6" s="218"/>
      <c r="E6" s="218"/>
      <c r="F6" s="218"/>
      <c r="G6" s="218"/>
      <c r="H6" s="218"/>
    </row>
    <row r="7" spans="1:8" s="2" customFormat="1" ht="14.25" customHeight="1">
      <c r="A7" s="228" t="s">
        <v>27</v>
      </c>
      <c r="B7" s="228" t="s">
        <v>17</v>
      </c>
      <c r="C7" s="228" t="s">
        <v>18</v>
      </c>
      <c r="D7" s="228" t="s">
        <v>19</v>
      </c>
      <c r="E7" s="228"/>
      <c r="F7" s="228" t="s">
        <v>20</v>
      </c>
      <c r="G7" s="228" t="s">
        <v>21</v>
      </c>
      <c r="H7" s="228" t="s">
        <v>22</v>
      </c>
    </row>
    <row r="8" spans="1:8" s="2" customFormat="1" ht="25.5" customHeight="1">
      <c r="A8" s="228"/>
      <c r="B8" s="228"/>
      <c r="C8" s="228"/>
      <c r="D8" s="73" t="s">
        <v>23</v>
      </c>
      <c r="E8" s="73" t="s">
        <v>24</v>
      </c>
      <c r="F8" s="228"/>
      <c r="G8" s="228"/>
      <c r="H8" s="228"/>
    </row>
    <row r="9" spans="1:8" s="2" customFormat="1" ht="13.5" customHeight="1">
      <c r="A9" s="74">
        <v>1</v>
      </c>
      <c r="B9" s="74">
        <v>2</v>
      </c>
      <c r="C9" s="74">
        <v>3</v>
      </c>
      <c r="D9" s="74">
        <v>4</v>
      </c>
      <c r="E9" s="74">
        <v>5</v>
      </c>
      <c r="F9" s="74">
        <v>6</v>
      </c>
      <c r="G9" s="74">
        <v>7</v>
      </c>
      <c r="H9" s="74">
        <v>8</v>
      </c>
    </row>
    <row r="10" spans="1:8" s="2" customFormat="1" ht="15.75">
      <c r="A10" s="75">
        <v>1</v>
      </c>
      <c r="B10" s="226" t="s">
        <v>107</v>
      </c>
      <c r="C10" s="226"/>
      <c r="D10" s="226"/>
      <c r="E10" s="226"/>
      <c r="F10" s="226"/>
      <c r="G10" s="226"/>
      <c r="H10" s="226"/>
    </row>
    <row r="11" spans="1:8" s="2" customFormat="1" ht="159.75" customHeight="1">
      <c r="A11" s="77" t="s">
        <v>82</v>
      </c>
      <c r="B11" s="78" t="s">
        <v>123</v>
      </c>
      <c r="C11" s="62" t="s">
        <v>112</v>
      </c>
      <c r="D11" s="62" t="s">
        <v>252</v>
      </c>
      <c r="E11" s="62" t="s">
        <v>253</v>
      </c>
      <c r="F11" s="128" t="s">
        <v>168</v>
      </c>
      <c r="G11" s="81" t="s">
        <v>161</v>
      </c>
      <c r="H11" s="127" t="s">
        <v>257</v>
      </c>
    </row>
    <row r="12" spans="1:8" s="2" customFormat="1" ht="161.25" customHeight="1">
      <c r="A12" s="77" t="s">
        <v>124</v>
      </c>
      <c r="B12" s="62" t="s">
        <v>199</v>
      </c>
      <c r="C12" s="62" t="s">
        <v>112</v>
      </c>
      <c r="D12" s="79" t="s">
        <v>200</v>
      </c>
      <c r="E12" s="79" t="s">
        <v>201</v>
      </c>
      <c r="F12" s="122" t="s">
        <v>202</v>
      </c>
      <c r="G12" s="81" t="s">
        <v>161</v>
      </c>
      <c r="H12" s="62" t="s">
        <v>258</v>
      </c>
    </row>
    <row r="13" spans="1:8" s="2" customFormat="1" ht="180.75" customHeight="1">
      <c r="A13" s="77" t="s">
        <v>125</v>
      </c>
      <c r="B13" s="62" t="s">
        <v>108</v>
      </c>
      <c r="C13" s="62" t="s">
        <v>112</v>
      </c>
      <c r="D13" s="81" t="s">
        <v>205</v>
      </c>
      <c r="E13" s="81" t="s">
        <v>206</v>
      </c>
      <c r="F13" s="81" t="s">
        <v>169</v>
      </c>
      <c r="G13" s="129" t="s">
        <v>170</v>
      </c>
      <c r="H13" s="62" t="s">
        <v>260</v>
      </c>
    </row>
    <row r="14" spans="1:8" s="2" customFormat="1" ht="156" customHeight="1">
      <c r="A14" s="77" t="s">
        <v>126</v>
      </c>
      <c r="B14" s="62" t="s">
        <v>184</v>
      </c>
      <c r="C14" s="62" t="s">
        <v>112</v>
      </c>
      <c r="D14" s="79" t="s">
        <v>207</v>
      </c>
      <c r="E14" s="79" t="s">
        <v>208</v>
      </c>
      <c r="F14" s="122" t="s">
        <v>209</v>
      </c>
      <c r="G14" s="62" t="s">
        <v>161</v>
      </c>
      <c r="H14" s="62" t="s">
        <v>261</v>
      </c>
    </row>
    <row r="15" spans="1:8" s="2" customFormat="1" ht="72.75" customHeight="1">
      <c r="A15" s="77" t="s">
        <v>176</v>
      </c>
      <c r="B15" s="62" t="s">
        <v>185</v>
      </c>
      <c r="C15" s="62" t="s">
        <v>112</v>
      </c>
      <c r="D15" s="79" t="s">
        <v>210</v>
      </c>
      <c r="E15" s="79" t="s">
        <v>211</v>
      </c>
      <c r="F15" s="81" t="s">
        <v>212</v>
      </c>
      <c r="G15" s="129" t="s">
        <v>213</v>
      </c>
      <c r="H15" s="62" t="s">
        <v>259</v>
      </c>
    </row>
    <row r="16" spans="1:8" s="2" customFormat="1" ht="15.75">
      <c r="A16" s="80">
        <v>2</v>
      </c>
      <c r="B16" s="221" t="s">
        <v>110</v>
      </c>
      <c r="C16" s="222"/>
      <c r="D16" s="222"/>
      <c r="E16" s="222"/>
      <c r="F16" s="222"/>
      <c r="G16" s="222"/>
      <c r="H16" s="223"/>
    </row>
    <row r="17" spans="1:9" s="2" customFormat="1" ht="210" customHeight="1">
      <c r="A17" s="175" t="s">
        <v>90</v>
      </c>
      <c r="B17" s="62" t="s">
        <v>109</v>
      </c>
      <c r="C17" s="62" t="s">
        <v>112</v>
      </c>
      <c r="D17" s="81" t="s">
        <v>205</v>
      </c>
      <c r="E17" s="81" t="s">
        <v>206</v>
      </c>
      <c r="F17" s="121" t="s">
        <v>171</v>
      </c>
      <c r="G17" s="81" t="s">
        <v>172</v>
      </c>
      <c r="H17" s="62" t="s">
        <v>262</v>
      </c>
    </row>
    <row r="18" spans="1:9" s="2" customFormat="1" ht="69" customHeight="1">
      <c r="A18" s="175" t="s">
        <v>94</v>
      </c>
      <c r="B18" s="78" t="s">
        <v>189</v>
      </c>
      <c r="C18" s="62" t="s">
        <v>112</v>
      </c>
      <c r="D18" s="62" t="s">
        <v>210</v>
      </c>
      <c r="E18" s="62" t="s">
        <v>214</v>
      </c>
      <c r="F18" s="81" t="s">
        <v>215</v>
      </c>
      <c r="G18" s="81" t="s">
        <v>216</v>
      </c>
      <c r="H18" s="62" t="s">
        <v>263</v>
      </c>
    </row>
    <row r="19" spans="1:9" s="2" customFormat="1" ht="15.75">
      <c r="A19" s="80">
        <v>3</v>
      </c>
      <c r="B19" s="221" t="s">
        <v>142</v>
      </c>
      <c r="C19" s="222"/>
      <c r="D19" s="222"/>
      <c r="E19" s="222"/>
      <c r="F19" s="222"/>
      <c r="G19" s="222"/>
      <c r="H19" s="223"/>
    </row>
    <row r="20" spans="1:9" s="2" customFormat="1" ht="232.5" customHeight="1">
      <c r="A20" s="77" t="s">
        <v>128</v>
      </c>
      <c r="B20" s="62" t="s">
        <v>111</v>
      </c>
      <c r="C20" s="62" t="s">
        <v>112</v>
      </c>
      <c r="D20" s="81" t="s">
        <v>205</v>
      </c>
      <c r="E20" s="81" t="s">
        <v>206</v>
      </c>
      <c r="F20" s="98" t="s">
        <v>173</v>
      </c>
      <c r="G20" s="146" t="s">
        <v>174</v>
      </c>
      <c r="H20" s="176" t="s">
        <v>231</v>
      </c>
    </row>
    <row r="21" spans="1:9" s="2" customFormat="1" ht="15.75">
      <c r="A21" s="71"/>
      <c r="B21" s="220"/>
      <c r="C21" s="220"/>
      <c r="D21" s="220"/>
      <c r="E21" s="220"/>
      <c r="F21" s="220"/>
      <c r="G21" s="220"/>
      <c r="H21" s="220"/>
      <c r="I21" s="72"/>
    </row>
    <row r="22" spans="1:9" ht="15.75">
      <c r="A22" s="4"/>
    </row>
  </sheetData>
  <mergeCells count="17">
    <mergeCell ref="G1:H1"/>
    <mergeCell ref="G2:H2"/>
    <mergeCell ref="B10:H10"/>
    <mergeCell ref="A3:H3"/>
    <mergeCell ref="A7:A8"/>
    <mergeCell ref="B7:B8"/>
    <mergeCell ref="C7:C8"/>
    <mergeCell ref="D7:E7"/>
    <mergeCell ref="F7:F8"/>
    <mergeCell ref="G7:G8"/>
    <mergeCell ref="H7:H8"/>
    <mergeCell ref="A6:H6"/>
    <mergeCell ref="A4:H4"/>
    <mergeCell ref="A5:H5"/>
    <mergeCell ref="B21:H21"/>
    <mergeCell ref="B16:H16"/>
    <mergeCell ref="B19:H19"/>
  </mergeCells>
  <pageMargins left="0.11811023622047245" right="0.11811023622047245" top="0.39370078740157483" bottom="0.15748031496062992" header="0" footer="0"/>
  <pageSetup paperSize="9" scale="70" orientation="landscape" verticalDpi="0" r:id="rId1"/>
  <rowBreaks count="2" manualBreakCount="2">
    <brk id="13" max="7" man="1"/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view="pageBreakPreview" zoomScale="90" zoomScaleSheetLayoutView="90" workbookViewId="0">
      <selection activeCell="D14" sqref="D14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</cols>
  <sheetData>
    <row r="1" spans="1:5" ht="15.75">
      <c r="A1" s="227" t="s">
        <v>218</v>
      </c>
      <c r="B1" s="227"/>
      <c r="C1" s="227"/>
      <c r="D1" s="227"/>
      <c r="E1" s="227"/>
    </row>
    <row r="2" spans="1:5" ht="15.75">
      <c r="A2" s="227" t="s">
        <v>217</v>
      </c>
      <c r="B2" s="227"/>
      <c r="C2" s="227"/>
      <c r="D2" s="227"/>
      <c r="E2" s="227"/>
    </row>
    <row r="3" spans="1:5" ht="15.75">
      <c r="A3" s="227"/>
      <c r="B3" s="227"/>
      <c r="C3" s="227"/>
      <c r="D3" s="227"/>
      <c r="E3" s="227"/>
    </row>
    <row r="4" spans="1:5" ht="15.75">
      <c r="A4" s="1"/>
      <c r="B4" s="2"/>
      <c r="C4" s="2"/>
      <c r="D4" s="2"/>
      <c r="E4" s="2"/>
    </row>
    <row r="5" spans="1:5" ht="15.75">
      <c r="A5" s="8"/>
      <c r="B5" s="2"/>
      <c r="C5" s="2"/>
      <c r="D5" s="2"/>
      <c r="E5" s="2"/>
    </row>
    <row r="6" spans="1:5" ht="15.75">
      <c r="A6" s="218" t="s">
        <v>16</v>
      </c>
      <c r="B6" s="218"/>
      <c r="C6" s="218"/>
      <c r="D6" s="218"/>
      <c r="E6" s="218"/>
    </row>
    <row r="7" spans="1:5" ht="15.75">
      <c r="A7" s="218" t="s">
        <v>28</v>
      </c>
      <c r="B7" s="218"/>
      <c r="C7" s="218"/>
      <c r="D7" s="218"/>
      <c r="E7" s="218"/>
    </row>
    <row r="8" spans="1:5" ht="30.75" customHeight="1">
      <c r="A8" s="219" t="s">
        <v>248</v>
      </c>
      <c r="B8" s="218"/>
      <c r="C8" s="218"/>
      <c r="D8" s="218"/>
      <c r="E8" s="218"/>
    </row>
    <row r="9" spans="1:5" ht="15.75">
      <c r="A9" s="9"/>
      <c r="B9" s="2"/>
      <c r="C9" s="2"/>
      <c r="D9" s="2"/>
      <c r="E9" s="2"/>
    </row>
    <row r="10" spans="1:5" ht="49.5" customHeight="1">
      <c r="A10" s="5" t="s">
        <v>33</v>
      </c>
      <c r="B10" s="5" t="s">
        <v>30</v>
      </c>
      <c r="C10" s="5" t="s">
        <v>31</v>
      </c>
      <c r="D10" s="5" t="s">
        <v>29</v>
      </c>
      <c r="E10" s="5" t="s">
        <v>32</v>
      </c>
    </row>
    <row r="11" spans="1:5" ht="15.75">
      <c r="A11" s="7">
        <v>1</v>
      </c>
      <c r="B11" s="7">
        <v>2</v>
      </c>
      <c r="C11" s="7">
        <v>3</v>
      </c>
      <c r="D11" s="7">
        <v>4</v>
      </c>
      <c r="E11" s="7">
        <v>5</v>
      </c>
    </row>
    <row r="12" spans="1:5" ht="69" customHeight="1">
      <c r="A12" s="23">
        <v>1</v>
      </c>
      <c r="B12" s="23" t="s">
        <v>113</v>
      </c>
      <c r="C12" s="60" t="s">
        <v>219</v>
      </c>
      <c r="D12" s="23" t="s">
        <v>112</v>
      </c>
      <c r="E12" s="147" t="s">
        <v>220</v>
      </c>
    </row>
    <row r="13" spans="1:5" ht="114" customHeight="1">
      <c r="A13" s="23">
        <v>2</v>
      </c>
      <c r="B13" s="23" t="s">
        <v>113</v>
      </c>
      <c r="C13" s="60" t="s">
        <v>162</v>
      </c>
      <c r="D13" s="23" t="s">
        <v>112</v>
      </c>
      <c r="E13" s="147" t="s">
        <v>220</v>
      </c>
    </row>
    <row r="14" spans="1:5" ht="112.5" customHeight="1">
      <c r="A14" s="23">
        <v>3</v>
      </c>
      <c r="B14" s="23" t="s">
        <v>114</v>
      </c>
      <c r="C14" s="60" t="s">
        <v>221</v>
      </c>
      <c r="D14" s="23" t="s">
        <v>112</v>
      </c>
      <c r="E14" s="188" t="s">
        <v>254</v>
      </c>
    </row>
    <row r="15" spans="1:5" ht="15.75">
      <c r="A15" s="3"/>
    </row>
  </sheetData>
  <mergeCells count="6">
    <mergeCell ref="A6:E6"/>
    <mergeCell ref="A7:E7"/>
    <mergeCell ref="A8:E8"/>
    <mergeCell ref="A1:E1"/>
    <mergeCell ref="A2:E2"/>
    <mergeCell ref="A3:E3"/>
  </mergeCells>
  <pageMargins left="0.11811023622047245" right="0" top="0.74803149606299213" bottom="0.19685039370078741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topLeftCell="A13" zoomScale="120" zoomScaleSheetLayoutView="120" workbookViewId="0">
      <selection activeCell="A22" sqref="A22:H22"/>
    </sheetView>
  </sheetViews>
  <sheetFormatPr defaultColWidth="13.85546875" defaultRowHeight="15.75"/>
  <cols>
    <col min="1" max="1" width="6.5703125" style="2" customWidth="1"/>
    <col min="2" max="2" width="38.85546875" style="2" customWidth="1"/>
    <col min="3" max="16384" width="13.85546875" style="2"/>
  </cols>
  <sheetData>
    <row r="1" spans="1:8">
      <c r="A1" s="227" t="s">
        <v>223</v>
      </c>
      <c r="B1" s="227"/>
      <c r="C1" s="227"/>
      <c r="D1" s="227"/>
      <c r="E1" s="227"/>
      <c r="F1" s="227"/>
      <c r="G1" s="227"/>
      <c r="H1" s="227"/>
    </row>
    <row r="2" spans="1:8">
      <c r="A2" s="227" t="s">
        <v>222</v>
      </c>
      <c r="B2" s="227"/>
      <c r="C2" s="227"/>
      <c r="D2" s="227"/>
      <c r="E2" s="227"/>
      <c r="F2" s="227"/>
      <c r="G2" s="227"/>
      <c r="H2" s="227"/>
    </row>
    <row r="3" spans="1:8">
      <c r="A3" s="227"/>
      <c r="B3" s="227"/>
      <c r="C3" s="227"/>
      <c r="D3" s="227"/>
      <c r="E3" s="227"/>
      <c r="F3" s="227"/>
      <c r="G3" s="227"/>
      <c r="H3" s="227"/>
    </row>
    <row r="4" spans="1:8">
      <c r="A4" s="1"/>
    </row>
    <row r="5" spans="1:8" s="82" customFormat="1">
      <c r="A5" s="231" t="s">
        <v>34</v>
      </c>
      <c r="B5" s="231"/>
      <c r="C5" s="231"/>
      <c r="D5" s="231"/>
      <c r="E5" s="231"/>
      <c r="F5" s="231"/>
      <c r="G5" s="231"/>
      <c r="H5" s="231"/>
    </row>
    <row r="6" spans="1:8" s="82" customFormat="1">
      <c r="A6" s="231" t="s">
        <v>35</v>
      </c>
      <c r="B6" s="231"/>
      <c r="C6" s="231"/>
      <c r="D6" s="231"/>
      <c r="E6" s="231"/>
      <c r="F6" s="231"/>
      <c r="G6" s="231"/>
      <c r="H6" s="231"/>
    </row>
    <row r="7" spans="1:8" s="82" customFormat="1">
      <c r="A7" s="231" t="s">
        <v>36</v>
      </c>
      <c r="B7" s="231"/>
      <c r="C7" s="231"/>
      <c r="D7" s="231"/>
      <c r="E7" s="231"/>
      <c r="F7" s="231"/>
      <c r="G7" s="231"/>
      <c r="H7" s="231"/>
    </row>
    <row r="8" spans="1:8">
      <c r="A8" s="3"/>
    </row>
    <row r="9" spans="1:8">
      <c r="A9" s="12" t="s">
        <v>37</v>
      </c>
    </row>
    <row r="10" spans="1:8" ht="35.25" customHeight="1">
      <c r="A10" s="232" t="s">
        <v>43</v>
      </c>
      <c r="B10" s="232" t="s">
        <v>38</v>
      </c>
      <c r="C10" s="232" t="s">
        <v>39</v>
      </c>
      <c r="D10" s="232"/>
      <c r="E10" s="232"/>
      <c r="F10" s="232" t="s">
        <v>40</v>
      </c>
      <c r="G10" s="232"/>
      <c r="H10" s="232"/>
    </row>
    <row r="11" spans="1:8" ht="47.25">
      <c r="A11" s="232"/>
      <c r="B11" s="232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5" t="s">
        <v>11</v>
      </c>
    </row>
    <row r="12" spans="1:8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8" ht="31.5">
      <c r="A13" s="5">
        <v>1</v>
      </c>
      <c r="B13" s="6" t="s">
        <v>41</v>
      </c>
      <c r="C13" s="230"/>
      <c r="D13" s="230"/>
      <c r="E13" s="230"/>
      <c r="F13" s="230"/>
      <c r="G13" s="230"/>
      <c r="H13" s="230"/>
    </row>
    <row r="14" spans="1:8">
      <c r="A14" s="5">
        <v>2</v>
      </c>
      <c r="B14" s="6" t="s">
        <v>42</v>
      </c>
      <c r="C14" s="230"/>
      <c r="D14" s="230"/>
      <c r="E14" s="230"/>
      <c r="F14" s="230"/>
      <c r="G14" s="230"/>
      <c r="H14" s="230"/>
    </row>
    <row r="15" spans="1:8">
      <c r="A15" s="5">
        <v>3</v>
      </c>
      <c r="B15" s="6" t="s">
        <v>14</v>
      </c>
      <c r="C15" s="10"/>
      <c r="D15" s="10"/>
      <c r="E15" s="10"/>
      <c r="F15" s="10"/>
      <c r="G15" s="10"/>
      <c r="H15" s="10"/>
    </row>
    <row r="16" spans="1:8">
      <c r="A16" s="5">
        <v>4</v>
      </c>
      <c r="B16" s="6" t="s">
        <v>25</v>
      </c>
      <c r="C16" s="10"/>
      <c r="D16" s="10"/>
      <c r="E16" s="10"/>
      <c r="F16" s="10"/>
      <c r="G16" s="10"/>
      <c r="H16" s="10"/>
    </row>
    <row r="17" spans="1:8">
      <c r="A17" s="5">
        <v>5</v>
      </c>
      <c r="B17" s="6" t="s">
        <v>26</v>
      </c>
      <c r="C17" s="10"/>
      <c r="D17" s="10"/>
      <c r="E17" s="10"/>
      <c r="F17" s="10"/>
      <c r="G17" s="10"/>
      <c r="H17" s="10"/>
    </row>
    <row r="18" spans="1:8">
      <c r="A18" s="5">
        <v>6</v>
      </c>
      <c r="B18" s="11" t="s">
        <v>13</v>
      </c>
      <c r="C18" s="10"/>
      <c r="D18" s="10"/>
      <c r="E18" s="10"/>
      <c r="F18" s="10"/>
      <c r="G18" s="10"/>
      <c r="H18" s="10"/>
    </row>
    <row r="19" spans="1:8" ht="31.5">
      <c r="A19" s="5">
        <v>7</v>
      </c>
      <c r="B19" s="11" t="s">
        <v>15</v>
      </c>
      <c r="C19" s="10"/>
      <c r="D19" s="10"/>
      <c r="E19" s="10"/>
      <c r="F19" s="10"/>
      <c r="G19" s="10"/>
      <c r="H19" s="10"/>
    </row>
    <row r="20" spans="1:8">
      <c r="A20" s="5" t="s">
        <v>44</v>
      </c>
      <c r="B20" s="11" t="s">
        <v>13</v>
      </c>
      <c r="C20" s="10"/>
      <c r="D20" s="10"/>
      <c r="E20" s="10"/>
      <c r="F20" s="10"/>
      <c r="G20" s="10"/>
      <c r="H20" s="10"/>
    </row>
    <row r="22" spans="1:8" ht="28.5" customHeight="1">
      <c r="A22" s="229" t="s">
        <v>247</v>
      </c>
      <c r="B22" s="229"/>
      <c r="C22" s="229"/>
      <c r="D22" s="229"/>
      <c r="E22" s="229"/>
      <c r="F22" s="229"/>
      <c r="G22" s="229"/>
      <c r="H22" s="229"/>
    </row>
  </sheetData>
  <mergeCells count="13">
    <mergeCell ref="A1:H1"/>
    <mergeCell ref="A2:H2"/>
    <mergeCell ref="A3:H3"/>
    <mergeCell ref="A10:A11"/>
    <mergeCell ref="B10:B11"/>
    <mergeCell ref="C10:E10"/>
    <mergeCell ref="F10:H10"/>
    <mergeCell ref="A22:H22"/>
    <mergeCell ref="C14:H14"/>
    <mergeCell ref="A5:H5"/>
    <mergeCell ref="A6:H6"/>
    <mergeCell ref="A7:H7"/>
    <mergeCell ref="C13:H13"/>
  </mergeCells>
  <pageMargins left="0.70866141732283472" right="0.70866141732283472" top="0.74803149606299213" bottom="0.74803149606299213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O48"/>
  <sheetViews>
    <sheetView view="pageBreakPreview" topLeftCell="A33" zoomScale="75" zoomScaleSheetLayoutView="75" workbookViewId="0">
      <selection activeCell="N19" sqref="N19"/>
    </sheetView>
  </sheetViews>
  <sheetFormatPr defaultColWidth="13.85546875" defaultRowHeight="15.75"/>
  <cols>
    <col min="1" max="1" width="4.5703125" style="178" customWidth="1"/>
    <col min="2" max="2" width="17.85546875" style="2" customWidth="1"/>
    <col min="3" max="3" width="51.85546875" style="2" customWidth="1"/>
    <col min="4" max="4" width="23.85546875" style="2" customWidth="1"/>
    <col min="5" max="5" width="7.140625" style="2" customWidth="1"/>
    <col min="6" max="6" width="6.42578125" style="2" customWidth="1"/>
    <col min="7" max="7" width="13.28515625" style="2" customWidth="1"/>
    <col min="8" max="8" width="7" style="2" customWidth="1"/>
    <col min="9" max="9" width="0.5703125" style="2" hidden="1" customWidth="1"/>
    <col min="10" max="12" width="13.140625" style="2" customWidth="1"/>
    <col min="13" max="13" width="14.5703125" style="2" customWidth="1"/>
    <col min="14" max="15" width="14.42578125" style="2" bestFit="1" customWidth="1"/>
    <col min="16" max="16384" width="13.85546875" style="2"/>
  </cols>
  <sheetData>
    <row r="2" spans="1:14" ht="11.25" customHeight="1">
      <c r="H2" s="259"/>
      <c r="I2" s="259"/>
      <c r="J2" s="259"/>
      <c r="K2" s="259"/>
      <c r="L2" s="259"/>
      <c r="M2" s="259"/>
    </row>
    <row r="3" spans="1:14" ht="32.25" customHeight="1">
      <c r="H3" s="260" t="s">
        <v>181</v>
      </c>
      <c r="I3" s="260"/>
      <c r="J3" s="260"/>
      <c r="K3" s="260"/>
      <c r="L3" s="260"/>
      <c r="M3" s="260"/>
    </row>
    <row r="4" spans="1:14" ht="21" customHeight="1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</row>
    <row r="5" spans="1:14" ht="2.25" hidden="1" customHeight="1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</row>
    <row r="6" spans="1:14" ht="26.25" hidden="1" customHeight="1">
      <c r="A6" s="277"/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</row>
    <row r="7" spans="1:14" ht="29.25" hidden="1" customHeight="1">
      <c r="A7" s="179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4" ht="13.5" customHeight="1">
      <c r="A8" s="278" t="s">
        <v>45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</row>
    <row r="9" spans="1:14" ht="15.75" customHeight="1">
      <c r="A9" s="278" t="s">
        <v>182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</row>
    <row r="10" spans="1:14" ht="8.25" customHeight="1">
      <c r="A10" s="279"/>
      <c r="B10" s="279"/>
      <c r="C10" s="279"/>
      <c r="D10" s="279"/>
      <c r="E10" s="279"/>
      <c r="F10" s="279"/>
      <c r="G10" s="279"/>
      <c r="H10" s="279"/>
      <c r="I10" s="94"/>
      <c r="J10" s="94"/>
      <c r="K10" s="94"/>
      <c r="L10" s="94"/>
      <c r="M10" s="94"/>
    </row>
    <row r="11" spans="1:14" ht="16.5" customHeight="1">
      <c r="A11" s="235" t="s">
        <v>37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</row>
    <row r="12" spans="1:14" ht="13.5" customHeight="1">
      <c r="A12" s="285" t="s">
        <v>43</v>
      </c>
      <c r="B12" s="236" t="s">
        <v>46</v>
      </c>
      <c r="C12" s="237" t="s">
        <v>47</v>
      </c>
      <c r="D12" s="236" t="s">
        <v>48</v>
      </c>
      <c r="E12" s="240" t="s">
        <v>56</v>
      </c>
      <c r="F12" s="240"/>
      <c r="G12" s="240"/>
      <c r="H12" s="240"/>
      <c r="I12" s="241" t="s">
        <v>191</v>
      </c>
      <c r="J12" s="241"/>
      <c r="K12" s="241"/>
      <c r="L12" s="241"/>
      <c r="M12" s="242"/>
    </row>
    <row r="13" spans="1:14" ht="7.5" customHeight="1">
      <c r="A13" s="285"/>
      <c r="B13" s="236"/>
      <c r="C13" s="238"/>
      <c r="D13" s="236"/>
      <c r="E13" s="240"/>
      <c r="F13" s="240"/>
      <c r="G13" s="240"/>
      <c r="H13" s="240"/>
      <c r="I13" s="243"/>
      <c r="J13" s="243"/>
      <c r="K13" s="243"/>
      <c r="L13" s="243"/>
      <c r="M13" s="244"/>
    </row>
    <row r="14" spans="1:14" ht="66" customHeight="1">
      <c r="A14" s="285"/>
      <c r="B14" s="236"/>
      <c r="C14" s="239"/>
      <c r="D14" s="236"/>
      <c r="E14" s="148" t="s">
        <v>49</v>
      </c>
      <c r="F14" s="148" t="s">
        <v>50</v>
      </c>
      <c r="G14" s="148" t="s">
        <v>51</v>
      </c>
      <c r="H14" s="148" t="s">
        <v>52</v>
      </c>
      <c r="I14" s="144"/>
      <c r="J14" s="144" t="s">
        <v>178</v>
      </c>
      <c r="K14" s="144" t="s">
        <v>179</v>
      </c>
      <c r="L14" s="144" t="s">
        <v>180</v>
      </c>
      <c r="M14" s="22" t="s">
        <v>53</v>
      </c>
    </row>
    <row r="15" spans="1:14" s="82" customFormat="1">
      <c r="A15" s="189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11</v>
      </c>
      <c r="J15" s="89">
        <v>12</v>
      </c>
      <c r="K15" s="89">
        <v>13</v>
      </c>
      <c r="L15" s="89"/>
      <c r="M15" s="89">
        <v>14</v>
      </c>
    </row>
    <row r="16" spans="1:14">
      <c r="A16" s="280">
        <v>1</v>
      </c>
      <c r="B16" s="281" t="s">
        <v>12</v>
      </c>
      <c r="C16" s="282" t="s">
        <v>246</v>
      </c>
      <c r="D16" s="139" t="s">
        <v>154</v>
      </c>
      <c r="E16" s="250"/>
      <c r="F16" s="250"/>
      <c r="G16" s="250"/>
      <c r="H16" s="250"/>
      <c r="I16" s="273"/>
      <c r="J16" s="275">
        <f>J19+J28+J39</f>
        <v>28561.599999999999</v>
      </c>
      <c r="K16" s="275">
        <f>K19+K28+K39</f>
        <v>28561.600000000002</v>
      </c>
      <c r="L16" s="271">
        <f>L19+L28+L39</f>
        <v>28561.600000000002</v>
      </c>
      <c r="M16" s="268">
        <f>SUM(J16:L17)</f>
        <v>85684.800000000003</v>
      </c>
      <c r="N16" s="269"/>
    </row>
    <row r="17" spans="1:15">
      <c r="A17" s="280"/>
      <c r="B17" s="281"/>
      <c r="C17" s="283"/>
      <c r="D17" s="140" t="s">
        <v>54</v>
      </c>
      <c r="E17" s="250"/>
      <c r="F17" s="250"/>
      <c r="G17" s="250"/>
      <c r="H17" s="250"/>
      <c r="I17" s="274"/>
      <c r="J17" s="276"/>
      <c r="K17" s="276"/>
      <c r="L17" s="272"/>
      <c r="M17" s="268"/>
      <c r="N17" s="270"/>
    </row>
    <row r="18" spans="1:15" ht="27.75" customHeight="1">
      <c r="A18" s="280"/>
      <c r="B18" s="281"/>
      <c r="C18" s="284"/>
      <c r="D18" s="141" t="s">
        <v>112</v>
      </c>
      <c r="E18" s="142"/>
      <c r="F18" s="142"/>
      <c r="G18" s="142"/>
      <c r="H18" s="142"/>
      <c r="I18" s="143"/>
      <c r="J18" s="149">
        <f>J16</f>
        <v>28561.599999999999</v>
      </c>
      <c r="K18" s="149">
        <f>K16</f>
        <v>28561.600000000002</v>
      </c>
      <c r="L18" s="149">
        <f>L19+L28+L39</f>
        <v>28561.600000000002</v>
      </c>
      <c r="M18" s="164">
        <f>M16</f>
        <v>85684.800000000003</v>
      </c>
      <c r="N18" s="67"/>
    </row>
    <row r="19" spans="1:15" ht="21.75" customHeight="1">
      <c r="A19" s="245">
        <v>2</v>
      </c>
      <c r="B19" s="246" t="s">
        <v>14</v>
      </c>
      <c r="C19" s="248" t="s">
        <v>115</v>
      </c>
      <c r="D19" s="130" t="s">
        <v>55</v>
      </c>
      <c r="E19" s="131"/>
      <c r="F19" s="131"/>
      <c r="G19" s="131"/>
      <c r="H19" s="131"/>
      <c r="I19" s="135"/>
      <c r="J19" s="150">
        <f>J20</f>
        <v>1168</v>
      </c>
      <c r="K19" s="150">
        <v>972.7</v>
      </c>
      <c r="L19" s="150">
        <f>L20</f>
        <v>972.7</v>
      </c>
      <c r="M19" s="150">
        <f>SUM(M24:M27)</f>
        <v>3113.4</v>
      </c>
    </row>
    <row r="20" spans="1:15" ht="41.25" customHeight="1">
      <c r="A20" s="233"/>
      <c r="B20" s="247"/>
      <c r="C20" s="249"/>
      <c r="D20" s="137" t="s">
        <v>190</v>
      </c>
      <c r="E20" s="138"/>
      <c r="F20" s="138"/>
      <c r="G20" s="138"/>
      <c r="H20" s="138"/>
      <c r="I20" s="136"/>
      <c r="J20" s="151">
        <f>SUM(J22:J27)</f>
        <v>1168</v>
      </c>
      <c r="K20" s="151">
        <f t="shared" ref="K20" si="0">K19</f>
        <v>972.7</v>
      </c>
      <c r="L20" s="151">
        <f>SUM(L22:L27)</f>
        <v>972.7</v>
      </c>
      <c r="M20" s="151">
        <f>SUM(I20:L20)</f>
        <v>3113.3999999999996</v>
      </c>
      <c r="N20" s="92"/>
      <c r="O20" s="95"/>
    </row>
    <row r="21" spans="1:15" ht="33.75" hidden="1" customHeight="1">
      <c r="A21" s="261">
        <v>6</v>
      </c>
      <c r="B21" s="255" t="s">
        <v>117</v>
      </c>
      <c r="C21" s="252" t="s">
        <v>139</v>
      </c>
      <c r="D21" s="76" t="s">
        <v>116</v>
      </c>
      <c r="E21" s="85"/>
      <c r="F21" s="85"/>
      <c r="G21" s="85"/>
      <c r="H21" s="85"/>
      <c r="I21" s="125"/>
      <c r="J21" s="152">
        <v>0</v>
      </c>
      <c r="K21" s="152">
        <v>0</v>
      </c>
      <c r="L21" s="152">
        <v>0</v>
      </c>
      <c r="M21" s="152">
        <f>SUM(M22:M23)</f>
        <v>0</v>
      </c>
    </row>
    <row r="22" spans="1:15" ht="32.25" hidden="1" customHeight="1">
      <c r="A22" s="262"/>
      <c r="B22" s="264"/>
      <c r="C22" s="253"/>
      <c r="D22" s="63" t="s">
        <v>112</v>
      </c>
      <c r="E22" s="86">
        <v>162</v>
      </c>
      <c r="F22" s="86" t="s">
        <v>147</v>
      </c>
      <c r="G22" s="86" t="s">
        <v>143</v>
      </c>
      <c r="H22" s="86" t="s">
        <v>144</v>
      </c>
      <c r="I22" s="90"/>
      <c r="J22" s="153">
        <v>0</v>
      </c>
      <c r="K22" s="153">
        <v>0</v>
      </c>
      <c r="L22" s="153">
        <v>0</v>
      </c>
      <c r="M22" s="153">
        <f>SUM(I22:L22)</f>
        <v>0</v>
      </c>
    </row>
    <row r="23" spans="1:15" ht="27.75" hidden="1" customHeight="1">
      <c r="A23" s="263"/>
      <c r="B23" s="256"/>
      <c r="C23" s="254"/>
      <c r="D23" s="62" t="s">
        <v>112</v>
      </c>
      <c r="E23" s="87">
        <v>162</v>
      </c>
      <c r="F23" s="87" t="s">
        <v>147</v>
      </c>
      <c r="G23" s="87" t="s">
        <v>145</v>
      </c>
      <c r="H23" s="87" t="s">
        <v>144</v>
      </c>
      <c r="I23" s="97"/>
      <c r="J23" s="111">
        <v>0</v>
      </c>
      <c r="K23" s="111">
        <v>0</v>
      </c>
      <c r="L23" s="111">
        <v>0</v>
      </c>
      <c r="M23" s="160">
        <f>SUM(I23:K23)</f>
        <v>0</v>
      </c>
    </row>
    <row r="24" spans="1:15" ht="44.25" customHeight="1">
      <c r="A24" s="190">
        <v>3</v>
      </c>
      <c r="B24" s="109" t="s">
        <v>25</v>
      </c>
      <c r="C24" s="109" t="s">
        <v>186</v>
      </c>
      <c r="D24" s="76" t="s">
        <v>116</v>
      </c>
      <c r="E24" s="165" t="s">
        <v>146</v>
      </c>
      <c r="F24" s="165" t="s">
        <v>147</v>
      </c>
      <c r="G24" s="165" t="s">
        <v>148</v>
      </c>
      <c r="H24" s="165" t="s">
        <v>144</v>
      </c>
      <c r="I24" s="96"/>
      <c r="J24" s="111">
        <v>0</v>
      </c>
      <c r="K24" s="111">
        <v>162.69999999999999</v>
      </c>
      <c r="L24" s="111">
        <v>162.69999999999999</v>
      </c>
      <c r="M24" s="111">
        <f>SUM(I24:L24)</f>
        <v>325.39999999999998</v>
      </c>
    </row>
    <row r="25" spans="1:15" ht="27" customHeight="1">
      <c r="A25" s="190">
        <v>4</v>
      </c>
      <c r="B25" s="109" t="s">
        <v>26</v>
      </c>
      <c r="C25" s="109" t="s">
        <v>108</v>
      </c>
      <c r="D25" s="76" t="s">
        <v>116</v>
      </c>
      <c r="E25" s="165" t="s">
        <v>146</v>
      </c>
      <c r="F25" s="165" t="s">
        <v>147</v>
      </c>
      <c r="G25" s="165" t="s">
        <v>148</v>
      </c>
      <c r="H25" s="165" t="s">
        <v>144</v>
      </c>
      <c r="I25" s="126"/>
      <c r="J25" s="112">
        <v>810</v>
      </c>
      <c r="K25" s="112">
        <v>730</v>
      </c>
      <c r="L25" s="112">
        <v>730</v>
      </c>
      <c r="M25" s="112">
        <f>SUM(J25:L25)</f>
        <v>2270</v>
      </c>
      <c r="N25" s="92"/>
    </row>
    <row r="26" spans="1:15" ht="57" customHeight="1">
      <c r="A26" s="190">
        <v>5</v>
      </c>
      <c r="B26" s="109" t="s">
        <v>183</v>
      </c>
      <c r="C26" s="109" t="s">
        <v>184</v>
      </c>
      <c r="D26" s="84" t="s">
        <v>116</v>
      </c>
      <c r="E26" s="165" t="s">
        <v>146</v>
      </c>
      <c r="F26" s="165" t="s">
        <v>147</v>
      </c>
      <c r="G26" s="165" t="s">
        <v>148</v>
      </c>
      <c r="H26" s="165" t="s">
        <v>144</v>
      </c>
      <c r="I26" s="91"/>
      <c r="J26" s="112">
        <v>80</v>
      </c>
      <c r="K26" s="112">
        <v>80</v>
      </c>
      <c r="L26" s="112">
        <v>80</v>
      </c>
      <c r="M26" s="112">
        <f>SUM(J26:L26)</f>
        <v>240</v>
      </c>
      <c r="N26" s="92"/>
    </row>
    <row r="27" spans="1:15" ht="34.5" customHeight="1">
      <c r="A27" s="190">
        <v>6</v>
      </c>
      <c r="B27" s="109" t="s">
        <v>117</v>
      </c>
      <c r="C27" s="109" t="s">
        <v>193</v>
      </c>
      <c r="D27" s="84" t="s">
        <v>116</v>
      </c>
      <c r="E27" s="165" t="s">
        <v>146</v>
      </c>
      <c r="F27" s="165" t="s">
        <v>147</v>
      </c>
      <c r="G27" s="165" t="s">
        <v>148</v>
      </c>
      <c r="H27" s="165" t="s">
        <v>144</v>
      </c>
      <c r="I27" s="91"/>
      <c r="J27" s="112">
        <v>278</v>
      </c>
      <c r="K27" s="112">
        <v>0</v>
      </c>
      <c r="L27" s="112">
        <v>0</v>
      </c>
      <c r="M27" s="112">
        <f>SUM(I27:L27)</f>
        <v>278</v>
      </c>
      <c r="N27" s="92"/>
    </row>
    <row r="28" spans="1:15" ht="19.5" customHeight="1">
      <c r="A28" s="233">
        <v>7</v>
      </c>
      <c r="B28" s="248" t="s">
        <v>118</v>
      </c>
      <c r="C28" s="249" t="s">
        <v>165</v>
      </c>
      <c r="D28" s="130" t="s">
        <v>55</v>
      </c>
      <c r="E28" s="166"/>
      <c r="F28" s="166"/>
      <c r="G28" s="166"/>
      <c r="H28" s="166"/>
      <c r="I28" s="135"/>
      <c r="J28" s="150">
        <f>J29</f>
        <v>18212.599999999999</v>
      </c>
      <c r="K28" s="150">
        <f>K29</f>
        <v>18407.900000000001</v>
      </c>
      <c r="L28" s="150">
        <f>L29</f>
        <v>18407.900000000001</v>
      </c>
      <c r="M28" s="150">
        <f>M30+M34</f>
        <v>55028.4</v>
      </c>
      <c r="O28" s="104"/>
    </row>
    <row r="29" spans="1:15" ht="45" customHeight="1">
      <c r="A29" s="234"/>
      <c r="B29" s="251"/>
      <c r="C29" s="251"/>
      <c r="D29" s="133" t="s">
        <v>190</v>
      </c>
      <c r="E29" s="167"/>
      <c r="F29" s="167"/>
      <c r="G29" s="167"/>
      <c r="H29" s="167"/>
      <c r="I29" s="136"/>
      <c r="J29" s="151">
        <f>J32+J34</f>
        <v>18212.599999999999</v>
      </c>
      <c r="K29" s="151">
        <f>K30+K36</f>
        <v>18407.900000000001</v>
      </c>
      <c r="L29" s="151">
        <f>L30+L34+L36</f>
        <v>18407.900000000001</v>
      </c>
      <c r="M29" s="151">
        <f>M28</f>
        <v>55028.4</v>
      </c>
      <c r="O29" s="92"/>
    </row>
    <row r="30" spans="1:15" ht="33" customHeight="1">
      <c r="A30" s="261">
        <v>8</v>
      </c>
      <c r="B30" s="255" t="s">
        <v>120</v>
      </c>
      <c r="C30" s="265" t="s">
        <v>109</v>
      </c>
      <c r="D30" s="99" t="s">
        <v>116</v>
      </c>
      <c r="E30" s="168"/>
      <c r="F30" s="168"/>
      <c r="G30" s="168"/>
      <c r="H30" s="168"/>
      <c r="I30" s="123"/>
      <c r="J30" s="154">
        <f>SUM(J31:J33)</f>
        <v>17902.599999999999</v>
      </c>
      <c r="K30" s="154">
        <f>SUM(K31:K33)</f>
        <v>18407.900000000001</v>
      </c>
      <c r="L30" s="154">
        <f>SUM(L31:L33)</f>
        <v>18407.900000000001</v>
      </c>
      <c r="M30" s="154">
        <f>SUM(J30:L30)</f>
        <v>54718.400000000001</v>
      </c>
      <c r="N30" s="66"/>
      <c r="O30" s="95"/>
    </row>
    <row r="31" spans="1:15" ht="24" customHeight="1">
      <c r="A31" s="262"/>
      <c r="B31" s="264"/>
      <c r="C31" s="266"/>
      <c r="D31" s="88" t="s">
        <v>112</v>
      </c>
      <c r="E31" s="169" t="s">
        <v>146</v>
      </c>
      <c r="F31" s="169" t="s">
        <v>147</v>
      </c>
      <c r="G31" s="169" t="s">
        <v>149</v>
      </c>
      <c r="H31" s="169" t="s">
        <v>144</v>
      </c>
      <c r="I31" s="100"/>
      <c r="J31" s="155">
        <v>0</v>
      </c>
      <c r="K31" s="155">
        <v>0</v>
      </c>
      <c r="L31" s="155">
        <v>0</v>
      </c>
      <c r="M31" s="161">
        <f>SUM(I31:L31)</f>
        <v>0</v>
      </c>
      <c r="N31" s="2" t="s">
        <v>158</v>
      </c>
      <c r="O31" s="65"/>
    </row>
    <row r="32" spans="1:15" ht="27" customHeight="1">
      <c r="A32" s="262"/>
      <c r="B32" s="264"/>
      <c r="C32" s="266"/>
      <c r="D32" s="79" t="s">
        <v>112</v>
      </c>
      <c r="E32" s="170" t="s">
        <v>146</v>
      </c>
      <c r="F32" s="170" t="s">
        <v>147</v>
      </c>
      <c r="G32" s="170" t="s">
        <v>150</v>
      </c>
      <c r="H32" s="170" t="s">
        <v>144</v>
      </c>
      <c r="I32" s="103"/>
      <c r="J32" s="156">
        <v>17902.599999999999</v>
      </c>
      <c r="K32" s="156">
        <v>18407.900000000001</v>
      </c>
      <c r="L32" s="156">
        <v>18407.900000000001</v>
      </c>
      <c r="M32" s="163">
        <f>SUM(I32:L32)</f>
        <v>54718.400000000001</v>
      </c>
    </row>
    <row r="33" spans="1:14" ht="27.75" customHeight="1">
      <c r="A33" s="263"/>
      <c r="B33" s="256"/>
      <c r="C33" s="267"/>
      <c r="D33" s="79" t="s">
        <v>112</v>
      </c>
      <c r="E33" s="171" t="s">
        <v>146</v>
      </c>
      <c r="F33" s="171" t="s">
        <v>147</v>
      </c>
      <c r="G33" s="171" t="s">
        <v>151</v>
      </c>
      <c r="H33" s="171" t="s">
        <v>144</v>
      </c>
      <c r="I33" s="101"/>
      <c r="J33" s="156">
        <v>0</v>
      </c>
      <c r="K33" s="156">
        <v>0</v>
      </c>
      <c r="L33" s="156">
        <v>0</v>
      </c>
      <c r="M33" s="117">
        <f>SUM(I33:K33)</f>
        <v>0</v>
      </c>
    </row>
    <row r="34" spans="1:14" ht="31.5" customHeight="1">
      <c r="A34" s="261">
        <v>9</v>
      </c>
      <c r="B34" s="255" t="s">
        <v>187</v>
      </c>
      <c r="C34" s="252" t="s">
        <v>189</v>
      </c>
      <c r="D34" s="99" t="s">
        <v>116</v>
      </c>
      <c r="E34" s="171"/>
      <c r="F34" s="171"/>
      <c r="G34" s="171"/>
      <c r="H34" s="171"/>
      <c r="I34" s="102"/>
      <c r="J34" s="157">
        <f>SUM(J35:J35)</f>
        <v>310</v>
      </c>
      <c r="K34" s="157">
        <f>SUM(K35:K35)</f>
        <v>0</v>
      </c>
      <c r="L34" s="157">
        <f>SUM(L35:L35)</f>
        <v>0</v>
      </c>
      <c r="M34" s="162">
        <f>M35</f>
        <v>310</v>
      </c>
    </row>
    <row r="35" spans="1:14" ht="28.5" customHeight="1">
      <c r="A35" s="263"/>
      <c r="B35" s="256"/>
      <c r="C35" s="254"/>
      <c r="D35" s="79" t="s">
        <v>112</v>
      </c>
      <c r="E35" s="171" t="s">
        <v>146</v>
      </c>
      <c r="F35" s="171" t="s">
        <v>147</v>
      </c>
      <c r="G35" s="170" t="s">
        <v>264</v>
      </c>
      <c r="H35" s="171" t="s">
        <v>144</v>
      </c>
      <c r="I35" s="101"/>
      <c r="J35" s="117">
        <v>310</v>
      </c>
      <c r="K35" s="117">
        <v>0</v>
      </c>
      <c r="L35" s="117">
        <v>0</v>
      </c>
      <c r="M35" s="117">
        <v>310</v>
      </c>
    </row>
    <row r="36" spans="1:14" ht="5.25" hidden="1" customHeight="1">
      <c r="A36" s="261">
        <v>40</v>
      </c>
      <c r="B36" s="255" t="s">
        <v>188</v>
      </c>
      <c r="C36" s="252" t="s">
        <v>140</v>
      </c>
      <c r="D36" s="99" t="s">
        <v>116</v>
      </c>
      <c r="E36" s="171"/>
      <c r="F36" s="171"/>
      <c r="G36" s="171"/>
      <c r="H36" s="171"/>
      <c r="I36" s="102"/>
      <c r="J36" s="157">
        <f>SUM(J37:J38)</f>
        <v>0</v>
      </c>
      <c r="K36" s="157">
        <f>SUM(K37:K38)</f>
        <v>0</v>
      </c>
      <c r="L36" s="157">
        <f>SUM(L37:L38)</f>
        <v>0</v>
      </c>
      <c r="M36" s="162">
        <f>SUM(M37:M38)</f>
        <v>0</v>
      </c>
    </row>
    <row r="37" spans="1:14" ht="28.5" hidden="1" customHeight="1">
      <c r="A37" s="262"/>
      <c r="B37" s="264"/>
      <c r="C37" s="253"/>
      <c r="D37" s="88" t="s">
        <v>112</v>
      </c>
      <c r="E37" s="169" t="s">
        <v>146</v>
      </c>
      <c r="F37" s="169" t="s">
        <v>147</v>
      </c>
      <c r="G37" s="169" t="s">
        <v>152</v>
      </c>
      <c r="H37" s="169" t="s">
        <v>144</v>
      </c>
      <c r="I37" s="100"/>
      <c r="J37" s="155">
        <v>0</v>
      </c>
      <c r="K37" s="155">
        <v>0</v>
      </c>
      <c r="L37" s="155">
        <v>0</v>
      </c>
      <c r="M37" s="161">
        <f>SUM(I37:K37)</f>
        <v>0</v>
      </c>
      <c r="N37" s="2" t="s">
        <v>158</v>
      </c>
    </row>
    <row r="38" spans="1:14" ht="25.5" hidden="1" customHeight="1">
      <c r="A38" s="263"/>
      <c r="B38" s="256"/>
      <c r="C38" s="254"/>
      <c r="D38" s="79" t="s">
        <v>112</v>
      </c>
      <c r="E38" s="171" t="s">
        <v>146</v>
      </c>
      <c r="F38" s="171" t="s">
        <v>147</v>
      </c>
      <c r="G38" s="171" t="s">
        <v>153</v>
      </c>
      <c r="H38" s="171" t="s">
        <v>144</v>
      </c>
      <c r="I38" s="101"/>
      <c r="J38" s="117">
        <v>0</v>
      </c>
      <c r="K38" s="117">
        <v>0</v>
      </c>
      <c r="L38" s="117">
        <v>0</v>
      </c>
      <c r="M38" s="117">
        <f>SUM(I38:K38)</f>
        <v>0</v>
      </c>
    </row>
    <row r="39" spans="1:14" ht="22.5" customHeight="1">
      <c r="A39" s="233">
        <v>10</v>
      </c>
      <c r="B39" s="248" t="s">
        <v>119</v>
      </c>
      <c r="C39" s="248" t="s">
        <v>164</v>
      </c>
      <c r="D39" s="130" t="s">
        <v>55</v>
      </c>
      <c r="E39" s="166"/>
      <c r="F39" s="166"/>
      <c r="G39" s="166"/>
      <c r="H39" s="166"/>
      <c r="I39" s="132"/>
      <c r="J39" s="158">
        <f>SUM(J41)</f>
        <v>9181</v>
      </c>
      <c r="K39" s="158">
        <f>SUM(K41)</f>
        <v>9181</v>
      </c>
      <c r="L39" s="158">
        <f>L40</f>
        <v>9181</v>
      </c>
      <c r="M39" s="150">
        <f>SUM(J39:L39)</f>
        <v>27543</v>
      </c>
      <c r="N39" s="106"/>
    </row>
    <row r="40" spans="1:14" ht="41.25" customHeight="1">
      <c r="A40" s="234"/>
      <c r="B40" s="251"/>
      <c r="C40" s="251"/>
      <c r="D40" s="133" t="s">
        <v>190</v>
      </c>
      <c r="E40" s="167"/>
      <c r="F40" s="167"/>
      <c r="G40" s="167"/>
      <c r="H40" s="167"/>
      <c r="I40" s="134"/>
      <c r="J40" s="159">
        <f t="shared" ref="J40:K40" si="1">J39</f>
        <v>9181</v>
      </c>
      <c r="K40" s="159">
        <f t="shared" si="1"/>
        <v>9181</v>
      </c>
      <c r="L40" s="159">
        <f>L41</f>
        <v>9181</v>
      </c>
      <c r="M40" s="151">
        <f>SUM(J40:L40)</f>
        <v>27543</v>
      </c>
    </row>
    <row r="41" spans="1:14" ht="87" customHeight="1">
      <c r="A41" s="190">
        <v>11</v>
      </c>
      <c r="B41" s="109" t="s">
        <v>121</v>
      </c>
      <c r="C41" s="109" t="s">
        <v>192</v>
      </c>
      <c r="D41" s="76" t="s">
        <v>116</v>
      </c>
      <c r="E41" s="165" t="s">
        <v>146</v>
      </c>
      <c r="F41" s="165" t="s">
        <v>155</v>
      </c>
      <c r="G41" s="165" t="s">
        <v>156</v>
      </c>
      <c r="H41" s="165" t="s">
        <v>157</v>
      </c>
      <c r="I41" s="105"/>
      <c r="J41" s="111">
        <v>9181</v>
      </c>
      <c r="K41" s="111">
        <v>9181</v>
      </c>
      <c r="L41" s="111">
        <v>9181</v>
      </c>
      <c r="M41" s="111">
        <f>SUM(J41:L41)</f>
        <v>27543</v>
      </c>
      <c r="N41" s="67"/>
    </row>
    <row r="42" spans="1:14" ht="6.75" customHeight="1">
      <c r="A42" s="180"/>
    </row>
    <row r="43" spans="1:14" ht="16.5" customHeight="1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</row>
    <row r="44" spans="1:14" ht="32.25" customHeight="1">
      <c r="A44" s="257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</row>
    <row r="45" spans="1:14" ht="18.75">
      <c r="A45" s="258"/>
      <c r="B45" s="258"/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8"/>
    </row>
    <row r="46" spans="1:14">
      <c r="A46" s="181"/>
      <c r="B46"/>
      <c r="C46"/>
      <c r="D46"/>
      <c r="E46"/>
      <c r="F46"/>
      <c r="G46"/>
      <c r="H46"/>
      <c r="I46"/>
      <c r="J46"/>
      <c r="K46"/>
      <c r="L46"/>
      <c r="M46"/>
    </row>
    <row r="47" spans="1:14">
      <c r="A47" s="181"/>
      <c r="B47"/>
      <c r="C47"/>
      <c r="D47"/>
      <c r="E47"/>
      <c r="F47"/>
      <c r="G47"/>
      <c r="H47"/>
      <c r="I47"/>
      <c r="J47"/>
      <c r="K47"/>
      <c r="L47"/>
      <c r="M47"/>
    </row>
    <row r="48" spans="1:14">
      <c r="A48" s="181"/>
      <c r="B48"/>
      <c r="C48"/>
      <c r="D48"/>
      <c r="E48"/>
      <c r="F48"/>
      <c r="G48"/>
      <c r="H48"/>
      <c r="I48"/>
      <c r="J48"/>
      <c r="K48"/>
      <c r="L48"/>
      <c r="M48"/>
    </row>
  </sheetData>
  <mergeCells count="52">
    <mergeCell ref="A10:H10"/>
    <mergeCell ref="A16:A18"/>
    <mergeCell ref="B16:B18"/>
    <mergeCell ref="C16:C18"/>
    <mergeCell ref="E16:E17"/>
    <mergeCell ref="A12:A14"/>
    <mergeCell ref="A4:M4"/>
    <mergeCell ref="A5:M5"/>
    <mergeCell ref="A6:M6"/>
    <mergeCell ref="A8:M8"/>
    <mergeCell ref="A9:M9"/>
    <mergeCell ref="A34:A35"/>
    <mergeCell ref="N16:N17"/>
    <mergeCell ref="L16:L17"/>
    <mergeCell ref="I16:I17"/>
    <mergeCell ref="J16:J17"/>
    <mergeCell ref="K16:K17"/>
    <mergeCell ref="A28:A29"/>
    <mergeCell ref="F16:F17"/>
    <mergeCell ref="B28:B29"/>
    <mergeCell ref="A43:M43"/>
    <mergeCell ref="A44:M44"/>
    <mergeCell ref="A45:M45"/>
    <mergeCell ref="H2:M2"/>
    <mergeCell ref="H3:M3"/>
    <mergeCell ref="B39:B40"/>
    <mergeCell ref="C39:C40"/>
    <mergeCell ref="A21:A23"/>
    <mergeCell ref="B21:B23"/>
    <mergeCell ref="C21:C23"/>
    <mergeCell ref="A30:A33"/>
    <mergeCell ref="B30:B33"/>
    <mergeCell ref="C30:C33"/>
    <mergeCell ref="A36:A38"/>
    <mergeCell ref="B36:B38"/>
    <mergeCell ref="M16:M17"/>
    <mergeCell ref="A39:A40"/>
    <mergeCell ref="A11:M11"/>
    <mergeCell ref="B12:B14"/>
    <mergeCell ref="C12:C14"/>
    <mergeCell ref="D12:D14"/>
    <mergeCell ref="E12:H13"/>
    <mergeCell ref="I12:M13"/>
    <mergeCell ref="A19:A20"/>
    <mergeCell ref="B19:B20"/>
    <mergeCell ref="C19:C20"/>
    <mergeCell ref="G16:G17"/>
    <mergeCell ref="H16:H17"/>
    <mergeCell ref="C28:C29"/>
    <mergeCell ref="C36:C38"/>
    <mergeCell ref="C34:C35"/>
    <mergeCell ref="B34:B3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scale="69" orientation="landscape" verticalDpi="0" r:id="rId1"/>
  <rowBreaks count="1" manualBreakCount="1">
    <brk id="35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zoomScale="120" zoomScaleSheetLayoutView="120" workbookViewId="0">
      <selection activeCell="F13" sqref="F13"/>
    </sheetView>
  </sheetViews>
  <sheetFormatPr defaultColWidth="13.85546875" defaultRowHeight="15.75"/>
  <cols>
    <col min="1" max="1" width="4.85546875" style="2" customWidth="1"/>
    <col min="2" max="2" width="42.7109375" style="2" customWidth="1"/>
    <col min="3" max="3" width="8.140625" style="2" customWidth="1"/>
    <col min="4" max="4" width="15.140625" style="2" customWidth="1"/>
    <col min="5" max="5" width="14.140625" style="2" customWidth="1"/>
    <col min="6" max="6" width="13.85546875" style="2"/>
    <col min="7" max="7" width="20.140625" style="2" customWidth="1"/>
    <col min="8" max="16384" width="13.85546875" style="2"/>
  </cols>
  <sheetData>
    <row r="1" spans="1:7">
      <c r="A1" s="277" t="s">
        <v>57</v>
      </c>
      <c r="B1" s="277"/>
      <c r="C1" s="277"/>
      <c r="D1" s="277"/>
      <c r="E1" s="277"/>
      <c r="F1" s="277"/>
      <c r="G1" s="277"/>
    </row>
    <row r="2" spans="1:7">
      <c r="A2" s="277" t="s">
        <v>222</v>
      </c>
      <c r="B2" s="277"/>
      <c r="C2" s="277"/>
      <c r="D2" s="277"/>
      <c r="E2" s="277"/>
      <c r="F2" s="277"/>
      <c r="G2" s="277"/>
    </row>
    <row r="3" spans="1:7">
      <c r="A3" s="277"/>
      <c r="B3" s="277"/>
      <c r="C3" s="277"/>
      <c r="D3" s="277"/>
      <c r="E3" s="277"/>
      <c r="F3" s="277"/>
      <c r="G3" s="277"/>
    </row>
    <row r="4" spans="1:7">
      <c r="A4" s="1"/>
    </row>
    <row r="5" spans="1:7">
      <c r="A5" s="1"/>
    </row>
    <row r="6" spans="1:7">
      <c r="A6" s="289" t="s">
        <v>16</v>
      </c>
      <c r="B6" s="289"/>
      <c r="C6" s="289"/>
      <c r="D6" s="289"/>
      <c r="E6" s="289"/>
      <c r="F6" s="289"/>
      <c r="G6" s="289"/>
    </row>
    <row r="7" spans="1:7">
      <c r="A7" s="289" t="s">
        <v>224</v>
      </c>
      <c r="B7" s="289"/>
      <c r="C7" s="289"/>
      <c r="D7" s="289"/>
      <c r="E7" s="289"/>
      <c r="F7" s="289"/>
      <c r="G7" s="289"/>
    </row>
    <row r="8" spans="1:7">
      <c r="A8" s="289" t="s">
        <v>59</v>
      </c>
      <c r="B8" s="289"/>
      <c r="C8" s="289"/>
      <c r="D8" s="289"/>
      <c r="E8" s="289"/>
      <c r="F8" s="289"/>
      <c r="G8" s="289"/>
    </row>
    <row r="9" spans="1:7">
      <c r="A9" s="19"/>
    </row>
    <row r="10" spans="1:7">
      <c r="A10" s="287" t="s">
        <v>37</v>
      </c>
      <c r="B10" s="287"/>
      <c r="C10" s="287"/>
      <c r="D10" s="287"/>
      <c r="E10" s="287"/>
      <c r="F10" s="287"/>
      <c r="G10" s="287"/>
    </row>
    <row r="11" spans="1:7" ht="17.25" customHeight="1">
      <c r="A11" s="288" t="s">
        <v>3</v>
      </c>
      <c r="B11" s="288" t="s">
        <v>60</v>
      </c>
      <c r="C11" s="288" t="s">
        <v>67</v>
      </c>
      <c r="D11" s="288"/>
      <c r="E11" s="288"/>
      <c r="F11" s="288"/>
      <c r="G11" s="288"/>
    </row>
    <row r="12" spans="1:7" ht="15.75" customHeight="1">
      <c r="A12" s="288"/>
      <c r="B12" s="288"/>
      <c r="C12" s="288" t="s">
        <v>55</v>
      </c>
      <c r="D12" s="288" t="s">
        <v>54</v>
      </c>
      <c r="E12" s="288"/>
      <c r="F12" s="288"/>
      <c r="G12" s="288"/>
    </row>
    <row r="13" spans="1:7" ht="31.5">
      <c r="A13" s="288"/>
      <c r="B13" s="288"/>
      <c r="C13" s="288"/>
      <c r="D13" s="21" t="s">
        <v>61</v>
      </c>
      <c r="E13" s="21" t="s">
        <v>62</v>
      </c>
      <c r="F13" s="21" t="s">
        <v>63</v>
      </c>
      <c r="G13" s="21" t="s">
        <v>64</v>
      </c>
    </row>
    <row r="14" spans="1:7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</row>
    <row r="15" spans="1:7">
      <c r="A15" s="14">
        <v>1</v>
      </c>
      <c r="B15" s="11" t="s">
        <v>65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</row>
    <row r="16" spans="1:7">
      <c r="A16" s="14">
        <v>2</v>
      </c>
      <c r="B16" s="11" t="s">
        <v>112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</row>
    <row r="17" spans="1:7">
      <c r="A17" s="16"/>
      <c r="B17" s="18"/>
      <c r="C17" s="17"/>
      <c r="D17" s="17"/>
      <c r="E17" s="17"/>
      <c r="F17" s="17"/>
      <c r="G17" s="17"/>
    </row>
    <row r="18" spans="1:7" ht="30.75" customHeight="1">
      <c r="A18" s="286" t="s">
        <v>225</v>
      </c>
      <c r="B18" s="286"/>
      <c r="C18" s="286"/>
      <c r="D18" s="286"/>
      <c r="E18" s="286"/>
      <c r="F18" s="286"/>
      <c r="G18" s="286"/>
    </row>
  </sheetData>
  <mergeCells count="13">
    <mergeCell ref="A8:G8"/>
    <mergeCell ref="A1:G1"/>
    <mergeCell ref="A2:G2"/>
    <mergeCell ref="A3:G3"/>
    <mergeCell ref="A6:G6"/>
    <mergeCell ref="A7:G7"/>
    <mergeCell ref="A18:G18"/>
    <mergeCell ref="A10:G10"/>
    <mergeCell ref="A11:A13"/>
    <mergeCell ref="B11:B13"/>
    <mergeCell ref="C11:G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7"/>
  <sheetViews>
    <sheetView view="pageBreakPreview" topLeftCell="A4" zoomScale="120" zoomScaleSheetLayoutView="120" workbookViewId="0">
      <selection activeCell="E12" sqref="E12"/>
    </sheetView>
  </sheetViews>
  <sheetFormatPr defaultColWidth="13.85546875" defaultRowHeight="15.75"/>
  <cols>
    <col min="1" max="1" width="4.85546875" style="2" customWidth="1"/>
    <col min="2" max="2" width="27.42578125" style="2" customWidth="1"/>
    <col min="3" max="3" width="8.140625" style="2" customWidth="1"/>
    <col min="4" max="4" width="9" style="2" customWidth="1"/>
    <col min="5" max="5" width="10.5703125" style="2" customWidth="1"/>
    <col min="6" max="6" width="13.85546875" style="2"/>
    <col min="7" max="7" width="12" style="2" customWidth="1"/>
    <col min="8" max="8" width="7.28515625" style="2" customWidth="1"/>
    <col min="9" max="9" width="8.7109375" style="2" customWidth="1"/>
    <col min="10" max="10" width="9.140625" style="2" customWidth="1"/>
    <col min="11" max="11" width="14.5703125" style="2" customWidth="1"/>
    <col min="12" max="12" width="12.42578125" style="2" customWidth="1"/>
    <col min="13" max="16384" width="13.85546875" style="2"/>
  </cols>
  <sheetData>
    <row r="1" spans="1:12">
      <c r="A1" s="277" t="s">
        <v>66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12">
      <c r="A2" s="277" t="s">
        <v>222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1:12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1:12">
      <c r="A4" s="1"/>
    </row>
    <row r="5" spans="1:12">
      <c r="A5" s="289" t="s">
        <v>16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</row>
    <row r="6" spans="1:12">
      <c r="A6" s="289" t="s">
        <v>58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</row>
    <row r="7" spans="1:12">
      <c r="A7" s="289" t="s">
        <v>59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</row>
    <row r="8" spans="1:12">
      <c r="A8" s="19"/>
    </row>
    <row r="9" spans="1:12">
      <c r="A9" s="287" t="s">
        <v>37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ht="17.25" customHeight="1">
      <c r="A10" s="288" t="s">
        <v>3</v>
      </c>
      <c r="B10" s="288" t="s">
        <v>60</v>
      </c>
      <c r="C10" s="288" t="s">
        <v>242</v>
      </c>
      <c r="D10" s="288"/>
      <c r="E10" s="288"/>
      <c r="F10" s="288"/>
      <c r="G10" s="288"/>
      <c r="H10" s="288" t="s">
        <v>243</v>
      </c>
      <c r="I10" s="288"/>
      <c r="J10" s="288"/>
      <c r="K10" s="288"/>
      <c r="L10" s="288"/>
    </row>
    <row r="11" spans="1:12">
      <c r="A11" s="288"/>
      <c r="B11" s="288"/>
      <c r="C11" s="288" t="s">
        <v>55</v>
      </c>
      <c r="D11" s="288" t="s">
        <v>54</v>
      </c>
      <c r="E11" s="288"/>
      <c r="F11" s="288"/>
      <c r="G11" s="288"/>
      <c r="H11" s="288" t="s">
        <v>55</v>
      </c>
      <c r="I11" s="288" t="s">
        <v>54</v>
      </c>
      <c r="J11" s="288"/>
      <c r="K11" s="288"/>
      <c r="L11" s="288"/>
    </row>
    <row r="12" spans="1:12" ht="47.25">
      <c r="A12" s="288"/>
      <c r="B12" s="288"/>
      <c r="C12" s="288"/>
      <c r="D12" s="21" t="s">
        <v>61</v>
      </c>
      <c r="E12" s="21" t="s">
        <v>62</v>
      </c>
      <c r="F12" s="21" t="s">
        <v>63</v>
      </c>
      <c r="G12" s="21" t="s">
        <v>64</v>
      </c>
      <c r="H12" s="288"/>
      <c r="I12" s="21" t="s">
        <v>61</v>
      </c>
      <c r="J12" s="21" t="s">
        <v>62</v>
      </c>
      <c r="K12" s="21" t="s">
        <v>63</v>
      </c>
      <c r="L12" s="21" t="s">
        <v>64</v>
      </c>
    </row>
    <row r="13" spans="1:1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</row>
    <row r="14" spans="1:12">
      <c r="A14" s="70">
        <v>1</v>
      </c>
      <c r="B14" s="11" t="s">
        <v>65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</row>
    <row r="15" spans="1:12" ht="31.5">
      <c r="A15" s="70">
        <v>2</v>
      </c>
      <c r="B15" s="11" t="s">
        <v>112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</row>
    <row r="16" spans="1:12">
      <c r="A16" s="16"/>
      <c r="B16" s="18"/>
      <c r="C16" s="17"/>
      <c r="D16" s="17"/>
      <c r="E16" s="17"/>
      <c r="F16" s="17"/>
      <c r="G16" s="17"/>
      <c r="H16" s="17"/>
    </row>
    <row r="17" spans="1:12" ht="30.75" customHeight="1">
      <c r="A17" s="286" t="s">
        <v>244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</row>
  </sheetData>
  <mergeCells count="16">
    <mergeCell ref="A1:L1"/>
    <mergeCell ref="A2:L2"/>
    <mergeCell ref="A3:L3"/>
    <mergeCell ref="A5:L5"/>
    <mergeCell ref="A6:L6"/>
    <mergeCell ref="A17:L17"/>
    <mergeCell ref="A7:L7"/>
    <mergeCell ref="A9:L9"/>
    <mergeCell ref="A10:A12"/>
    <mergeCell ref="B10:B12"/>
    <mergeCell ref="C10:G10"/>
    <mergeCell ref="H10:L10"/>
    <mergeCell ref="C11:C12"/>
    <mergeCell ref="D11:G11"/>
    <mergeCell ref="H11:H12"/>
    <mergeCell ref="I11:L11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topLeftCell="A56" zoomScale="160" zoomScaleSheetLayoutView="160" workbookViewId="0">
      <selection activeCell="B20" sqref="B20"/>
    </sheetView>
  </sheetViews>
  <sheetFormatPr defaultColWidth="13.85546875" defaultRowHeight="15.75"/>
  <cols>
    <col min="1" max="1" width="4.85546875" style="2" customWidth="1"/>
    <col min="2" max="2" width="69.140625" style="2" customWidth="1"/>
    <col min="3" max="3" width="12.85546875" style="2" customWidth="1"/>
    <col min="4" max="4" width="13.28515625" style="2" customWidth="1"/>
    <col min="5" max="5" width="13.42578125" style="2" customWidth="1"/>
    <col min="6" max="6" width="13.85546875" style="2" customWidth="1"/>
    <col min="7" max="7" width="14.28515625" style="2" bestFit="1" customWidth="1"/>
    <col min="8" max="16384" width="13.85546875" style="2"/>
  </cols>
  <sheetData>
    <row r="1" spans="1:8" ht="12.75" customHeight="1">
      <c r="D1" s="301"/>
      <c r="E1" s="301"/>
      <c r="F1" s="301"/>
      <c r="G1" s="20"/>
      <c r="H1" s="20"/>
    </row>
    <row r="2" spans="1:8" ht="17.25" customHeight="1">
      <c r="D2" s="302" t="s">
        <v>175</v>
      </c>
      <c r="E2" s="302"/>
      <c r="F2" s="302"/>
      <c r="G2" s="20"/>
      <c r="H2" s="20"/>
    </row>
    <row r="3" spans="1:8" ht="6.75" hidden="1" customHeight="1">
      <c r="A3" s="277"/>
      <c r="B3" s="277"/>
      <c r="C3" s="277"/>
      <c r="D3" s="277"/>
      <c r="E3" s="277"/>
      <c r="F3" s="277"/>
      <c r="G3" s="20"/>
      <c r="H3" s="20"/>
    </row>
    <row r="4" spans="1:8" ht="15" hidden="1" customHeight="1">
      <c r="A4" s="277"/>
      <c r="B4" s="277"/>
      <c r="C4" s="277"/>
      <c r="D4" s="277"/>
      <c r="E4" s="277"/>
      <c r="F4" s="277"/>
      <c r="G4" s="20"/>
      <c r="H4" s="20"/>
    </row>
    <row r="5" spans="1:8" ht="12.75" customHeight="1">
      <c r="A5" s="277"/>
      <c r="B5" s="277"/>
      <c r="C5" s="277"/>
      <c r="D5" s="277"/>
      <c r="E5" s="277"/>
      <c r="F5" s="277"/>
      <c r="G5" s="12"/>
      <c r="H5" s="12"/>
    </row>
    <row r="6" spans="1:8" hidden="1">
      <c r="A6" s="20"/>
      <c r="B6" s="20"/>
      <c r="C6" s="20"/>
      <c r="D6" s="20"/>
      <c r="E6" s="20"/>
      <c r="F6" s="20"/>
      <c r="G6" s="12"/>
      <c r="H6" s="12"/>
    </row>
    <row r="7" spans="1:8">
      <c r="A7" s="218" t="s">
        <v>45</v>
      </c>
      <c r="B7" s="218"/>
      <c r="C7" s="218"/>
      <c r="D7" s="218"/>
      <c r="E7" s="218"/>
      <c r="F7" s="218"/>
      <c r="G7" s="12"/>
      <c r="H7" s="12"/>
    </row>
    <row r="8" spans="1:8">
      <c r="A8" s="218" t="s">
        <v>68</v>
      </c>
      <c r="B8" s="218"/>
      <c r="C8" s="218"/>
      <c r="D8" s="218"/>
      <c r="E8" s="218"/>
      <c r="F8" s="218"/>
      <c r="G8" s="12"/>
      <c r="H8" s="12"/>
    </row>
    <row r="9" spans="1:8">
      <c r="A9" s="218" t="s">
        <v>69</v>
      </c>
      <c r="B9" s="218"/>
      <c r="C9" s="218"/>
      <c r="D9" s="218"/>
      <c r="E9" s="218"/>
      <c r="F9" s="218"/>
      <c r="G9" s="12"/>
      <c r="H9" s="12"/>
    </row>
    <row r="10" spans="1:8" ht="14.25" customHeight="1">
      <c r="A10" s="218" t="s">
        <v>237</v>
      </c>
      <c r="B10" s="218"/>
      <c r="C10" s="218"/>
      <c r="D10" s="218"/>
      <c r="E10" s="218"/>
      <c r="F10" s="218"/>
    </row>
    <row r="11" spans="1:8" ht="15.75" customHeight="1">
      <c r="A11" s="303" t="s">
        <v>37</v>
      </c>
      <c r="B11" s="303"/>
      <c r="C11" s="303"/>
      <c r="D11" s="303"/>
      <c r="E11" s="303"/>
      <c r="F11" s="303"/>
    </row>
    <row r="12" spans="1:8" ht="17.25" customHeight="1">
      <c r="A12" s="293" t="s">
        <v>3</v>
      </c>
      <c r="B12" s="293" t="s">
        <v>70</v>
      </c>
      <c r="C12" s="305" t="s">
        <v>71</v>
      </c>
      <c r="D12" s="305"/>
      <c r="E12" s="305"/>
      <c r="F12" s="305"/>
      <c r="G12" s="15"/>
      <c r="H12" s="15"/>
    </row>
    <row r="13" spans="1:8">
      <c r="A13" s="304"/>
      <c r="B13" s="304"/>
      <c r="C13" s="293" t="s">
        <v>55</v>
      </c>
      <c r="D13" s="295"/>
      <c r="E13" s="295"/>
      <c r="F13" s="296"/>
      <c r="G13" s="16"/>
      <c r="H13" s="16"/>
    </row>
    <row r="14" spans="1:8" ht="54">
      <c r="A14" s="294"/>
      <c r="B14" s="294"/>
      <c r="C14" s="294"/>
      <c r="D14" s="107" t="s">
        <v>228</v>
      </c>
      <c r="E14" s="107" t="s">
        <v>226</v>
      </c>
      <c r="F14" s="107" t="s">
        <v>227</v>
      </c>
      <c r="G14" s="16"/>
      <c r="H14" s="16"/>
    </row>
    <row r="15" spans="1:8">
      <c r="A15" s="108">
        <v>1</v>
      </c>
      <c r="B15" s="108">
        <v>2</v>
      </c>
      <c r="C15" s="108">
        <v>3</v>
      </c>
      <c r="D15" s="108">
        <v>7</v>
      </c>
      <c r="E15" s="108"/>
      <c r="F15" s="108">
        <v>8</v>
      </c>
      <c r="G15" s="15"/>
      <c r="H15" s="15"/>
    </row>
    <row r="16" spans="1:8" ht="28.5" customHeight="1">
      <c r="A16" s="297" t="s">
        <v>245</v>
      </c>
      <c r="B16" s="298"/>
      <c r="C16" s="120">
        <f>C18+C21+C23</f>
        <v>85684.800000000003</v>
      </c>
      <c r="D16" s="110">
        <f>D18+D21+D23</f>
        <v>28561.599999999999</v>
      </c>
      <c r="E16" s="110">
        <f>E18+E21+E23+E25</f>
        <v>28561.600000000002</v>
      </c>
      <c r="F16" s="110">
        <f>F18+F21+F23</f>
        <v>28561.600000000002</v>
      </c>
      <c r="G16" s="68"/>
      <c r="H16" s="118" t="e">
        <f>#REF!+#REF!</f>
        <v>#REF!</v>
      </c>
    </row>
    <row r="17" spans="1:8">
      <c r="A17" s="290" t="s">
        <v>72</v>
      </c>
      <c r="B17" s="291"/>
      <c r="C17" s="291"/>
      <c r="D17" s="291"/>
      <c r="E17" s="291"/>
      <c r="F17" s="292"/>
      <c r="G17" s="69"/>
      <c r="H17" s="17"/>
    </row>
    <row r="18" spans="1:8" ht="19.5" customHeight="1">
      <c r="A18" s="184" t="s">
        <v>233</v>
      </c>
      <c r="B18" s="109" t="s">
        <v>238</v>
      </c>
      <c r="C18" s="111">
        <f t="shared" ref="C18:E19" si="0">C29+C40+C51</f>
        <v>85684.800000000003</v>
      </c>
      <c r="D18" s="111">
        <f t="shared" si="0"/>
        <v>28561.599999999999</v>
      </c>
      <c r="E18" s="111">
        <f t="shared" si="0"/>
        <v>28561.600000000002</v>
      </c>
      <c r="F18" s="111">
        <f t="shared" ref="F18:F19" si="1">F29+F40+F51</f>
        <v>28561.600000000002</v>
      </c>
      <c r="G18" s="17"/>
      <c r="H18" s="17"/>
    </row>
    <row r="19" spans="1:8">
      <c r="A19" s="185" t="s">
        <v>82</v>
      </c>
      <c r="B19" s="109" t="s">
        <v>73</v>
      </c>
      <c r="C19" s="114">
        <f t="shared" si="0"/>
        <v>1153.4000000000001</v>
      </c>
      <c r="D19" s="111">
        <f t="shared" si="0"/>
        <v>668</v>
      </c>
      <c r="E19" s="111">
        <f t="shared" si="0"/>
        <v>242.7</v>
      </c>
      <c r="F19" s="111">
        <f t="shared" si="1"/>
        <v>242.7</v>
      </c>
      <c r="G19" s="17"/>
      <c r="H19" s="17"/>
    </row>
    <row r="20" spans="1:8" ht="27">
      <c r="A20" s="185" t="s">
        <v>124</v>
      </c>
      <c r="B20" s="109" t="s">
        <v>74</v>
      </c>
      <c r="C20" s="111">
        <f>SUM(D20:F20)</f>
        <v>0</v>
      </c>
      <c r="D20" s="111">
        <v>0</v>
      </c>
      <c r="E20" s="111">
        <v>0</v>
      </c>
      <c r="F20" s="111">
        <v>0</v>
      </c>
      <c r="G20" s="17"/>
      <c r="H20" s="17"/>
    </row>
    <row r="21" spans="1:8">
      <c r="A21" s="184" t="s">
        <v>234</v>
      </c>
      <c r="B21" s="109" t="s">
        <v>239</v>
      </c>
      <c r="C21" s="114">
        <f t="shared" ref="C21:F22" si="2">C32+C43</f>
        <v>0</v>
      </c>
      <c r="D21" s="111">
        <f t="shared" si="2"/>
        <v>0</v>
      </c>
      <c r="E21" s="111">
        <v>0</v>
      </c>
      <c r="F21" s="111">
        <f t="shared" si="2"/>
        <v>0</v>
      </c>
      <c r="G21" s="17"/>
      <c r="H21" s="17"/>
    </row>
    <row r="22" spans="1:8">
      <c r="A22" s="185" t="s">
        <v>90</v>
      </c>
      <c r="B22" s="109" t="s">
        <v>73</v>
      </c>
      <c r="C22" s="114">
        <f t="shared" si="2"/>
        <v>0</v>
      </c>
      <c r="D22" s="111">
        <f t="shared" si="2"/>
        <v>0</v>
      </c>
      <c r="E22" s="111">
        <v>0</v>
      </c>
      <c r="F22" s="111">
        <f t="shared" si="2"/>
        <v>0</v>
      </c>
      <c r="G22" s="17"/>
      <c r="H22" s="17"/>
    </row>
    <row r="23" spans="1:8">
      <c r="A23" s="184" t="s">
        <v>235</v>
      </c>
      <c r="B23" s="109" t="s">
        <v>240</v>
      </c>
      <c r="C23" s="111">
        <f>SUM(D23:F23)</f>
        <v>0</v>
      </c>
      <c r="D23" s="111">
        <v>0</v>
      </c>
      <c r="E23" s="111">
        <v>0</v>
      </c>
      <c r="F23" s="111">
        <v>0</v>
      </c>
    </row>
    <row r="24" spans="1:8">
      <c r="A24" s="185" t="s">
        <v>128</v>
      </c>
      <c r="B24" s="109" t="s">
        <v>73</v>
      </c>
      <c r="C24" s="111">
        <f>SUM(D24:F24)</f>
        <v>0</v>
      </c>
      <c r="D24" s="111">
        <v>0</v>
      </c>
      <c r="E24" s="111">
        <v>0</v>
      </c>
      <c r="F24" s="111">
        <v>0</v>
      </c>
    </row>
    <row r="25" spans="1:8">
      <c r="A25" s="184" t="s">
        <v>236</v>
      </c>
      <c r="B25" s="109" t="s">
        <v>241</v>
      </c>
      <c r="C25" s="111">
        <f>SUM(D25:F25)</f>
        <v>0</v>
      </c>
      <c r="D25" s="111">
        <v>0</v>
      </c>
      <c r="E25" s="111">
        <v>0</v>
      </c>
      <c r="F25" s="111">
        <v>0</v>
      </c>
    </row>
    <row r="26" spans="1:8">
      <c r="A26" s="185" t="s">
        <v>131</v>
      </c>
      <c r="B26" s="109" t="s">
        <v>73</v>
      </c>
      <c r="C26" s="111">
        <f>SUM(D26:F26)</f>
        <v>0</v>
      </c>
      <c r="D26" s="111">
        <v>0</v>
      </c>
      <c r="E26" s="111">
        <v>0</v>
      </c>
      <c r="F26" s="111">
        <v>0</v>
      </c>
    </row>
    <row r="27" spans="1:8" ht="28.5" customHeight="1">
      <c r="A27" s="299" t="s">
        <v>141</v>
      </c>
      <c r="B27" s="300"/>
      <c r="C27" s="177">
        <f>SUM(D27:F27)</f>
        <v>3113.3999999999996</v>
      </c>
      <c r="D27" s="113">
        <f>D29+D32+D34</f>
        <v>1168</v>
      </c>
      <c r="E27" s="113">
        <f>E29+E32+E34+E36</f>
        <v>972.7</v>
      </c>
      <c r="F27" s="113">
        <f>F29+F32+F34</f>
        <v>972.7</v>
      </c>
    </row>
    <row r="28" spans="1:8">
      <c r="A28" s="290" t="s">
        <v>72</v>
      </c>
      <c r="B28" s="291"/>
      <c r="C28" s="291"/>
      <c r="D28" s="291"/>
      <c r="E28" s="291"/>
      <c r="F28" s="292"/>
    </row>
    <row r="29" spans="1:8">
      <c r="A29" s="184" t="s">
        <v>233</v>
      </c>
      <c r="B29" s="109" t="s">
        <v>238</v>
      </c>
      <c r="C29" s="114">
        <f>SUM(D29:F29)</f>
        <v>3113.3999999999996</v>
      </c>
      <c r="D29" s="111">
        <f>'Прил. 5'!J24+'Прил. 5'!J25+'Прил. 5'!J26+'Прил. 5'!J27</f>
        <v>1168</v>
      </c>
      <c r="E29" s="111">
        <f>'Прил. 5'!K24+'Прил. 5'!K25+'Прил. 5'!K26+'Прил. 5'!K27</f>
        <v>972.7</v>
      </c>
      <c r="F29" s="111">
        <f>'Прил. 5'!L24+'Прил. 5'!L25+'Прил. 5'!L26+'Прил. 5'!L27</f>
        <v>972.7</v>
      </c>
    </row>
    <row r="30" spans="1:8">
      <c r="A30" s="185" t="s">
        <v>82</v>
      </c>
      <c r="B30" s="109" t="s">
        <v>73</v>
      </c>
      <c r="C30" s="114">
        <f>SUM(D30:F30)</f>
        <v>843.40000000000009</v>
      </c>
      <c r="D30" s="111">
        <f>'Прил. 5'!J26+'Прил. 5'!J27</f>
        <v>358</v>
      </c>
      <c r="E30" s="111">
        <f>'Прил. 5'!K24+'Прил. 5'!K26</f>
        <v>242.7</v>
      </c>
      <c r="F30" s="111">
        <f>'Прил. 5'!L24+'Прил. 5'!L26</f>
        <v>242.7</v>
      </c>
    </row>
    <row r="31" spans="1:8" ht="27">
      <c r="A31" s="185" t="s">
        <v>124</v>
      </c>
      <c r="B31" s="109" t="s">
        <v>74</v>
      </c>
      <c r="C31" s="111">
        <v>0</v>
      </c>
      <c r="D31" s="111">
        <v>0</v>
      </c>
      <c r="E31" s="111">
        <v>0</v>
      </c>
      <c r="F31" s="111">
        <v>0</v>
      </c>
      <c r="G31" s="95"/>
    </row>
    <row r="32" spans="1:8">
      <c r="A32" s="184" t="s">
        <v>234</v>
      </c>
      <c r="B32" s="109" t="s">
        <v>239</v>
      </c>
      <c r="C32" s="114">
        <f t="shared" ref="C32:C38" si="3">SUM(D32:F32)</f>
        <v>0</v>
      </c>
      <c r="D32" s="111">
        <f>'Прил. 5'!J22</f>
        <v>0</v>
      </c>
      <c r="E32" s="111">
        <v>0</v>
      </c>
      <c r="F32" s="111">
        <f>'Прил. 5'!K22</f>
        <v>0</v>
      </c>
    </row>
    <row r="33" spans="1:7">
      <c r="A33" s="185" t="s">
        <v>90</v>
      </c>
      <c r="B33" s="109" t="s">
        <v>73</v>
      </c>
      <c r="C33" s="114">
        <f t="shared" si="3"/>
        <v>0</v>
      </c>
      <c r="D33" s="111">
        <v>0</v>
      </c>
      <c r="E33" s="111">
        <v>0</v>
      </c>
      <c r="F33" s="111">
        <v>0</v>
      </c>
    </row>
    <row r="34" spans="1:7">
      <c r="A34" s="184" t="s">
        <v>235</v>
      </c>
      <c r="B34" s="109" t="s">
        <v>240</v>
      </c>
      <c r="C34" s="111">
        <f t="shared" si="3"/>
        <v>0</v>
      </c>
      <c r="D34" s="111">
        <v>0</v>
      </c>
      <c r="E34" s="111">
        <v>0</v>
      </c>
      <c r="F34" s="111">
        <v>0</v>
      </c>
    </row>
    <row r="35" spans="1:7">
      <c r="A35" s="185" t="s">
        <v>128</v>
      </c>
      <c r="B35" s="109" t="s">
        <v>73</v>
      </c>
      <c r="C35" s="111">
        <f t="shared" si="3"/>
        <v>0</v>
      </c>
      <c r="D35" s="111">
        <v>0</v>
      </c>
      <c r="E35" s="111">
        <v>0</v>
      </c>
      <c r="F35" s="111">
        <v>0</v>
      </c>
    </row>
    <row r="36" spans="1:7" ht="15.75" customHeight="1">
      <c r="A36" s="184" t="s">
        <v>236</v>
      </c>
      <c r="B36" s="109" t="s">
        <v>241</v>
      </c>
      <c r="C36" s="111">
        <f t="shared" si="3"/>
        <v>0</v>
      </c>
      <c r="D36" s="111">
        <v>0</v>
      </c>
      <c r="E36" s="111">
        <v>0</v>
      </c>
      <c r="F36" s="111">
        <v>0</v>
      </c>
      <c r="G36" s="119"/>
    </row>
    <row r="37" spans="1:7">
      <c r="A37" s="185" t="s">
        <v>131</v>
      </c>
      <c r="B37" s="109" t="s">
        <v>73</v>
      </c>
      <c r="C37" s="111">
        <f t="shared" si="3"/>
        <v>0</v>
      </c>
      <c r="D37" s="111">
        <v>0</v>
      </c>
      <c r="E37" s="111">
        <v>0</v>
      </c>
      <c r="F37" s="111">
        <v>0</v>
      </c>
      <c r="G37" s="95"/>
    </row>
    <row r="38" spans="1:7" ht="30.75" customHeight="1">
      <c r="A38" s="299" t="s">
        <v>166</v>
      </c>
      <c r="B38" s="300"/>
      <c r="C38" s="177">
        <f t="shared" si="3"/>
        <v>55028.4</v>
      </c>
      <c r="D38" s="113">
        <f>D40+D43+D45</f>
        <v>18212.599999999999</v>
      </c>
      <c r="E38" s="113">
        <f>SUM(E40:E48)</f>
        <v>18407.900000000001</v>
      </c>
      <c r="F38" s="113">
        <f>F40+F43+F45</f>
        <v>18407.900000000001</v>
      </c>
    </row>
    <row r="39" spans="1:7">
      <c r="A39" s="290" t="s">
        <v>72</v>
      </c>
      <c r="B39" s="291"/>
      <c r="C39" s="291"/>
      <c r="D39" s="291"/>
      <c r="E39" s="291"/>
      <c r="F39" s="292"/>
      <c r="G39" s="95"/>
    </row>
    <row r="40" spans="1:7">
      <c r="A40" s="184" t="s">
        <v>233</v>
      </c>
      <c r="B40" s="109" t="s">
        <v>238</v>
      </c>
      <c r="C40" s="111">
        <f t="shared" ref="C40:C48" si="4">SUM(D40:F40)</f>
        <v>55028.4</v>
      </c>
      <c r="D40" s="111">
        <f>'Прил. 5'!J32+'Прил. 5'!J34</f>
        <v>18212.599999999999</v>
      </c>
      <c r="E40" s="111">
        <f>'Прил. 5'!L32</f>
        <v>18407.900000000001</v>
      </c>
      <c r="F40" s="111">
        <f>'Прил. 5'!L32</f>
        <v>18407.900000000001</v>
      </c>
    </row>
    <row r="41" spans="1:7">
      <c r="A41" s="185" t="s">
        <v>82</v>
      </c>
      <c r="B41" s="109" t="s">
        <v>73</v>
      </c>
      <c r="C41" s="115">
        <f t="shared" si="4"/>
        <v>310</v>
      </c>
      <c r="D41" s="115">
        <f>'Прил. 5'!J34</f>
        <v>310</v>
      </c>
      <c r="E41" s="115">
        <v>0</v>
      </c>
      <c r="F41" s="115">
        <f>'Прил. 5'!K38</f>
        <v>0</v>
      </c>
    </row>
    <row r="42" spans="1:7" ht="27">
      <c r="A42" s="185" t="s">
        <v>124</v>
      </c>
      <c r="B42" s="109" t="s">
        <v>74</v>
      </c>
      <c r="C42" s="115">
        <f t="shared" si="4"/>
        <v>0</v>
      </c>
      <c r="D42" s="115">
        <v>0</v>
      </c>
      <c r="E42" s="115">
        <v>0</v>
      </c>
      <c r="F42" s="115">
        <v>0</v>
      </c>
    </row>
    <row r="43" spans="1:7">
      <c r="A43" s="184" t="s">
        <v>234</v>
      </c>
      <c r="B43" s="109" t="s">
        <v>239</v>
      </c>
      <c r="C43" s="115">
        <f t="shared" si="4"/>
        <v>0</v>
      </c>
      <c r="D43" s="115">
        <f>'Прил. 5'!J31+'Прил. 5'!J37</f>
        <v>0</v>
      </c>
      <c r="E43" s="115">
        <v>0</v>
      </c>
      <c r="F43" s="115">
        <f>'Прил. 5'!K31+'Прил. 5'!K37</f>
        <v>0</v>
      </c>
    </row>
    <row r="44" spans="1:7">
      <c r="A44" s="185" t="s">
        <v>90</v>
      </c>
      <c r="B44" s="109" t="s">
        <v>73</v>
      </c>
      <c r="C44" s="115">
        <f t="shared" si="4"/>
        <v>0</v>
      </c>
      <c r="D44" s="115">
        <f>'Прил. 5'!J37</f>
        <v>0</v>
      </c>
      <c r="E44" s="115">
        <v>0</v>
      </c>
      <c r="F44" s="115">
        <f>'Прил. 5'!K37</f>
        <v>0</v>
      </c>
    </row>
    <row r="45" spans="1:7">
      <c r="A45" s="184" t="s">
        <v>235</v>
      </c>
      <c r="B45" s="109" t="s">
        <v>240</v>
      </c>
      <c r="C45" s="115">
        <f t="shared" si="4"/>
        <v>0</v>
      </c>
      <c r="D45" s="115">
        <v>0</v>
      </c>
      <c r="E45" s="115">
        <v>0</v>
      </c>
      <c r="F45" s="115">
        <v>0</v>
      </c>
    </row>
    <row r="46" spans="1:7">
      <c r="A46" s="185" t="s">
        <v>128</v>
      </c>
      <c r="B46" s="109" t="s">
        <v>73</v>
      </c>
      <c r="C46" s="115">
        <f t="shared" si="4"/>
        <v>0</v>
      </c>
      <c r="D46" s="115">
        <v>0</v>
      </c>
      <c r="E46" s="115">
        <v>0</v>
      </c>
      <c r="F46" s="115">
        <v>0</v>
      </c>
    </row>
    <row r="47" spans="1:7" ht="15.75" customHeight="1">
      <c r="A47" s="184" t="s">
        <v>236</v>
      </c>
      <c r="B47" s="109" t="s">
        <v>241</v>
      </c>
      <c r="C47" s="115">
        <f t="shared" si="4"/>
        <v>0</v>
      </c>
      <c r="D47" s="115">
        <v>0</v>
      </c>
      <c r="E47" s="115">
        <v>0</v>
      </c>
      <c r="F47" s="115">
        <v>0</v>
      </c>
    </row>
    <row r="48" spans="1:7">
      <c r="A48" s="185" t="s">
        <v>131</v>
      </c>
      <c r="B48" s="109" t="s">
        <v>73</v>
      </c>
      <c r="C48" s="115">
        <f t="shared" si="4"/>
        <v>0</v>
      </c>
      <c r="D48" s="115">
        <v>0</v>
      </c>
      <c r="E48" s="115">
        <v>0</v>
      </c>
      <c r="F48" s="115">
        <v>0</v>
      </c>
    </row>
    <row r="49" spans="1:6" ht="27.75" customHeight="1">
      <c r="A49" s="299" t="s">
        <v>167</v>
      </c>
      <c r="B49" s="300"/>
      <c r="C49" s="177">
        <f>C51</f>
        <v>27543</v>
      </c>
      <c r="D49" s="113">
        <f>D51</f>
        <v>9181</v>
      </c>
      <c r="E49" s="113">
        <f>SUM(E51:E59)</f>
        <v>9181</v>
      </c>
      <c r="F49" s="113">
        <f>'Прил. 5'!K39</f>
        <v>9181</v>
      </c>
    </row>
    <row r="50" spans="1:6">
      <c r="A50" s="290" t="s">
        <v>72</v>
      </c>
      <c r="B50" s="291"/>
      <c r="C50" s="291"/>
      <c r="D50" s="291"/>
      <c r="E50" s="291"/>
      <c r="F50" s="292"/>
    </row>
    <row r="51" spans="1:6">
      <c r="A51" s="184" t="s">
        <v>233</v>
      </c>
      <c r="B51" s="109" t="s">
        <v>238</v>
      </c>
      <c r="C51" s="116">
        <f>SUM(D51:F51)</f>
        <v>27543</v>
      </c>
      <c r="D51" s="117">
        <f>'Прил. 5'!J39</f>
        <v>9181</v>
      </c>
      <c r="E51" s="117">
        <f>'Прил. 5'!K39</f>
        <v>9181</v>
      </c>
      <c r="F51" s="117">
        <f>'Прил. 5'!K41</f>
        <v>9181</v>
      </c>
    </row>
    <row r="52" spans="1:6">
      <c r="A52" s="185" t="s">
        <v>82</v>
      </c>
      <c r="B52" s="109" t="s">
        <v>73</v>
      </c>
      <c r="C52" s="115">
        <v>0</v>
      </c>
      <c r="D52" s="115">
        <v>0</v>
      </c>
      <c r="E52" s="115">
        <v>0</v>
      </c>
      <c r="F52" s="115">
        <v>0</v>
      </c>
    </row>
    <row r="53" spans="1:6" ht="27">
      <c r="A53" s="185" t="s">
        <v>124</v>
      </c>
      <c r="B53" s="109" t="s">
        <v>74</v>
      </c>
      <c r="C53" s="115">
        <f t="shared" ref="C53:C59" si="5">SUM(D53:F53)</f>
        <v>0</v>
      </c>
      <c r="D53" s="115">
        <v>0</v>
      </c>
      <c r="E53" s="115">
        <v>0</v>
      </c>
      <c r="F53" s="115">
        <v>0</v>
      </c>
    </row>
    <row r="54" spans="1:6">
      <c r="A54" s="184" t="s">
        <v>234</v>
      </c>
      <c r="B54" s="109" t="s">
        <v>239</v>
      </c>
      <c r="C54" s="115">
        <f t="shared" si="5"/>
        <v>0</v>
      </c>
      <c r="D54" s="115">
        <v>0</v>
      </c>
      <c r="E54" s="115">
        <v>0</v>
      </c>
      <c r="F54" s="115">
        <v>0</v>
      </c>
    </row>
    <row r="55" spans="1:6">
      <c r="A55" s="185" t="s">
        <v>90</v>
      </c>
      <c r="B55" s="109" t="s">
        <v>73</v>
      </c>
      <c r="C55" s="115">
        <f t="shared" si="5"/>
        <v>0</v>
      </c>
      <c r="D55" s="115">
        <v>0</v>
      </c>
      <c r="E55" s="115">
        <v>0</v>
      </c>
      <c r="F55" s="115">
        <v>0</v>
      </c>
    </row>
    <row r="56" spans="1:6">
      <c r="A56" s="184" t="s">
        <v>235</v>
      </c>
      <c r="B56" s="109" t="s">
        <v>240</v>
      </c>
      <c r="C56" s="115">
        <f t="shared" si="5"/>
        <v>0</v>
      </c>
      <c r="D56" s="115">
        <v>0</v>
      </c>
      <c r="E56" s="115">
        <v>0</v>
      </c>
      <c r="F56" s="115">
        <v>0</v>
      </c>
    </row>
    <row r="57" spans="1:6">
      <c r="A57" s="185" t="s">
        <v>128</v>
      </c>
      <c r="B57" s="109" t="s">
        <v>73</v>
      </c>
      <c r="C57" s="115">
        <f t="shared" si="5"/>
        <v>0</v>
      </c>
      <c r="D57" s="115">
        <v>0</v>
      </c>
      <c r="E57" s="115">
        <v>0</v>
      </c>
      <c r="F57" s="115">
        <v>0</v>
      </c>
    </row>
    <row r="58" spans="1:6">
      <c r="A58" s="184" t="s">
        <v>236</v>
      </c>
      <c r="B58" s="109" t="s">
        <v>241</v>
      </c>
      <c r="C58" s="115">
        <f t="shared" si="5"/>
        <v>0</v>
      </c>
      <c r="D58" s="115">
        <v>0</v>
      </c>
      <c r="E58" s="115">
        <v>0</v>
      </c>
      <c r="F58" s="115">
        <v>0</v>
      </c>
    </row>
    <row r="59" spans="1:6">
      <c r="A59" s="185" t="s">
        <v>131</v>
      </c>
      <c r="B59" s="109" t="s">
        <v>73</v>
      </c>
      <c r="C59" s="115">
        <f t="shared" si="5"/>
        <v>0</v>
      </c>
      <c r="D59" s="115">
        <v>0</v>
      </c>
      <c r="E59" s="115">
        <v>0</v>
      </c>
      <c r="F59" s="115">
        <v>0</v>
      </c>
    </row>
    <row r="60" spans="1:6">
      <c r="C60" s="2" t="s">
        <v>65</v>
      </c>
      <c r="D60" s="2">
        <v>2017</v>
      </c>
      <c r="F60" s="2">
        <v>2018</v>
      </c>
    </row>
  </sheetData>
  <mergeCells count="23">
    <mergeCell ref="A38:B38"/>
    <mergeCell ref="A39:F39"/>
    <mergeCell ref="A49:B49"/>
    <mergeCell ref="A50:F50"/>
    <mergeCell ref="D1:F1"/>
    <mergeCell ref="D2:F2"/>
    <mergeCell ref="A3:F3"/>
    <mergeCell ref="A4:F4"/>
    <mergeCell ref="A5:F5"/>
    <mergeCell ref="A7:F7"/>
    <mergeCell ref="A8:F8"/>
    <mergeCell ref="A9:F9"/>
    <mergeCell ref="A11:F11"/>
    <mergeCell ref="A12:A14"/>
    <mergeCell ref="B12:B14"/>
    <mergeCell ref="C12:F12"/>
    <mergeCell ref="A28:F28"/>
    <mergeCell ref="C13:C14"/>
    <mergeCell ref="A10:F10"/>
    <mergeCell ref="D13:F13"/>
    <mergeCell ref="A16:B16"/>
    <mergeCell ref="A27:B27"/>
    <mergeCell ref="A17:F17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 1'!Заголовки_для_печати</vt:lpstr>
      <vt:lpstr>'Прил. 5'!Заголовки_для_печати</vt:lpstr>
      <vt:lpstr>'Прил. 7'!Заголовки_для_печати</vt:lpstr>
      <vt:lpstr>'Прил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user</cp:lastModifiedBy>
  <cp:lastPrinted>2016-11-24T06:14:05Z</cp:lastPrinted>
  <dcterms:created xsi:type="dcterms:W3CDTF">2015-12-01T03:34:08Z</dcterms:created>
  <dcterms:modified xsi:type="dcterms:W3CDTF">2016-11-24T06:14:08Z</dcterms:modified>
</cp:coreProperties>
</file>