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1840" windowHeight="11070" firstSheet="6" activeTab="7"/>
  </bookViews>
  <sheets>
    <sheet name="отчет 2014 год" sheetId="20" state="hidden" r:id="rId1"/>
    <sheet name="1889-п" sheetId="22" state="hidden" r:id="rId2"/>
    <sheet name="1972-п" sheetId="23" state="hidden" r:id="rId3"/>
    <sheet name="пр.1 " sheetId="30" state="hidden" r:id="rId4"/>
    <sheet name="пр.2" sheetId="16" state="hidden" r:id="rId5"/>
    <sheet name="пр 3" sheetId="28" state="hidden" r:id="rId6"/>
    <sheet name="пр.1 1 " sheetId="36" r:id="rId7"/>
    <sheet name="пр.2 (2)" sheetId="35" r:id="rId8"/>
    <sheet name="пр 3 (2)" sheetId="34" r:id="rId9"/>
    <sheet name="пр 6  (2)" sheetId="33" r:id="rId10"/>
    <sheet name="пр 4" sheetId="26" r:id="rId11"/>
    <sheet name="пр 5 " sheetId="27" r:id="rId12"/>
    <sheet name="пр 6 " sheetId="31" state="hidden" r:id="rId13"/>
    <sheet name="пр 6 (б)" sheetId="32" state="hidden" r:id="rId14"/>
    <sheet name="пр.7" sheetId="25" r:id="rId15"/>
    <sheet name="пр.6" sheetId="19" state="hidden" r:id="rId16"/>
    <sheet name="оценка эффективности" sheetId="24" state="hidden" r:id="rId17"/>
  </sheets>
  <externalReferences>
    <externalReference r:id="rId18"/>
    <externalReference r:id="rId19"/>
    <externalReference r:id="rId20"/>
  </externalReferences>
  <definedNames>
    <definedName name="_xlnm.Print_Titles" localSheetId="1">'1889-п'!$A$6:$IV$6</definedName>
    <definedName name="_xlnm.Print_Titles" localSheetId="2">'1972-п'!$6:$6</definedName>
    <definedName name="_xlnm.Print_Titles" localSheetId="0">'отчет 2014 год'!$3:$5</definedName>
    <definedName name="_xlnm.Print_Titles" localSheetId="10">'пр 4'!$12:$13</definedName>
    <definedName name="_xlnm.Print_Titles" localSheetId="12">'пр 6 '!$10:$12</definedName>
    <definedName name="_xlnm.Print_Titles" localSheetId="9">'пр 6  (2)'!$10:$12</definedName>
    <definedName name="_xlnm.Print_Titles" localSheetId="13">'пр 6 (б)'!$9:$11</definedName>
    <definedName name="_xlnm.Print_Titles" localSheetId="3">'пр.1 '!$8:$9</definedName>
    <definedName name="_xlnm.Print_Titles" localSheetId="6">'пр.1 1 '!$8:$9</definedName>
    <definedName name="_xlnm.Print_Titles" localSheetId="4">пр.2!$9:$10</definedName>
    <definedName name="_xlnm.Print_Titles" localSheetId="7">'пр.2 (2)'!$9:$10</definedName>
    <definedName name="_xlnm.Print_Titles" localSheetId="15">пр.6!$6:$7</definedName>
    <definedName name="_xlnm.Print_Titles" localSheetId="14">пр.7!$12:$14</definedName>
    <definedName name="_xlnm.Print_Area" localSheetId="1">'1889-п'!$A$1:$J$24</definedName>
    <definedName name="_xlnm.Print_Area" localSheetId="2">'1972-п'!$A$1:$J$22</definedName>
    <definedName name="_xlnm.Print_Area" localSheetId="0">'отчет 2014 год'!$A$1:$Y$66</definedName>
    <definedName name="_xlnm.Print_Area" localSheetId="16">'оценка эффективности'!$A$1:$F$11</definedName>
    <definedName name="_xlnm.Print_Area" localSheetId="10">'пр 4'!$A$1:$H$28</definedName>
    <definedName name="_xlnm.Print_Area" localSheetId="11">'пр 5 '!$A$1:$K$74</definedName>
    <definedName name="_xlnm.Print_Area" localSheetId="12">'пр 6 '!$A$1:$G$22</definedName>
    <definedName name="_xlnm.Print_Area" localSheetId="9">'пр 6  (2)'!$A$1:$G$22</definedName>
    <definedName name="_xlnm.Print_Area" localSheetId="13">'пр 6 (б)'!$A$1:$L$21</definedName>
    <definedName name="_xlnm.Print_Area" localSheetId="3">'пр.1 '!$A$1:$I$27</definedName>
    <definedName name="_xlnm.Print_Area" localSheetId="6">'пр.1 1 '!$A$1:$I$27</definedName>
    <definedName name="_xlnm.Print_Area" localSheetId="4">пр.2!$A$1:$H$59</definedName>
    <definedName name="_xlnm.Print_Area" localSheetId="7">'пр.2 (2)'!$A$2:$H$56</definedName>
    <definedName name="_xlnm.Print_Area" localSheetId="15">пр.6!$A$1:$H$17</definedName>
    <definedName name="_xlnm.Print_Area" localSheetId="14">пр.7!$A$1:$F$67</definedName>
  </definedNames>
  <calcPr calcId="124519"/>
</workbook>
</file>

<file path=xl/calcChain.xml><?xml version="1.0" encoding="utf-8"?>
<calcChain xmlns="http://schemas.openxmlformats.org/spreadsheetml/2006/main">
  <c r="A11" i="36"/>
  <c r="B11"/>
  <c r="C11"/>
  <c r="A12"/>
  <c r="B12"/>
  <c r="C12"/>
  <c r="A13"/>
  <c r="B13"/>
  <c r="C13"/>
  <c r="A14"/>
  <c r="B14"/>
  <c r="C14"/>
  <c r="A15"/>
  <c r="B15"/>
  <c r="C15"/>
  <c r="B17"/>
  <c r="B18"/>
  <c r="C18"/>
  <c r="B19"/>
  <c r="C19"/>
  <c r="B20"/>
  <c r="C20"/>
  <c r="B22"/>
  <c r="C22"/>
  <c r="B23"/>
  <c r="C23"/>
  <c r="D28"/>
  <c r="H20" i="27" l="1"/>
  <c r="H22"/>
  <c r="K19"/>
  <c r="I19"/>
  <c r="J19"/>
  <c r="H19"/>
  <c r="I14"/>
  <c r="J14"/>
  <c r="H14"/>
  <c r="E36" i="25"/>
  <c r="F36"/>
  <c r="D36"/>
  <c r="H57" i="27" l="1"/>
  <c r="I15"/>
  <c r="J15"/>
  <c r="H15"/>
  <c r="I57"/>
  <c r="J57"/>
  <c r="H21"/>
  <c r="E43" i="25"/>
  <c r="F43"/>
  <c r="D43"/>
  <c r="J22" i="27"/>
  <c r="I22"/>
  <c r="J21"/>
  <c r="I21"/>
  <c r="H16" l="1"/>
  <c r="K50"/>
  <c r="K51"/>
  <c r="K52"/>
  <c r="K53"/>
  <c r="C39" i="25" l="1"/>
  <c r="C40"/>
  <c r="H56" i="27"/>
  <c r="H18" l="1"/>
  <c r="K66" l="1"/>
  <c r="K67"/>
  <c r="K62"/>
  <c r="K63"/>
  <c r="K64"/>
  <c r="K65"/>
  <c r="D20" i="25" l="1"/>
  <c r="D22"/>
  <c r="D31"/>
  <c r="D29" l="1"/>
  <c r="D19" s="1"/>
  <c r="I16" i="27" l="1"/>
  <c r="J16"/>
  <c r="H54" l="1"/>
  <c r="K48"/>
  <c r="K49"/>
  <c r="K46"/>
  <c r="I20"/>
  <c r="I18" s="1"/>
  <c r="J20"/>
  <c r="J18" s="1"/>
  <c r="I56"/>
  <c r="I54" s="1"/>
  <c r="J56"/>
  <c r="J54" s="1"/>
  <c r="K23"/>
  <c r="K24"/>
  <c r="K25"/>
  <c r="K26"/>
  <c r="K27"/>
  <c r="K28"/>
  <c r="K29"/>
  <c r="K30"/>
  <c r="K32"/>
  <c r="K33"/>
  <c r="K34"/>
  <c r="K35"/>
  <c r="K36"/>
  <c r="K37"/>
  <c r="K38"/>
  <c r="K39"/>
  <c r="K40"/>
  <c r="K41"/>
  <c r="K42"/>
  <c r="K43"/>
  <c r="K44"/>
  <c r="K45"/>
  <c r="K47"/>
  <c r="K58"/>
  <c r="K59"/>
  <c r="K60"/>
  <c r="K61"/>
  <c r="K68"/>
  <c r="K69"/>
  <c r="D14" i="26"/>
  <c r="E14"/>
  <c r="C14"/>
  <c r="D28" i="30"/>
  <c r="A11"/>
  <c r="B11"/>
  <c r="C11"/>
  <c r="A12"/>
  <c r="B12"/>
  <c r="C12"/>
  <c r="A13"/>
  <c r="B13"/>
  <c r="C13"/>
  <c r="A14"/>
  <c r="B14"/>
  <c r="C14"/>
  <c r="A15"/>
  <c r="B15"/>
  <c r="C15"/>
  <c r="B17"/>
  <c r="B18"/>
  <c r="C18"/>
  <c r="B19"/>
  <c r="C19"/>
  <c r="B20"/>
  <c r="C20"/>
  <c r="B22"/>
  <c r="C22"/>
  <c r="B23"/>
  <c r="C23"/>
  <c r="H13" i="27" l="1"/>
  <c r="K57"/>
  <c r="K54"/>
  <c r="K31"/>
  <c r="K17"/>
  <c r="G14" i="26"/>
  <c r="K21" i="27"/>
  <c r="K56"/>
  <c r="D16" i="25"/>
  <c r="I55" i="27"/>
  <c r="J55"/>
  <c r="E16" i="25"/>
  <c r="F16"/>
  <c r="E41"/>
  <c r="F41"/>
  <c r="D41"/>
  <c r="E39"/>
  <c r="E35" s="1"/>
  <c r="F39"/>
  <c r="E33"/>
  <c r="E23" s="1"/>
  <c r="F33"/>
  <c r="F23" s="1"/>
  <c r="D33"/>
  <c r="D23" s="1"/>
  <c r="E31"/>
  <c r="F31"/>
  <c r="E29"/>
  <c r="F29"/>
  <c r="E21"/>
  <c r="F21"/>
  <c r="K20" i="27"/>
  <c r="J13" l="1"/>
  <c r="I13"/>
  <c r="F35" i="25"/>
  <c r="D35"/>
  <c r="D21"/>
  <c r="D15" s="1"/>
  <c r="H14" i="26"/>
  <c r="H55" i="27"/>
  <c r="K55" s="1"/>
  <c r="E19" i="25"/>
  <c r="E15" s="1"/>
  <c r="K22" i="27"/>
  <c r="F19" i="25"/>
  <c r="F15" s="1"/>
  <c r="E25"/>
  <c r="D25"/>
  <c r="F25"/>
  <c r="C27"/>
  <c r="C29"/>
  <c r="C30"/>
  <c r="C32"/>
  <c r="C34"/>
  <c r="C36"/>
  <c r="C37"/>
  <c r="C42"/>
  <c r="C44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K16" i="27" l="1"/>
  <c r="F14" i="26"/>
  <c r="K18" i="27"/>
  <c r="E45" i="25"/>
  <c r="F45"/>
  <c r="C43" l="1"/>
  <c r="C26"/>
  <c r="C16" l="1"/>
  <c r="C41"/>
  <c r="C31"/>
  <c r="C19"/>
  <c r="C24"/>
  <c r="C22"/>
  <c r="C20"/>
  <c r="C18"/>
  <c r="C17"/>
  <c r="D45"/>
  <c r="C45" s="1"/>
  <c r="A17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K15" i="27" l="1"/>
  <c r="K14" s="1"/>
  <c r="C21" i="25"/>
  <c r="C23"/>
  <c r="C33"/>
  <c r="C35"/>
  <c r="C25"/>
  <c r="C15"/>
  <c r="K13" i="27" l="1"/>
  <c r="D23" i="23"/>
  <c r="N85" i="20"/>
  <c r="L85"/>
  <c r="X65"/>
  <c r="D62"/>
  <c r="Y61"/>
  <c r="S61"/>
  <c r="L60"/>
  <c r="S60" s="1"/>
  <c r="K60"/>
  <c r="J60" s="1"/>
  <c r="J58" s="1"/>
  <c r="I60"/>
  <c r="H60" s="1"/>
  <c r="H58" s="1"/>
  <c r="S59"/>
  <c r="Y58"/>
  <c r="O58"/>
  <c r="N58"/>
  <c r="M58"/>
  <c r="G58"/>
  <c r="F58"/>
  <c r="Y55"/>
  <c r="M55"/>
  <c r="M39" s="1"/>
  <c r="H55"/>
  <c r="J55" s="1"/>
  <c r="L55" s="1"/>
  <c r="N55" s="1"/>
  <c r="X54"/>
  <c r="Y54" s="1"/>
  <c r="J54"/>
  <c r="L54" s="1"/>
  <c r="S54" s="1"/>
  <c r="S53"/>
  <c r="S52"/>
  <c r="Y51"/>
  <c r="O51"/>
  <c r="N51"/>
  <c r="M51"/>
  <c r="L51"/>
  <c r="K51"/>
  <c r="J51"/>
  <c r="I51"/>
  <c r="H51"/>
  <c r="X50"/>
  <c r="Y50" s="1"/>
  <c r="S50"/>
  <c r="Y47"/>
  <c r="S47"/>
  <c r="V46"/>
  <c r="U46"/>
  <c r="T46"/>
  <c r="M46"/>
  <c r="I46" s="1"/>
  <c r="N45"/>
  <c r="N46" s="1"/>
  <c r="M45"/>
  <c r="Y44"/>
  <c r="O44"/>
  <c r="S43"/>
  <c r="S42"/>
  <c r="O41"/>
  <c r="X41" s="1"/>
  <c r="M41"/>
  <c r="L41"/>
  <c r="K41"/>
  <c r="J41"/>
  <c r="I41"/>
  <c r="H41"/>
  <c r="G41"/>
  <c r="N40"/>
  <c r="M40"/>
  <c r="K40"/>
  <c r="J40" s="1"/>
  <c r="I40"/>
  <c r="H40" s="1"/>
  <c r="V39"/>
  <c r="U39"/>
  <c r="G39"/>
  <c r="G38" s="1"/>
  <c r="F39"/>
  <c r="N39" s="1"/>
  <c r="N38" s="1"/>
  <c r="E39"/>
  <c r="E38" s="1"/>
  <c r="Y38"/>
  <c r="T38"/>
  <c r="O38"/>
  <c r="Y37"/>
  <c r="S37"/>
  <c r="Q27"/>
  <c r="P27"/>
  <c r="O27"/>
  <c r="N27"/>
  <c r="G27"/>
  <c r="F27"/>
  <c r="N26"/>
  <c r="P26" s="1"/>
  <c r="O24"/>
  <c r="M24"/>
  <c r="L24"/>
  <c r="K24"/>
  <c r="J24"/>
  <c r="G24"/>
  <c r="F24"/>
  <c r="Y21"/>
  <c r="S21"/>
  <c r="Y20"/>
  <c r="S20"/>
  <c r="Y19"/>
  <c r="S19"/>
  <c r="Y16"/>
  <c r="S16"/>
  <c r="Y15"/>
  <c r="S15"/>
  <c r="Y14"/>
  <c r="S14"/>
  <c r="Y13"/>
  <c r="S13"/>
  <c r="Y10"/>
  <c r="S10"/>
  <c r="Y9"/>
  <c r="S9"/>
  <c r="Y8"/>
  <c r="S8"/>
  <c r="S55" l="1"/>
  <c r="I58"/>
  <c r="S41"/>
  <c r="Q26"/>
  <c r="Q24" s="1"/>
  <c r="P24"/>
  <c r="S24"/>
  <c r="N24"/>
  <c r="X24" s="1"/>
  <c r="S51"/>
  <c r="K58"/>
  <c r="X27"/>
  <c r="Y27" s="1"/>
  <c r="N86"/>
  <c r="H45"/>
  <c r="M38"/>
  <c r="L45"/>
  <c r="S45" s="1"/>
  <c r="K46"/>
  <c r="K55"/>
  <c r="K39" s="1"/>
  <c r="K38" s="1"/>
  <c r="J45"/>
  <c r="I55"/>
  <c r="I39" s="1"/>
  <c r="I38" s="1"/>
  <c r="X62"/>
  <c r="X64" s="1"/>
  <c r="Y41"/>
  <c r="Y62" s="1"/>
  <c r="X63" s="1"/>
  <c r="L46"/>
  <c r="S46" s="1"/>
  <c r="J46"/>
  <c r="H46"/>
  <c r="J39"/>
  <c r="J38" s="1"/>
  <c r="L39"/>
  <c r="F40"/>
  <c r="L40" s="1"/>
  <c r="S40" s="1"/>
  <c r="M44"/>
  <c r="L58"/>
  <c r="S58" s="1"/>
  <c r="H39"/>
  <c r="H38" s="1"/>
  <c r="I45"/>
  <c r="I44" s="1"/>
  <c r="K45"/>
  <c r="H44" l="1"/>
  <c r="X30"/>
  <c r="Y24"/>
  <c r="Y30" s="1"/>
  <c r="X31" s="1"/>
  <c r="K44"/>
  <c r="X66"/>
  <c r="L44"/>
  <c r="S44" s="1"/>
  <c r="J44"/>
  <c r="W31"/>
  <c r="W32"/>
  <c r="X32"/>
  <c r="L38"/>
  <c r="S38" s="1"/>
  <c r="S39"/>
  <c r="W34" l="1"/>
  <c r="X34"/>
</calcChain>
</file>

<file path=xl/sharedStrings.xml><?xml version="1.0" encoding="utf-8"?>
<sst xmlns="http://schemas.openxmlformats.org/spreadsheetml/2006/main" count="1056" uniqueCount="377">
  <si>
    <t>СВЕДЕНИЯ</t>
  </si>
  <si>
    <t>№ п/п</t>
  </si>
  <si>
    <t>Наименование целевого индикатора, показателя</t>
  </si>
  <si>
    <t>Ед. измере-ния</t>
  </si>
  <si>
    <t>Вес показателя</t>
  </si>
  <si>
    <t>%</t>
  </si>
  <si>
    <t>1.4.</t>
  </si>
  <si>
    <t>тыс.руб.</t>
  </si>
  <si>
    <t>Администрация города Назарово</t>
  </si>
  <si>
    <t>Источники и направления финансирования</t>
  </si>
  <si>
    <t>Всего по программе, в том числе:</t>
  </si>
  <si>
    <t>1. Бюджет города, в том числе:</t>
  </si>
  <si>
    <t>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</si>
  <si>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</si>
  <si>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бюджет, в том числе:</t>
  </si>
  <si>
    <t>3.Федеральный бюджет, в том числе:</t>
  </si>
  <si>
    <t>4.Внебюджетные источники, в том числе:</t>
  </si>
  <si>
    <t>Всего по программе 1, в том числе:</t>
  </si>
  <si>
    <t>Всего по программе 2, в том числе:</t>
  </si>
  <si>
    <t>Всего по программе 3, в том числе:</t>
  </si>
  <si>
    <t>Всего по программе 4, в том числе:</t>
  </si>
  <si>
    <t>Приложение № 4</t>
  </si>
  <si>
    <t>Наименование объекта</t>
  </si>
  <si>
    <t>Всего</t>
  </si>
  <si>
    <t>в том числе</t>
  </si>
  <si>
    <t>Бюджет города</t>
  </si>
  <si>
    <t>Краевой бюджет</t>
  </si>
  <si>
    <t>Федеральный бюджет</t>
  </si>
  <si>
    <t>Внебюджетные источники</t>
  </si>
  <si>
    <t>Наименование мероприятий</t>
  </si>
  <si>
    <t>Ответственный исполнитель мероприятия</t>
  </si>
  <si>
    <t>начала реализации</t>
  </si>
  <si>
    <t>окончания реализации</t>
  </si>
  <si>
    <t>Приложение № 6</t>
  </si>
  <si>
    <t>ОЦЕНКА</t>
  </si>
  <si>
    <t>результатов реализации мер правового регулирования, предусмотренных муниципальной программой</t>
  </si>
  <si>
    <t>Вид акта</t>
  </si>
  <si>
    <t>Основные положения</t>
  </si>
  <si>
    <t>Ответственный исполнитель</t>
  </si>
  <si>
    <t>Сроки принятия</t>
  </si>
  <si>
    <t>Примечание</t>
  </si>
  <si>
    <t>План</t>
  </si>
  <si>
    <t>Факт</t>
  </si>
  <si>
    <t>Результат реализации</t>
  </si>
  <si>
    <t>Причины отклонения</t>
  </si>
  <si>
    <t>Постановление</t>
  </si>
  <si>
    <t>Приложение № 7</t>
  </si>
  <si>
    <t>Наименование услуги (работы), показателя объема услуги (рботы),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</si>
  <si>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</si>
  <si>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(работы), тыс.руб.</t>
  </si>
  <si>
    <t xml:space="preserve">Доля граждан, систематически занимающихся физической  культурой и спортом, к общей численности населения </t>
  </si>
  <si>
    <t>Целевые показатели и показатели результативности за 2014 год по муниципальной программе «Развитие физической культуры и спорта в городе Назарово на 2014-2016 годы»</t>
  </si>
  <si>
    <t>Цель, задачи, показатели результативности</t>
  </si>
  <si>
    <t>Весовой критерий</t>
  </si>
  <si>
    <t>Отчетный период (два предшествующих года)</t>
  </si>
  <si>
    <t>Текущий год</t>
  </si>
  <si>
    <t>Плановый период</t>
  </si>
  <si>
    <t>Примечание (оценка рисков невыполнения показателей по программе, причины не выполнения, выбор действий по преодолению)</t>
  </si>
  <si>
    <t>% выполнения факт/план</t>
  </si>
  <si>
    <t>по данным прогноза</t>
  </si>
  <si>
    <t>исполнение iцелевого индикатора Программы за отчетный 
год
(Кi)</t>
  </si>
  <si>
    <t>исполнение  показателя результативности Программы за отчетный год (Mi)</t>
  </si>
  <si>
    <t>январь - март</t>
  </si>
  <si>
    <t>январь - июнь</t>
  </si>
  <si>
    <t>январь-сентябрь</t>
  </si>
  <si>
    <t>значение на конец года</t>
  </si>
  <si>
    <t>2-ой год</t>
  </si>
  <si>
    <t>1-ый год 2015</t>
  </si>
  <si>
    <t>2-ой год 2016</t>
  </si>
  <si>
    <t>факт</t>
  </si>
  <si>
    <t>план</t>
  </si>
  <si>
    <t>2014 год</t>
  </si>
  <si>
    <t>молодежь</t>
  </si>
  <si>
    <t xml:space="preserve">Цель: Создание условий для развития потенциала молодежи и его реализации в интересах развития города Назарово  </t>
  </si>
  <si>
    <t>1.</t>
  </si>
  <si>
    <t>количество поддержанных социально-экономических проектов, реализуемых молодежью края на территории города Назарово</t>
  </si>
  <si>
    <t>ед.</t>
  </si>
  <si>
    <t>увеличение количества проектов произошло за  счет краевого бюджета</t>
  </si>
  <si>
    <t>2.</t>
  </si>
  <si>
    <t>удельный вес молодых граждан, проживающих в городе Назарово, вовлеченных в реализацию социально-экономических проектов города Назарово</t>
  </si>
  <si>
    <t>3.</t>
  </si>
  <si>
    <t xml:space="preserve">удельный вес благополучателей – граждан, проживающих в городе Назарово, получающих безвозмездные услуги от участников молодежных социально-экономических проектов </t>
  </si>
  <si>
    <t>увеличение количества граждан произошло за  счет финансирования проектов из краевого бюджета</t>
  </si>
  <si>
    <t>Задача 1. Создание условий успешной социализации и эффективной самореализации молодежи города Назарово</t>
  </si>
  <si>
    <t>Подпрограмма 1 «Вовлечение молодежи города Назарово в социальную практику»</t>
  </si>
  <si>
    <t>доля молодежи, проживающей в городе Назарово, получившей информационные услуги</t>
  </si>
  <si>
    <t>количество созданных рабочих мест для несовершеннолетних граждан, проживающих в городе Назарово</t>
  </si>
  <si>
    <t>количество созданных сезонных рабочих мест для студентов и обучающихся в государственных образовательных учреждениях профессионального образования на территориигороде Назарово</t>
  </si>
  <si>
    <t>количество несовершеннолетних граждан, проживающих в городе Назарово, принявших участие в профильных палаточных лагерях</t>
  </si>
  <si>
    <t>чел.</t>
  </si>
  <si>
    <t>Задача 2. Создание условий для  дальнейшего развития и совершенствования системы  патриотического воспитания</t>
  </si>
  <si>
    <t xml:space="preserve">Подпрограмма 2 «Патриотическое воспитание молодежи города Назарово» на 2012 - 2014 годы» </t>
  </si>
  <si>
    <t xml:space="preserve">удельный вес молодых граждан,     проживающих в городе Назарово, вовлеченных в изучение истории Отечества, краеведческую деятельность, в их общей численности       </t>
  </si>
  <si>
    <t xml:space="preserve">удельный вес молодых граждан,        
проживающих в городе Назарово, являющихся  членами или участниками патриотических  объединений города, участниками  клубов патриотического воспитания муниципальных  учреждений города, прошедших подготовку к военной службе в Вооруженных Силах Российской Федерации, в их общей численности </t>
  </si>
  <si>
    <t xml:space="preserve">удельный вес молодых граждан,        
проживающих в городе Назарово, вовлеченных в добровольческую деятельность, в их общей численности </t>
  </si>
  <si>
    <t xml:space="preserve">Задача 3. Муниципальная поддержка в решении жилищной  проблемы молодых семей, признанных в установленном порядке нуждающимися в улучшении  жилищных условий                         
</t>
  </si>
  <si>
    <t xml:space="preserve">Подпрограмма 3 « Обеспечение жильем молодых семей в городе Назарово» </t>
  </si>
  <si>
    <t xml:space="preserve">доля  молодых семей, улучшивших жилищные  условия за счет полученных социальных выплат, к общему количеству молодых семей, состоящих на учете нуждающихся в улучшении жилищных условий  </t>
  </si>
  <si>
    <t xml:space="preserve">ед.  </t>
  </si>
  <si>
    <t>приобрели жилье из получивших свидетельства</t>
  </si>
  <si>
    <t>всего семей на учете</t>
  </si>
  <si>
    <t xml:space="preserve">доля молодых семей, получивших свидетельства о выделении социальных выплат на приобретение или строительство жилья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или строительство жилья, - претендентов на получение социальной выплаты в текущем году на конец планируемого года </t>
  </si>
  <si>
    <t>получили свидетельства</t>
  </si>
  <si>
    <t>О3</t>
  </si>
  <si>
    <t>О2</t>
  </si>
  <si>
    <t>О1</t>
  </si>
  <si>
    <t>Оитог =</t>
  </si>
  <si>
    <t>спорт</t>
  </si>
  <si>
    <t xml:space="preserve"> Цель 1 - Создание условий, обеспечивающих возможность гражданам систематически заниматься физической культурой и спортом,  формирование цельной системы подготовки спортивного резерва</t>
  </si>
  <si>
    <t>Количество спортивных сооружений в городе</t>
  </si>
  <si>
    <t xml:space="preserve">ед. </t>
  </si>
  <si>
    <t xml:space="preserve">Увелтчение связано в основном с ростом посещения фитнес-клубов  </t>
  </si>
  <si>
    <t>граждан, систематически занимающихся физической  культурой и спортом,</t>
  </si>
  <si>
    <t>общая численности населения (на конец года)</t>
  </si>
  <si>
    <t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t>
  </si>
  <si>
    <t xml:space="preserve"> чел.</t>
  </si>
  <si>
    <t>ДЮСШ</t>
  </si>
  <si>
    <t>куда делись 230 чел??? Причины???</t>
  </si>
  <si>
    <t>СДЮСШОР</t>
  </si>
  <si>
    <t>Доля учащихся и студентов, систематически занимающихся физической культурой и спортом, в общей численности учащихся и студентов</t>
  </si>
  <si>
    <t>Не была своевременно внесена корректировка плановых показателей, учитывающих факт 2013 года</t>
  </si>
  <si>
    <t>учащихся и студентов, систематически занимающихся физической культурой и спортом</t>
  </si>
  <si>
    <t>общая численность учащихся и студентов</t>
  </si>
  <si>
    <t>Количество спортсменов в сборных командах Красноярского края</t>
  </si>
  <si>
    <t xml:space="preserve"> спортсмены показали хорошие спортивные результаты и были записаны в состав краевых команд</t>
  </si>
  <si>
    <t>Задача 1. Обеспечение развития массовой физической культуры на территории города Назарово</t>
  </si>
  <si>
    <t>Подпрограмма 1 «Развитие массовой физической культуры»</t>
  </si>
  <si>
    <t>Единовременная пропускная способность спортивных сооружений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</si>
  <si>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</si>
  <si>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 xml:space="preserve"> лица с ограниченными возможностями здоровья и инвалиды, систематически занимающихся физической культурой и спортом,</t>
  </si>
  <si>
    <t>откуда взяли эту цифру???</t>
  </si>
  <si>
    <t>общей численности данной категории населения</t>
  </si>
  <si>
    <t>2013 год</t>
  </si>
  <si>
    <t>численность инвалидов необходимо  узнать в соцзащите!!!</t>
  </si>
  <si>
    <t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t>
  </si>
  <si>
    <t>Снижение количества участников связано с уменьшением объема финансирования</t>
  </si>
  <si>
    <t>Численность населения систематически занимающихся физкультурой и спортом</t>
  </si>
  <si>
    <t>Задача 2.   Обеспечение предоставления дополнительного образования детям в муниципальных образовательных учреждениях дополнительного образования детей  в области физической культуры и спорта на территории города Назарово</t>
  </si>
  <si>
    <t>Подпрограмма 2 «Развитие системы подготовки спортивного резерва»</t>
  </si>
  <si>
    <t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учреждениях физкультурно-спортивной направленности </t>
  </si>
  <si>
    <t>занимающихся в группах спортивного совершенствования и высшего спортивного мастерства, а также имеющих разряды и звания по игровым видам спорта</t>
  </si>
  <si>
    <t xml:space="preserve">общее число занимающихся в учреждениях физкультурно-спортивной направленности </t>
  </si>
  <si>
    <t>Количество специалистов, обучающихся на курсах повышения квалификации и семинарах</t>
  </si>
  <si>
    <t>И.о.начальника ОСТиМП</t>
  </si>
  <si>
    <t>А.С. Помазан</t>
  </si>
  <si>
    <t>(58107,9+2458,15)/60566</t>
  </si>
  <si>
    <t>=</t>
  </si>
  <si>
    <t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t>
  </si>
  <si>
    <t>Источник информации</t>
  </si>
  <si>
    <t>Гос. стат. отчетность</t>
  </si>
  <si>
    <t>Ведомственная отчетность</t>
  </si>
  <si>
    <t xml:space="preserve">Гос. стат. отчетность
</t>
  </si>
  <si>
    <t>Приложение № 1                                                                     к Паспорту муниципальной программы «Развитие физической культуры и спорта в городе Назарово»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</si>
  <si>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</si>
  <si>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Цели, задачи, показатели результатов</t>
  </si>
  <si>
    <t>Ед. изм.</t>
  </si>
  <si>
    <t>Цель 1 - Создание условий, обеспечивающих возможность гражданам систематически заниматься физической культурой и спортом,  формирование цельной системы подготовки спортивного резерва</t>
  </si>
  <si>
    <t>шт.</t>
  </si>
  <si>
    <t>4.</t>
  </si>
  <si>
    <t>5.</t>
  </si>
  <si>
    <t>1.1</t>
  </si>
  <si>
    <t>1.2</t>
  </si>
  <si>
    <t>1.3</t>
  </si>
  <si>
    <t>Расчетный</t>
  </si>
  <si>
    <t>1.4</t>
  </si>
  <si>
    <t>2.1</t>
  </si>
  <si>
    <t>2.2</t>
  </si>
  <si>
    <t>№1216-п от 01.07.2015</t>
  </si>
  <si>
    <t>Утверждение Положения "О присвоении спортивных разрядов организациями дополнительного образования, реализующими образовательные программы в области физической культуры и спорта"</t>
  </si>
  <si>
    <t>Об организации и проведении городских мероприятий, посвященных Всероссийскому Дню физкультурника</t>
  </si>
  <si>
    <t>№1344-п от 21.07.2015</t>
  </si>
  <si>
    <t>Об утверждении порядка расходования средств субсидии из краевого бюджета на компенсацию расходов муниципальных спортивных школ, подготовивших спортсмена, ставшего членом спортивной сборной команды Красноярского края</t>
  </si>
  <si>
    <t>№2048-п от 25.11.2015</t>
  </si>
  <si>
    <t xml:space="preserve">Отсутствие нецелевого использования средств краевого бюджета. </t>
  </si>
  <si>
    <t xml:space="preserve">Численность занимающихся в муниципальных образовательных организаций дополнительного образования физкультурно-спортивной направленности </t>
  </si>
  <si>
    <t>1.1.</t>
  </si>
  <si>
    <t>1.2.</t>
  </si>
  <si>
    <t>1.3.</t>
  </si>
  <si>
    <t>2.1.</t>
  </si>
  <si>
    <t>2.2.</t>
  </si>
  <si>
    <t>Подготовлено за год спортсменов массовых разрядов 309 чел., из них КМС - 31 чел.,  I разряд - 27 чел.</t>
  </si>
  <si>
    <t>Проведено мероприятий посвященные Всероссийскому Дню физкультурника на 20 площадках города</t>
  </si>
  <si>
    <t>Оценка эффективности реализации программы</t>
  </si>
  <si>
    <t xml:space="preserve"> «Развитие образования города Назарово»</t>
  </si>
  <si>
    <r>
      <t>Полнота и эффективность использования бюджетных ассигнований на реализацию Программы (О</t>
    </r>
    <r>
      <rPr>
        <vertAlign val="subscript"/>
        <sz val="13"/>
        <color theme="1"/>
        <rFont val="Times New Roman"/>
        <family val="1"/>
        <charset val="204"/>
      </rPr>
      <t>1</t>
    </r>
    <r>
      <rPr>
        <sz val="13"/>
        <color theme="1"/>
        <rFont val="Times New Roman"/>
        <family val="1"/>
        <charset val="204"/>
      </rPr>
      <t>)</t>
    </r>
  </si>
  <si>
    <t>Сумма бюджетных ассигнований, не исполненных по объективным причинам (u)</t>
  </si>
  <si>
    <r>
      <t>Степень достижения целевых индикаторов Программы (О</t>
    </r>
    <r>
      <rPr>
        <vertAlign val="subscript"/>
        <sz val="13"/>
        <color theme="1"/>
        <rFont val="Times New Roman"/>
        <family val="1"/>
        <charset val="204"/>
      </rPr>
      <t>2</t>
    </r>
    <r>
      <rPr>
        <sz val="13"/>
        <color theme="1"/>
        <rFont val="Times New Roman"/>
        <family val="1"/>
        <charset val="204"/>
      </rPr>
      <t>)</t>
    </r>
  </si>
  <si>
    <r>
      <t>Степень достижения показателей результативности Программы (О</t>
    </r>
    <r>
      <rPr>
        <vertAlign val="subscript"/>
        <sz val="13"/>
        <color theme="1"/>
        <rFont val="Times New Roman"/>
        <family val="1"/>
        <charset val="204"/>
      </rPr>
      <t>3</t>
    </r>
    <r>
      <rPr>
        <sz val="13"/>
        <color theme="1"/>
        <rFont val="Times New Roman"/>
        <family val="1"/>
        <charset val="204"/>
      </rPr>
      <t>)</t>
    </r>
  </si>
  <si>
    <r>
      <t>О</t>
    </r>
    <r>
      <rPr>
        <vertAlign val="subscript"/>
        <sz val="14"/>
        <color theme="1"/>
        <rFont val="Times New Roman"/>
        <family val="1"/>
        <charset val="204"/>
      </rPr>
      <t>итог</t>
    </r>
  </si>
  <si>
    <t>u = 1101,6</t>
  </si>
  <si>
    <t>высокая</t>
  </si>
  <si>
    <t>тыс. чел.</t>
  </si>
  <si>
    <t>63889,09-65556,78</t>
  </si>
  <si>
    <r>
      <t>О</t>
    </r>
    <r>
      <rPr>
        <vertAlign val="sub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>=(63889,09+1667,69)/65556,78=1</t>
    </r>
  </si>
  <si>
    <t>Оитог=</t>
  </si>
  <si>
    <t>О2=0,995</t>
  </si>
  <si>
    <t>О3=0,996</t>
  </si>
  <si>
    <t>Главный специалист отдела спорта</t>
  </si>
  <si>
    <t>И.Н.Мельников</t>
  </si>
  <si>
    <t>администрации г.Назарово</t>
  </si>
  <si>
    <t xml:space="preserve">всего </t>
  </si>
  <si>
    <t>Показатель объема услуги (работы): физические лица</t>
  </si>
  <si>
    <t>Показатели объема услуги (работы): дети в возрасти от 9 до 18 лет, молодёжь до 21года и старше, численность обучающихся</t>
  </si>
  <si>
    <t>Приложение 2</t>
  </si>
  <si>
    <t>Ответственный исполнитель, соисполнители</t>
  </si>
  <si>
    <t>Подпрограмма 1 "Развитие массовой физической культуры и спорта"</t>
  </si>
  <si>
    <t>Задача 1</t>
  </si>
  <si>
    <t>Мероприятие 1.1 Организация и проведение Спартакиады среди трудовых коллективов предприятий, организаций и учреждений города</t>
  </si>
  <si>
    <t>Мероприятие 1.3 Организация и проведение спартакиады среди клубов по месту жительства</t>
  </si>
  <si>
    <t>Мероприятие 1.4 Участие в краевой спартакиаде среди людей с ограниченными возможностями</t>
  </si>
  <si>
    <t>Мероприятие 1.5. Проведение мероприятий посвященных Дню физкультурника</t>
  </si>
  <si>
    <t>Мероприятия 1.7  Организация работы клубов по месту жительства (заработная плата инструкторам клубов, по соглашению)</t>
  </si>
  <si>
    <t>Мероприятие 1.9  Участие сборной команды города в летних спортивных играх среди городских округов Красноярского края</t>
  </si>
  <si>
    <t>Мероприятие 2.0 Участие сборной команды города в Спартакиаде среди ветеранов Красноярского края</t>
  </si>
  <si>
    <t>Мероприятие 2.2 Участие в Чемпионате, Первенстве и Кубке Красноярского края по мини-футболу</t>
  </si>
  <si>
    <t>Мероприятие 2.3 Организация и проведение регионального турнира по мини футболу на призы главы города Назарово</t>
  </si>
  <si>
    <t>Мероприятие 2.4. Организация и проведение открытого турнира по боксу "Новогодний приз"</t>
  </si>
  <si>
    <t>Задача 2</t>
  </si>
  <si>
    <t>Мероприятие 1 Приобретение спортивного специализированного оборудования, инвентаря, экипировки для занятий физической культуры и спортом лиц с орграниченными возможностями здоровья и инвалидов в муниципальных организациях дополнительного образования физкультурно-спортивной направленности</t>
  </si>
  <si>
    <t>Мероприятие 2 Модернизация и укрепление метериально технической базы спортивных объектов города (укрепление материальной базы, софинансирование государственной программы</t>
  </si>
  <si>
    <t xml:space="preserve">Мероприятие 3 Приобретение спортивного специализированного  оборудования, инвентаря, экипировки для занятий физической культурой и спортом лиц с органиченными возможностями здоровья и инвалидов в муниципальных организациях дополнительного образования </t>
  </si>
  <si>
    <t>Подпрограмма 2 "Развитие системы подготовки спортивного резерва"</t>
  </si>
  <si>
    <t>Мероприятие. Предоставление дополнительного образования в МАУ ДО "ДЮСШ" г. Назарово Красноярского края</t>
  </si>
  <si>
    <t>Предоставление дополнительного образования в МАУ ДО "СДЮСШОР" г. Назарово Красноярского края</t>
  </si>
  <si>
    <t>Обеспечение деятельности (оказание услуг) подведомственных организаций за счет средств от приносящей доход деятельности, в т.ч: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</si>
  <si>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</si>
  <si>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Персональные выплаты, устанавливаемые в целях повышения оплаты труда молодым специалистам, по министерству финансов Красноярского края в рамках непрограммных расходов отдельных органов исполнительной власти</t>
  </si>
  <si>
    <t>Мероприятия в области физической культуры и спорта</t>
  </si>
  <si>
    <t>Модернизация и укрепление материально-технической базы спортивных объектов города (укрепление материальной базы, софинансирование государственной программы)</t>
  </si>
  <si>
    <t xml:space="preserve">Модернизация и укрепление материально-технической базы муниципальных физкультурно-спортивных организаций и муниципальных организаций дополнительного образования, осуществляющих деятельность в области физической культуры и спорта </t>
  </si>
  <si>
    <t xml:space="preserve">ДЮСШ </t>
  </si>
  <si>
    <t>Наименование МП, подпрограммы, мероприятий</t>
  </si>
  <si>
    <t>Компенсация расходов муниципальных спортивных школ, подготовивших спортсмена ставшего членом сборной команды Красноярского края согласно статье 15 Закона Красноярского края от 21 декабря 2010 года № 11-5566 "О физической культуре и спорте в Красноярском крае" в рамках подпрограммы "Развитие системы подготовки спортивного резерва" МП г. Назарово "Развитие физической культуры и спорта в городе Назарово"</t>
  </si>
  <si>
    <t>Содействие достижению и (или) поощрение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"Развитие системы подготовки спортивного резерва" МП г. Назарово"</t>
  </si>
  <si>
    <t>Мероприятия 4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</si>
  <si>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Мероприятия 5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</si>
  <si>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Мероприятие 2.5 Обеспечение доступа к открытым спортивным объектам для свободного доступа</t>
  </si>
  <si>
    <t>Мероприятие 1.2 Организация и проведение спартакиады среди учащихся общеобразовательных организаций города</t>
  </si>
  <si>
    <t>Мероприятия 1.8  Участие сборной команды города в зимних спортивных играх "Олимпийская зима Красноярья"</t>
  </si>
  <si>
    <t>Мероприятие Изменения в рабочую и сметную документацию "Физкультурно-спортивный центр в г. Назарово"</t>
  </si>
  <si>
    <t>о целевых индикаторах и показателях муниципальной программы, подпрограммы муниципальной программы, отдельных мероприятий и их значениях</t>
  </si>
  <si>
    <t>Вес показателя (индикатора)</t>
  </si>
  <si>
    <t>ПЕРЕЧЕНЬ</t>
  </si>
  <si>
    <t>мероприятий подпрограмм и отдельных мероприятий муниципальной программы</t>
  </si>
  <si>
    <t>Срок</t>
  </si>
  <si>
    <t>Ожидаемый результат (краткое описание)</t>
  </si>
  <si>
    <t>Последствия нереализации мероприятия</t>
  </si>
  <si>
    <t xml:space="preserve">Связь с показателями муниципальной программы (подпрограммы) </t>
  </si>
  <si>
    <t>Приложение 3</t>
  </si>
  <si>
    <t>нормативных правовых актов администрации города, которые необходимо принять в целях реализации мероприятий программы, подпрограммы</t>
  </si>
  <si>
    <t>Наименование нормативного правового акта</t>
  </si>
  <si>
    <t>Предмет регулирования, основное содержание</t>
  </si>
  <si>
    <t>Ответственный исполнитель и соисполнители</t>
  </si>
  <si>
    <t>Ожидаемые сроки принятия (год, квартал)</t>
  </si>
  <si>
    <t>Расходы, годы</t>
  </si>
  <si>
    <t>ПРОГНОЗ</t>
  </si>
  <si>
    <t>сводных показателей муниципальных заданий на оказание муниципальных услуг (выполнение работ) муниципальными учреждениями по программе</t>
  </si>
  <si>
    <t>Распределение</t>
  </si>
  <si>
    <t>планируемых расходов по подпрограммам и мероприятиям муниципальной программы</t>
  </si>
  <si>
    <t>Приложение № 6а</t>
  </si>
  <si>
    <t>объектов капитального строительства на текущий финансовый год (за счет всех источников финансирования)</t>
  </si>
  <si>
    <t>Итого:</t>
  </si>
  <si>
    <t>Объем капитального строительства на текущий финансовый год (за счет всех источников финансирования)</t>
  </si>
  <si>
    <t>Приложение № 6б</t>
  </si>
  <si>
    <t>объектов капитального строительства на плановый период (за счет всех источников финансирования)</t>
  </si>
  <si>
    <t>Объем капитальных вложений на 1-й год</t>
  </si>
  <si>
    <t>Объем капительных вложений на 2-й год</t>
  </si>
  <si>
    <t>планируемых объемов финансирования муниципальной программы по источникам и направлениям расходования средств, в том числе в рамках адресной инвестиционной программы города</t>
  </si>
  <si>
    <t>Объем финансирования</t>
  </si>
  <si>
    <t>в том числе по годам</t>
  </si>
  <si>
    <t>Гос.стат. Отчетность</t>
  </si>
  <si>
    <t>Значение показателя</t>
  </si>
  <si>
    <t>Мероприятие 5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муниципальной программы "Развитие физической культуры, спорта в городе Назарово" за счет местного бюджета</t>
  </si>
  <si>
    <t>Мероприятие 4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</si>
  <si>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 xml:space="preserve">Приложение 1 </t>
  </si>
  <si>
    <t xml:space="preserve">к муниципальной программе </t>
  </si>
  <si>
    <t>Приложение№  5</t>
  </si>
  <si>
    <t>"Развитие физической культуры и спорта в городе Назарово" на 2017 год и плановый период 2018-2019 годы.</t>
  </si>
  <si>
    <t>"Развитие физической культуры и спорта в городе Назаров" на 2017 год и плановый период 2018-2019 годы.</t>
  </si>
  <si>
    <t>"Физкультурно-спортивный центр в городе Назарово"</t>
  </si>
  <si>
    <t>очередной финансовый год</t>
  </si>
  <si>
    <t>первый год планового периода</t>
  </si>
  <si>
    <t>второй год планового периода</t>
  </si>
  <si>
    <t>итого на период</t>
  </si>
  <si>
    <t>Код бюдждетной классификации</t>
  </si>
  <si>
    <t>ГРБС</t>
  </si>
  <si>
    <t>РзПр</t>
  </si>
  <si>
    <t>ЦСР</t>
  </si>
  <si>
    <t>ВР</t>
  </si>
  <si>
    <t>Всего, в том числе:</t>
  </si>
  <si>
    <t>ответственный исполнитель муниципальной программы, администрация г. Назарово</t>
  </si>
  <si>
    <t>1102</t>
  </si>
  <si>
    <t>0510049010</t>
  </si>
  <si>
    <t>162</t>
  </si>
  <si>
    <t>622</t>
  </si>
  <si>
    <t>0703</t>
  </si>
  <si>
    <t>0520000810</t>
  </si>
  <si>
    <t>621</t>
  </si>
  <si>
    <t>0520049010</t>
  </si>
  <si>
    <t>0510000810</t>
  </si>
  <si>
    <t>Администрация города</t>
  </si>
  <si>
    <t>Мероприятие 7 Закупка спортивного оборудования для детско-юношеских спортивных школ и училищ олимпийского резерва</t>
  </si>
  <si>
    <t>05100R4950</t>
  </si>
  <si>
    <t>05100L4950</t>
  </si>
  <si>
    <t>Мероприятие 8 Закупка спортивного оборудования для детско-юношеских спортивных школ и училищ олимпийского резерва за счет средств местного бюджета</t>
  </si>
  <si>
    <t>000</t>
  </si>
  <si>
    <t>0000</t>
  </si>
  <si>
    <t>0000000000</t>
  </si>
  <si>
    <t>Ведущий специалист отдела спорта</t>
  </si>
  <si>
    <t>Л.Б. Стариков</t>
  </si>
  <si>
    <t>0520010210</t>
  </si>
  <si>
    <t>05100S4180</t>
  </si>
  <si>
    <t>0510074180</t>
  </si>
  <si>
    <t xml:space="preserve">Мероприятие 9 Субсидия на создание новых и поддержку действующих КМЖ за счет средств местного бюджета </t>
  </si>
  <si>
    <t>0520010310</t>
  </si>
  <si>
    <t>0520010420</t>
  </si>
  <si>
    <t>Средства на повышение размеров оплаты труда отдельным категориям работников бюджетной сферы края</t>
  </si>
  <si>
    <t xml:space="preserve">Мероприятие 10 Субсидия на создание новых и поддержку действующих КМЖ за счет средств краевого бюджета </t>
  </si>
  <si>
    <t>Мероприятие 11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</si>
  <si>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Мероприятие 12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направленности, за счет местного бюджета (софинансирование)</t>
  </si>
  <si>
    <t>0510074360</t>
  </si>
  <si>
    <t>05100S4360</t>
  </si>
  <si>
    <t>0520026540</t>
  </si>
  <si>
    <t>Мероприятие 1 Приобретение спортивного специализированного оборудования, инвентаря, экипировки для занятий физической культуры и спортом лиц с орграниченными возможностями здоровья и инвалидов в муниципальных организациях дополнительного образования физкультурно-спортивной направленности за счет местного бюджета (софинансирование)</t>
  </si>
  <si>
    <t>1101</t>
  </si>
  <si>
    <t>Мероприятие 3 Расширение сети для создания центра ГТО</t>
  </si>
  <si>
    <t>Мероприятие 1.5. Организация и проведение традиционного легкоатлетического пробега "Назаровское кольцо", посвященного Дню Великой Победы</t>
  </si>
  <si>
    <t>Мероприятие 1.12. Организация и проведение открытого турнира по боксу "Новогодний приз"</t>
  </si>
  <si>
    <t>Мероприятие 1.1. Организация и проведение Спартакиады среди трудовых коллективов предприятий, организаций и учреждений города</t>
  </si>
  <si>
    <t>Мероприятие 1.2. Организация и проведение спартакиады среди учащихся общеобразовательных организаций города</t>
  </si>
  <si>
    <t>Мероприятие 1.3. Организация и проведение спартакиады среди клубов по месту жительства</t>
  </si>
  <si>
    <t>Мероприятие 1.4. Участие в краевой спартакиаде среди людей с ограниченными возможностями</t>
  </si>
  <si>
    <t>Мероприятия 1.6.  Организация работы клубов по месту жительства (заработная плата инструкторам клубов, по соглашению)</t>
  </si>
  <si>
    <t>Мероприятия 1.7.  Участие сборной команды города в зимних спортивных играх "Олимпийская зима Красноярья"</t>
  </si>
  <si>
    <t>Мероприятие 1.8.  Участие сборной команды города в Спартакиаде допризывной молодежи среди городских округов Красноярского края</t>
  </si>
  <si>
    <t>Мероприятие 1.9. Участие сборной команды города в Спартакиаде среди ветеранов Красноярского края</t>
  </si>
  <si>
    <t>Мероприятие 1.10. Участие в Чемпионате, Первенстве и Кубке Красноярского края по мини-футболу</t>
  </si>
  <si>
    <t>Мероприятие 1.11. Организация и проведение регионального турнира по мини футболу на призы главы города Назарово</t>
  </si>
  <si>
    <t>Муниципальная программа "Развитие физической культуры и спорта в городе Назарово" на 2018 год и плановый период 2019-2020 годы.</t>
  </si>
  <si>
    <t xml:space="preserve">Приложение </t>
  </si>
  <si>
    <t>"Развитие физической культуры и спорта в городе Назарово" на 2018 год и плановый период 2019-2020 годы.</t>
  </si>
  <si>
    <t xml:space="preserve">Приложение                                                               к постановлению администрации   от __.___.2017  № ________          </t>
  </si>
  <si>
    <t xml:space="preserve">Приложение                                                              к постановлению администрации   от __.___.2017  № ________          </t>
  </si>
  <si>
    <t xml:space="preserve">Приложение                                                                к постановлению администрации   от __.___.2017  № ________          </t>
  </si>
  <si>
    <t>Наименование услуги (работы) и ее содержание: Услуга по предоставлению дополнительного образования в МАУ  «СШ» г. Назарово</t>
  </si>
  <si>
    <t>Наименование услуги (работы) и ее содержание: Услуга по предоставлению дополнительного образования в МАУ "СШОР" г. Назарово</t>
  </si>
  <si>
    <t>1103</t>
  </si>
  <si>
    <t>СШОР</t>
  </si>
  <si>
    <t>Предоставление дополнительного образования в МАУ ДО "СШОР" г. Назарово Красноярского края</t>
  </si>
  <si>
    <t>СШ</t>
  </si>
  <si>
    <t>Мероприятие. Предоставление дополнительного образования в МАУ ДО "СШ" г. Назарово Красноярского края</t>
  </si>
  <si>
    <t xml:space="preserve">СШ </t>
  </si>
  <si>
    <t>в течении года</t>
  </si>
  <si>
    <t>соисполнитель МАУ  "СШ"</t>
  </si>
  <si>
    <t>соисполнитель МАУ "СШОР"</t>
  </si>
  <si>
    <t>соисполнитель  МАУ "СШ"</t>
  </si>
  <si>
    <t>Предоставление дополнительного образования в МАУ ДО "СШ" г. Назарово Красноярского края</t>
  </si>
  <si>
    <t>Реализация краевой субсидии</t>
  </si>
  <si>
    <t>Увеличение участников официальных мероприятий в  области ФК и С</t>
  </si>
  <si>
    <t>Сокращение участников официальных мероприятий в  области ФК и С</t>
  </si>
  <si>
    <t>Выполнение МЗ в полном объеме</t>
  </si>
  <si>
    <t>Не Выполнение МЗ в полном объеме</t>
  </si>
  <si>
    <t>На 800 тыс.р.</t>
  </si>
  <si>
    <t>На 1800 тыс.р.</t>
  </si>
  <si>
    <t>Возврат денежных средств краевой субсидии</t>
  </si>
  <si>
    <t>Увеличение доли занимающихся ФК и С</t>
  </si>
  <si>
    <t>Сокращение  доли занимающихся ФК и С</t>
  </si>
  <si>
    <t xml:space="preserve">Показатель 1.3 Количество участников официальных мероприятий ФК и С, проводимых на территории города </t>
  </si>
  <si>
    <t>Увеличение участников официальных мероприятий в  области ФК и С не менее 100 человек</t>
  </si>
  <si>
    <t>Увеличение доли лиц с ОВЗ занимающихся Фк и С не менее 30 человек</t>
  </si>
  <si>
    <t xml:space="preserve">Показатель 1.2 Доля лиц с ОВЗ и инвалидов, систематически занимающихся ФК и С, в общей численности данной категории  </t>
  </si>
  <si>
    <t>Пропаганда массового спорта не менее 300 человек</t>
  </si>
  <si>
    <t>Увеличение участников официальных мероприятий в  области ФК и С не менее 50 человек</t>
  </si>
  <si>
    <t>Показатель 1.4 Численность населения систематически занимающихся ФК и С</t>
  </si>
  <si>
    <t>Показатель 2.1 Удельный вес занимающихся в группах СС и ВСМ, а также имеющих звания и разряды по игровым видам спорта</t>
  </si>
  <si>
    <t>Мероприятие Внесение изменений в рабочую и сметную документацию "Физкультурно-спортивный центр в г. Назарово"</t>
  </si>
  <si>
    <t xml:space="preserve"> Приложение к муниципальной программе </t>
  </si>
</sst>
</file>

<file path=xl/styles.xml><?xml version="1.0" encoding="utf-8"?>
<styleSheet xmlns="http://schemas.openxmlformats.org/spreadsheetml/2006/main">
  <numFmts count="8">
    <numFmt numFmtId="164" formatCode="#,##0.00_р_."/>
    <numFmt numFmtId="165" formatCode="0.0"/>
    <numFmt numFmtId="166" formatCode="#,##0.0"/>
    <numFmt numFmtId="167" formatCode="#,##0_р_."/>
    <numFmt numFmtId="168" formatCode="0.00000"/>
    <numFmt numFmtId="169" formatCode="#,##0.00000"/>
    <numFmt numFmtId="170" formatCode="#,##0.0_р_."/>
    <numFmt numFmtId="171" formatCode="#,##0.000"/>
  </numFmts>
  <fonts count="4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2" tint="-0.89999084444715716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color theme="2" tint="-0.89999084444715716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bscript"/>
      <sz val="13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 Cyr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name val="Times New Roman"/>
      <family val="1"/>
    </font>
  </fonts>
  <fills count="1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55F828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22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521">
    <xf numFmtId="0" fontId="0" fillId="0" borderId="0" xfId="0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0" fillId="0" borderId="1" xfId="0" applyBorder="1"/>
    <xf numFmtId="0" fontId="10" fillId="0" borderId="0" xfId="0" applyFont="1" applyAlignment="1">
      <alignment wrapText="1"/>
    </xf>
    <xf numFmtId="49" fontId="7" fillId="0" borderId="0" xfId="0" applyNumberFormat="1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12" fillId="0" borderId="0" xfId="0" applyFont="1"/>
    <xf numFmtId="0" fontId="7" fillId="2" borderId="0" xfId="0" applyFont="1" applyFill="1" applyAlignment="1">
      <alignment wrapText="1"/>
    </xf>
    <xf numFmtId="0" fontId="12" fillId="0" borderId="1" xfId="0" applyFont="1" applyBorder="1" applyAlignment="1">
      <alignment horizontal="center" vertical="center"/>
    </xf>
    <xf numFmtId="49" fontId="0" fillId="0" borderId="0" xfId="0" applyNumberFormat="1"/>
    <xf numFmtId="0" fontId="12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8" xfId="0" applyFont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left" vertical="center" wrapText="1"/>
    </xf>
    <xf numFmtId="0" fontId="12" fillId="4" borderId="0" xfId="1" applyFont="1" applyFill="1" applyAlignment="1">
      <alignment horizontal="center" vertical="center" wrapText="1"/>
    </xf>
    <xf numFmtId="0" fontId="12" fillId="5" borderId="0" xfId="1" applyFont="1" applyFill="1" applyBorder="1" applyAlignment="1">
      <alignment horizontal="center" vertical="center" wrapText="1"/>
    </xf>
    <xf numFmtId="0" fontId="21" fillId="3" borderId="1" xfId="1" applyFont="1" applyFill="1" applyBorder="1" applyAlignment="1">
      <alignment horizontal="left" vertical="center" wrapText="1"/>
    </xf>
    <xf numFmtId="0" fontId="7" fillId="0" borderId="17" xfId="2" applyFont="1" applyBorder="1" applyAlignment="1">
      <alignment vertical="center" wrapText="1"/>
    </xf>
    <xf numFmtId="0" fontId="7" fillId="3" borderId="5" xfId="2" applyFont="1" applyFill="1" applyBorder="1" applyAlignment="1">
      <alignment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5" borderId="1" xfId="1" applyFont="1" applyFill="1" applyBorder="1" applyAlignment="1">
      <alignment horizontal="center" vertical="center" wrapText="1"/>
    </xf>
    <xf numFmtId="0" fontId="12" fillId="4" borderId="1" xfId="1" applyFont="1" applyFill="1" applyBorder="1" applyAlignment="1">
      <alignment horizontal="center" vertical="center" wrapText="1"/>
    </xf>
    <xf numFmtId="0" fontId="14" fillId="5" borderId="1" xfId="1" applyFont="1" applyFill="1" applyBorder="1" applyAlignment="1">
      <alignment horizontal="left" vertical="center" wrapText="1"/>
    </xf>
    <xf numFmtId="0" fontId="12" fillId="3" borderId="16" xfId="1" applyFont="1" applyFill="1" applyBorder="1" applyAlignment="1">
      <alignment horizontal="left" vertical="center" wrapText="1"/>
    </xf>
    <xf numFmtId="0" fontId="12" fillId="3" borderId="1" xfId="1" applyFont="1" applyFill="1" applyBorder="1" applyAlignment="1">
      <alignment horizontal="left" vertical="center" wrapText="1"/>
    </xf>
    <xf numFmtId="0" fontId="12" fillId="3" borderId="0" xfId="1" applyFont="1" applyFill="1" applyAlignment="1">
      <alignment horizontal="left" vertical="center" wrapText="1"/>
    </xf>
    <xf numFmtId="0" fontId="24" fillId="5" borderId="1" xfId="1" applyFont="1" applyFill="1" applyBorder="1" applyAlignment="1">
      <alignment horizontal="left" vertical="center" wrapText="1"/>
    </xf>
    <xf numFmtId="0" fontId="23" fillId="5" borderId="1" xfId="1" applyFont="1" applyFill="1" applyBorder="1" applyAlignment="1">
      <alignment horizontal="center" vertical="center"/>
    </xf>
    <xf numFmtId="0" fontId="25" fillId="3" borderId="1" xfId="1" applyFont="1" applyFill="1" applyBorder="1" applyAlignment="1">
      <alignment horizontal="left" vertical="center"/>
    </xf>
    <xf numFmtId="0" fontId="23" fillId="3" borderId="16" xfId="1" applyFont="1" applyFill="1" applyBorder="1" applyAlignment="1">
      <alignment horizontal="left" vertical="center"/>
    </xf>
    <xf numFmtId="0" fontId="23" fillId="3" borderId="1" xfId="1" applyFont="1" applyFill="1" applyBorder="1" applyAlignment="1">
      <alignment horizontal="left" vertical="center"/>
    </xf>
    <xf numFmtId="0" fontId="23" fillId="3" borderId="0" xfId="1" applyFont="1" applyFill="1" applyAlignment="1">
      <alignment horizontal="left" vertical="center"/>
    </xf>
    <xf numFmtId="0" fontId="23" fillId="0" borderId="0" xfId="1" applyFont="1" applyAlignment="1">
      <alignment horizontal="left" vertical="center"/>
    </xf>
    <xf numFmtId="0" fontId="12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left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 wrapText="1"/>
    </xf>
    <xf numFmtId="165" fontId="12" fillId="3" borderId="1" xfId="1" applyNumberFormat="1" applyFont="1" applyFill="1" applyBorder="1" applyAlignment="1">
      <alignment horizontal="center" vertical="center" wrapText="1"/>
    </xf>
    <xf numFmtId="165" fontId="26" fillId="5" borderId="1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center" vertical="center" wrapText="1"/>
    </xf>
    <xf numFmtId="0" fontId="21" fillId="3" borderId="1" xfId="2" applyFont="1" applyFill="1" applyBorder="1" applyAlignment="1">
      <alignment horizontal="left" vertical="center" wrapText="1"/>
    </xf>
    <xf numFmtId="0" fontId="12" fillId="3" borderId="16" xfId="2" applyFont="1" applyFill="1" applyBorder="1" applyAlignment="1">
      <alignment horizontal="center" vertical="center" wrapText="1"/>
    </xf>
    <xf numFmtId="0" fontId="12" fillId="3" borderId="0" xfId="2" applyFont="1" applyFill="1" applyAlignment="1">
      <alignment horizontal="center" vertical="center" wrapText="1"/>
    </xf>
    <xf numFmtId="0" fontId="12" fillId="0" borderId="0" xfId="2" applyFont="1" applyAlignment="1">
      <alignment horizontal="center" vertical="center" wrapText="1"/>
    </xf>
    <xf numFmtId="1" fontId="12" fillId="0" borderId="1" xfId="2" applyNumberFormat="1" applyFont="1" applyFill="1" applyBorder="1" applyAlignment="1">
      <alignment horizontal="center" vertical="center" wrapText="1"/>
    </xf>
    <xf numFmtId="165" fontId="26" fillId="3" borderId="1" xfId="1" applyNumberFormat="1" applyFont="1" applyFill="1" applyBorder="1" applyAlignment="1">
      <alignment horizontal="center" vertical="center" wrapText="1"/>
    </xf>
    <xf numFmtId="0" fontId="14" fillId="3" borderId="1" xfId="2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165" fontId="26" fillId="8" borderId="1" xfId="1" applyNumberFormat="1" applyFont="1" applyFill="1" applyBorder="1" applyAlignment="1">
      <alignment horizontal="center" vertical="center" wrapText="1"/>
    </xf>
    <xf numFmtId="165" fontId="26" fillId="9" borderId="1" xfId="1" applyNumberFormat="1" applyFont="1" applyFill="1" applyBorder="1" applyAlignment="1">
      <alignment horizontal="center" vertical="center" wrapText="1"/>
    </xf>
    <xf numFmtId="1" fontId="12" fillId="3" borderId="1" xfId="2" applyNumberFormat="1" applyFont="1" applyFill="1" applyBorder="1" applyAlignment="1">
      <alignment horizontal="center" vertical="center" wrapText="1"/>
    </xf>
    <xf numFmtId="165" fontId="12" fillId="3" borderId="1" xfId="2" applyNumberFormat="1" applyFont="1" applyFill="1" applyBorder="1" applyAlignment="1">
      <alignment horizontal="center" vertical="center" wrapText="1"/>
    </xf>
    <xf numFmtId="165" fontId="14" fillId="3" borderId="1" xfId="2" applyNumberFormat="1" applyFont="1" applyFill="1" applyBorder="1" applyAlignment="1">
      <alignment horizontal="center" vertical="center" wrapText="1"/>
    </xf>
    <xf numFmtId="165" fontId="14" fillId="4" borderId="1" xfId="2" applyNumberFormat="1" applyFont="1" applyFill="1" applyBorder="1" applyAlignment="1">
      <alignment horizontal="center" vertical="center" wrapText="1"/>
    </xf>
    <xf numFmtId="2" fontId="12" fillId="3" borderId="16" xfId="2" applyNumberFormat="1" applyFont="1" applyFill="1" applyBorder="1" applyAlignment="1">
      <alignment horizontal="center" vertical="center" wrapText="1"/>
    </xf>
    <xf numFmtId="2" fontId="12" fillId="3" borderId="1" xfId="2" applyNumberFormat="1" applyFont="1" applyFill="1" applyBorder="1" applyAlignment="1">
      <alignment horizontal="center" vertical="center" wrapText="1"/>
    </xf>
    <xf numFmtId="0" fontId="12" fillId="10" borderId="1" xfId="2" applyFont="1" applyFill="1" applyBorder="1" applyAlignment="1">
      <alignment horizontal="center" vertical="center" wrapText="1"/>
    </xf>
    <xf numFmtId="0" fontId="14" fillId="10" borderId="1" xfId="2" applyFont="1" applyFill="1" applyBorder="1" applyAlignment="1">
      <alignment horizontal="left" vertical="center" wrapText="1"/>
    </xf>
    <xf numFmtId="0" fontId="14" fillId="10" borderId="1" xfId="2" applyFont="1" applyFill="1" applyBorder="1" applyAlignment="1">
      <alignment horizontal="center" vertical="center" wrapText="1"/>
    </xf>
    <xf numFmtId="165" fontId="12" fillId="4" borderId="1" xfId="2" applyNumberFormat="1" applyFont="1" applyFill="1" applyBorder="1" applyAlignment="1">
      <alignment horizontal="center" vertical="center" wrapText="1"/>
    </xf>
    <xf numFmtId="0" fontId="27" fillId="10" borderId="1" xfId="2" applyFont="1" applyFill="1" applyBorder="1" applyAlignment="1">
      <alignment horizontal="center" vertical="center" wrapText="1"/>
    </xf>
    <xf numFmtId="165" fontId="26" fillId="10" borderId="1" xfId="1" applyNumberFormat="1" applyFont="1" applyFill="1" applyBorder="1" applyAlignment="1">
      <alignment horizontal="center" vertical="center" wrapText="1"/>
    </xf>
    <xf numFmtId="0" fontId="21" fillId="10" borderId="1" xfId="2" applyFont="1" applyFill="1" applyBorder="1" applyAlignment="1">
      <alignment horizontal="left" vertical="center" wrapText="1"/>
    </xf>
    <xf numFmtId="0" fontId="12" fillId="10" borderId="16" xfId="2" applyFont="1" applyFill="1" applyBorder="1" applyAlignment="1">
      <alignment horizontal="center" vertical="center" wrapText="1"/>
    </xf>
    <xf numFmtId="0" fontId="12" fillId="10" borderId="0" xfId="2" applyFont="1" applyFill="1" applyAlignment="1">
      <alignment horizontal="center" vertical="center" wrapText="1"/>
    </xf>
    <xf numFmtId="0" fontId="12" fillId="10" borderId="1" xfId="2" applyFont="1" applyFill="1" applyBorder="1" applyAlignment="1">
      <alignment horizontal="left" vertical="center" wrapText="1"/>
    </xf>
    <xf numFmtId="1" fontId="12" fillId="4" borderId="1" xfId="2" applyNumberFormat="1" applyFont="1" applyFill="1" applyBorder="1" applyAlignment="1">
      <alignment horizontal="center" vertical="center" wrapText="1"/>
    </xf>
    <xf numFmtId="0" fontId="12" fillId="10" borderId="15" xfId="2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horizontal="left" vertical="center" wrapText="1"/>
    </xf>
    <xf numFmtId="0" fontId="28" fillId="3" borderId="1" xfId="2" applyFont="1" applyFill="1" applyBorder="1" applyAlignment="1">
      <alignment horizontal="center" vertical="center" wrapText="1"/>
    </xf>
    <xf numFmtId="0" fontId="8" fillId="9" borderId="1" xfId="2" applyFont="1" applyFill="1" applyBorder="1" applyAlignment="1">
      <alignment horizontal="center" vertical="center" wrapText="1"/>
    </xf>
    <xf numFmtId="2" fontId="8" fillId="9" borderId="1" xfId="2" applyNumberFormat="1" applyFont="1" applyFill="1" applyBorder="1" applyAlignment="1">
      <alignment horizontal="center" vertical="center" wrapText="1"/>
    </xf>
    <xf numFmtId="2" fontId="8" fillId="3" borderId="1" xfId="2" applyNumberFormat="1" applyFont="1" applyFill="1" applyBorder="1" applyAlignment="1">
      <alignment horizontal="center" vertical="center" wrapText="1"/>
    </xf>
    <xf numFmtId="165" fontId="29" fillId="3" borderId="1" xfId="1" applyNumberFormat="1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12" fillId="5" borderId="15" xfId="1" applyFont="1" applyFill="1" applyBorder="1" applyAlignment="1">
      <alignment horizontal="center" vertical="center" wrapText="1"/>
    </xf>
    <xf numFmtId="0" fontId="23" fillId="5" borderId="1" xfId="1" applyFont="1" applyFill="1" applyBorder="1" applyAlignment="1">
      <alignment horizontal="left" vertical="center"/>
    </xf>
    <xf numFmtId="0" fontId="23" fillId="5" borderId="15" xfId="1" applyFont="1" applyFill="1" applyBorder="1" applyAlignment="1">
      <alignment horizontal="left" vertical="center"/>
    </xf>
    <xf numFmtId="0" fontId="7" fillId="3" borderId="15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wrapText="1"/>
    </xf>
    <xf numFmtId="3" fontId="12" fillId="3" borderId="1" xfId="2" applyNumberFormat="1" applyFont="1" applyFill="1" applyBorder="1" applyAlignment="1">
      <alignment horizontal="center" vertical="center" wrapText="1"/>
    </xf>
    <xf numFmtId="3" fontId="7" fillId="3" borderId="1" xfId="2" applyNumberFormat="1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7" fillId="5" borderId="1" xfId="2" applyFont="1" applyFill="1" applyBorder="1" applyAlignment="1">
      <alignment horizontal="center" wrapText="1"/>
    </xf>
    <xf numFmtId="0" fontId="7" fillId="11" borderId="1" xfId="2" applyFont="1" applyFill="1" applyBorder="1" applyAlignment="1">
      <alignment horizontal="center" vertical="center" wrapText="1"/>
    </xf>
    <xf numFmtId="165" fontId="7" fillId="3" borderId="1" xfId="2" applyNumberFormat="1" applyFont="1" applyFill="1" applyBorder="1" applyAlignment="1">
      <alignment horizontal="center" vertical="center" wrapText="1"/>
    </xf>
    <xf numFmtId="0" fontId="7" fillId="3" borderId="0" xfId="2" applyFont="1" applyFill="1" applyAlignment="1">
      <alignment wrapText="1"/>
    </xf>
    <xf numFmtId="2" fontId="8" fillId="4" borderId="1" xfId="2" applyNumberFormat="1" applyFont="1" applyFill="1" applyBorder="1" applyAlignment="1">
      <alignment horizontal="center" vertical="center" wrapText="1"/>
    </xf>
    <xf numFmtId="2" fontId="7" fillId="3" borderId="1" xfId="2" applyNumberFormat="1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left" vertical="center" wrapText="1"/>
    </xf>
    <xf numFmtId="3" fontId="17" fillId="0" borderId="1" xfId="3" applyNumberFormat="1" applyFont="1" applyBorder="1" applyAlignment="1">
      <alignment horizontal="center" vertical="center" wrapText="1"/>
    </xf>
    <xf numFmtId="3" fontId="17" fillId="3" borderId="1" xfId="3" applyNumberFormat="1" applyFont="1" applyFill="1" applyBorder="1" applyAlignment="1">
      <alignment horizontal="center" vertical="center" wrapText="1"/>
    </xf>
    <xf numFmtId="3" fontId="18" fillId="0" borderId="1" xfId="3" applyNumberFormat="1" applyFont="1" applyBorder="1" applyAlignment="1">
      <alignment horizontal="center" vertical="center" wrapText="1"/>
    </xf>
    <xf numFmtId="3" fontId="12" fillId="3" borderId="1" xfId="3" applyNumberFormat="1" applyFont="1" applyFill="1" applyBorder="1" applyAlignment="1">
      <alignment horizontal="center" vertical="center" wrapText="1"/>
    </xf>
    <xf numFmtId="3" fontId="18" fillId="3" borderId="1" xfId="3" applyNumberFormat="1" applyFont="1" applyFill="1" applyBorder="1" applyAlignment="1">
      <alignment horizontal="center" vertical="center" wrapText="1"/>
    </xf>
    <xf numFmtId="3" fontId="8" fillId="3" borderId="1" xfId="3" applyNumberFormat="1" applyFont="1" applyFill="1" applyBorder="1" applyAlignment="1">
      <alignment horizontal="center" vertical="center" wrapText="1"/>
    </xf>
    <xf numFmtId="1" fontId="7" fillId="11" borderId="1" xfId="2" applyNumberFormat="1" applyFont="1" applyFill="1" applyBorder="1" applyAlignment="1">
      <alignment horizontal="center" vertical="center" wrapText="1"/>
    </xf>
    <xf numFmtId="0" fontId="7" fillId="9" borderId="0" xfId="2" applyFont="1" applyFill="1" applyAlignment="1">
      <alignment wrapText="1"/>
    </xf>
    <xf numFmtId="3" fontId="7" fillId="3" borderId="1" xfId="2" applyNumberFormat="1" applyFont="1" applyFill="1" applyBorder="1" applyAlignment="1">
      <alignment wrapText="1"/>
    </xf>
    <xf numFmtId="0" fontId="7" fillId="12" borderId="1" xfId="2" applyFont="1" applyFill="1" applyBorder="1" applyAlignment="1">
      <alignment horizontal="center" vertical="center" wrapText="1"/>
    </xf>
    <xf numFmtId="1" fontId="8" fillId="3" borderId="1" xfId="2" applyNumberFormat="1" applyFont="1" applyFill="1" applyBorder="1" applyAlignment="1">
      <alignment horizontal="center" vertical="center" wrapText="1"/>
    </xf>
    <xf numFmtId="1" fontId="7" fillId="3" borderId="1" xfId="2" applyNumberFormat="1" applyFont="1" applyFill="1" applyBorder="1" applyAlignment="1">
      <alignment horizontal="center" vertical="center" wrapText="1"/>
    </xf>
    <xf numFmtId="0" fontId="7" fillId="5" borderId="1" xfId="2" applyFont="1" applyFill="1" applyBorder="1" applyAlignment="1">
      <alignment horizontal="center" vertical="center" wrapText="1"/>
    </xf>
    <xf numFmtId="0" fontId="7" fillId="13" borderId="1" xfId="2" applyFont="1" applyFill="1" applyBorder="1" applyAlignment="1">
      <alignment horizontal="center" vertical="center" wrapText="1"/>
    </xf>
    <xf numFmtId="165" fontId="30" fillId="3" borderId="1" xfId="2" applyNumberFormat="1" applyFont="1" applyFill="1" applyBorder="1" applyAlignment="1">
      <alignment horizontal="center" vertical="center" wrapText="1"/>
    </xf>
    <xf numFmtId="165" fontId="8" fillId="3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vertical="center" wrapText="1"/>
    </xf>
    <xf numFmtId="0" fontId="8" fillId="3" borderId="1" xfId="2" applyFont="1" applyFill="1" applyBorder="1" applyAlignment="1">
      <alignment horizontal="center" vertical="center" wrapText="1"/>
    </xf>
    <xf numFmtId="3" fontId="19" fillId="5" borderId="1" xfId="3" applyNumberFormat="1" applyFont="1" applyFill="1" applyBorder="1" applyAlignment="1">
      <alignment horizontal="right" vertical="center" wrapText="1"/>
    </xf>
    <xf numFmtId="0" fontId="7" fillId="3" borderId="13" xfId="2" applyFont="1" applyFill="1" applyBorder="1" applyAlignment="1">
      <alignment wrapText="1"/>
    </xf>
    <xf numFmtId="0" fontId="12" fillId="3" borderId="1" xfId="2" applyFont="1" applyFill="1" applyBorder="1" applyAlignment="1">
      <alignment horizontal="center" vertical="center"/>
    </xf>
    <xf numFmtId="3" fontId="7" fillId="3" borderId="1" xfId="2" applyNumberFormat="1" applyFont="1" applyFill="1" applyBorder="1" applyAlignment="1">
      <alignment horizontal="center" vertical="center"/>
    </xf>
    <xf numFmtId="166" fontId="7" fillId="3" borderId="1" xfId="2" applyNumberFormat="1" applyFont="1" applyFill="1" applyBorder="1" applyAlignment="1">
      <alignment horizontal="center" vertical="center"/>
    </xf>
    <xf numFmtId="166" fontId="7" fillId="4" borderId="1" xfId="2" applyNumberFormat="1" applyFont="1" applyFill="1" applyBorder="1" applyAlignment="1">
      <alignment horizontal="center" vertical="center"/>
    </xf>
    <xf numFmtId="4" fontId="7" fillId="3" borderId="1" xfId="2" applyNumberFormat="1" applyFont="1" applyFill="1" applyBorder="1" applyAlignment="1">
      <alignment horizontal="center" vertical="center"/>
    </xf>
    <xf numFmtId="165" fontId="26" fillId="14" borderId="1" xfId="1" applyNumberFormat="1" applyFont="1" applyFill="1" applyBorder="1" applyAlignment="1">
      <alignment horizontal="center" vertical="center" wrapText="1"/>
    </xf>
    <xf numFmtId="0" fontId="7" fillId="9" borderId="15" xfId="2" applyFont="1" applyFill="1" applyBorder="1" applyAlignment="1">
      <alignment horizontal="center" vertical="center" wrapText="1"/>
    </xf>
    <xf numFmtId="0" fontId="7" fillId="9" borderId="1" xfId="2" applyFont="1" applyFill="1" applyBorder="1" applyAlignment="1">
      <alignment horizontal="left" vertical="center" wrapText="1"/>
    </xf>
    <xf numFmtId="0" fontId="7" fillId="9" borderId="1" xfId="2" applyFont="1" applyFill="1" applyBorder="1" applyAlignment="1">
      <alignment horizontal="center" vertical="center" wrapText="1"/>
    </xf>
    <xf numFmtId="0" fontId="12" fillId="9" borderId="1" xfId="2" applyFont="1" applyFill="1" applyBorder="1" applyAlignment="1">
      <alignment wrapText="1"/>
    </xf>
    <xf numFmtId="0" fontId="12" fillId="9" borderId="1" xfId="2" applyFont="1" applyFill="1" applyBorder="1" applyAlignment="1">
      <alignment horizontal="center" vertical="center" wrapText="1"/>
    </xf>
    <xf numFmtId="0" fontId="7" fillId="5" borderId="1" xfId="2" applyFont="1" applyFill="1" applyBorder="1" applyAlignment="1">
      <alignment wrapText="1"/>
    </xf>
    <xf numFmtId="0" fontId="7" fillId="3" borderId="1" xfId="2" applyFont="1" applyFill="1" applyBorder="1" applyAlignment="1">
      <alignment horizontal="center" vertical="center"/>
    </xf>
    <xf numFmtId="2" fontId="12" fillId="3" borderId="1" xfId="2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2" fontId="7" fillId="3" borderId="1" xfId="2" applyNumberFormat="1" applyFont="1" applyFill="1" applyBorder="1" applyAlignment="1">
      <alignment horizontal="center" vertical="center"/>
    </xf>
    <xf numFmtId="2" fontId="8" fillId="0" borderId="1" xfId="2" applyNumberFormat="1" applyFont="1" applyFill="1" applyBorder="1" applyAlignment="1">
      <alignment horizontal="center" vertical="center"/>
    </xf>
    <xf numFmtId="2" fontId="8" fillId="4" borderId="1" xfId="2" applyNumberFormat="1" applyFont="1" applyFill="1" applyBorder="1" applyAlignment="1">
      <alignment horizontal="center" vertical="center"/>
    </xf>
    <xf numFmtId="0" fontId="10" fillId="3" borderId="1" xfId="2" applyFont="1" applyFill="1" applyBorder="1"/>
    <xf numFmtId="0" fontId="10" fillId="5" borderId="1" xfId="2" applyFont="1" applyFill="1" applyBorder="1"/>
    <xf numFmtId="0" fontId="10" fillId="5" borderId="1" xfId="2" applyFont="1" applyFill="1" applyBorder="1" applyAlignment="1">
      <alignment horizontal="center" vertical="center"/>
    </xf>
    <xf numFmtId="0" fontId="21" fillId="3" borderId="1" xfId="2" applyFont="1" applyFill="1" applyBorder="1" applyAlignment="1">
      <alignment horizontal="left" vertical="center"/>
    </xf>
    <xf numFmtId="0" fontId="10" fillId="3" borderId="0" xfId="2" applyFont="1" applyFill="1"/>
    <xf numFmtId="0" fontId="12" fillId="3" borderId="1" xfId="2" applyFont="1" applyFill="1" applyBorder="1"/>
    <xf numFmtId="1" fontId="7" fillId="3" borderId="1" xfId="2" applyNumberFormat="1" applyFont="1" applyFill="1" applyBorder="1" applyAlignment="1">
      <alignment horizontal="center" vertical="center"/>
    </xf>
    <xf numFmtId="1" fontId="8" fillId="3" borderId="1" xfId="2" applyNumberFormat="1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center" vertical="center"/>
    </xf>
    <xf numFmtId="0" fontId="7" fillId="3" borderId="1" xfId="2" applyFont="1" applyFill="1" applyBorder="1"/>
    <xf numFmtId="0" fontId="10" fillId="9" borderId="0" xfId="2" applyFont="1" applyFill="1"/>
    <xf numFmtId="165" fontId="12" fillId="3" borderId="1" xfId="2" applyNumberFormat="1" applyFont="1" applyFill="1" applyBorder="1" applyAlignment="1">
      <alignment horizontal="center" vertical="center"/>
    </xf>
    <xf numFmtId="1" fontId="12" fillId="3" borderId="1" xfId="2" applyNumberFormat="1" applyFont="1" applyFill="1" applyBorder="1" applyAlignment="1">
      <alignment horizontal="center" vertical="center"/>
    </xf>
    <xf numFmtId="1" fontId="7" fillId="4" borderId="1" xfId="2" applyNumberFormat="1" applyFont="1" applyFill="1" applyBorder="1" applyAlignment="1">
      <alignment horizontal="center" vertical="center"/>
    </xf>
    <xf numFmtId="165" fontId="7" fillId="3" borderId="1" xfId="2" applyNumberFormat="1" applyFont="1" applyFill="1" applyBorder="1" applyAlignment="1">
      <alignment horizontal="center" vertical="center"/>
    </xf>
    <xf numFmtId="2" fontId="12" fillId="3" borderId="0" xfId="1" applyNumberFormat="1" applyFont="1" applyFill="1" applyAlignment="1">
      <alignment horizontal="center" vertical="center" wrapText="1"/>
    </xf>
    <xf numFmtId="0" fontId="12" fillId="5" borderId="0" xfId="1" applyFont="1" applyFill="1" applyAlignment="1">
      <alignment horizontal="center" vertical="center" wrapText="1"/>
    </xf>
    <xf numFmtId="0" fontId="21" fillId="3" borderId="0" xfId="1" applyFont="1" applyFill="1" applyBorder="1" applyAlignment="1">
      <alignment horizontal="left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4" fillId="0" borderId="0" xfId="1" applyFont="1" applyAlignment="1">
      <alignment horizontal="center" wrapText="1"/>
    </xf>
    <xf numFmtId="2" fontId="31" fillId="0" borderId="1" xfId="2" applyNumberFormat="1" applyFont="1" applyBorder="1" applyAlignment="1">
      <alignment horizontal="center"/>
    </xf>
    <xf numFmtId="0" fontId="32" fillId="3" borderId="1" xfId="2" applyFont="1" applyFill="1" applyBorder="1" applyAlignment="1">
      <alignment horizontal="center" vertical="center" wrapText="1"/>
    </xf>
    <xf numFmtId="2" fontId="32" fillId="3" borderId="1" xfId="2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65" fontId="10" fillId="3" borderId="0" xfId="2" applyNumberFormat="1" applyFont="1" applyFill="1"/>
    <xf numFmtId="0" fontId="10" fillId="3" borderId="0" xfId="2" applyFont="1" applyFill="1" applyAlignment="1">
      <alignment vertical="top"/>
    </xf>
    <xf numFmtId="0" fontId="10" fillId="3" borderId="0" xfId="2" applyFont="1" applyFill="1" applyBorder="1" applyAlignment="1">
      <alignment horizontal="left" vertical="top" wrapText="1"/>
    </xf>
    <xf numFmtId="165" fontId="10" fillId="3" borderId="9" xfId="2" applyNumberFormat="1" applyFont="1" applyFill="1" applyBorder="1" applyAlignment="1">
      <alignment horizontal="center" vertical="center" wrapText="1"/>
    </xf>
    <xf numFmtId="0" fontId="10" fillId="3" borderId="9" xfId="2" applyFont="1" applyFill="1" applyBorder="1" applyAlignment="1">
      <alignment horizontal="center" vertical="center" wrapText="1"/>
    </xf>
    <xf numFmtId="0" fontId="32" fillId="3" borderId="9" xfId="2" applyFont="1" applyFill="1" applyBorder="1" applyAlignment="1">
      <alignment horizontal="center" vertical="center" wrapText="1"/>
    </xf>
    <xf numFmtId="0" fontId="10" fillId="3" borderId="0" xfId="2" applyFont="1" applyFill="1" applyAlignment="1">
      <alignment horizontal="center" vertical="center" wrapText="1"/>
    </xf>
    <xf numFmtId="165" fontId="10" fillId="3" borderId="1" xfId="2" applyNumberFormat="1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left" vertical="top" wrapText="1"/>
    </xf>
    <xf numFmtId="0" fontId="10" fillId="3" borderId="1" xfId="2" applyFont="1" applyFill="1" applyBorder="1" applyAlignment="1">
      <alignment horizontal="center" vertical="center" wrapText="1"/>
    </xf>
    <xf numFmtId="3" fontId="10" fillId="3" borderId="1" xfId="2" applyNumberFormat="1" applyFont="1" applyFill="1" applyBorder="1" applyAlignment="1">
      <alignment horizontal="center" vertical="center" wrapText="1"/>
    </xf>
    <xf numFmtId="2" fontId="10" fillId="3" borderId="1" xfId="2" applyNumberFormat="1" applyFont="1" applyFill="1" applyBorder="1" applyAlignment="1">
      <alignment horizontal="center" vertical="center" wrapText="1"/>
    </xf>
    <xf numFmtId="1" fontId="10" fillId="3" borderId="1" xfId="2" applyNumberFormat="1" applyFont="1" applyFill="1" applyBorder="1" applyAlignment="1">
      <alignment horizontal="center" vertical="center" wrapText="1"/>
    </xf>
    <xf numFmtId="49" fontId="10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3" borderId="1" xfId="2" applyFont="1" applyFill="1" applyBorder="1" applyAlignment="1">
      <alignment horizontal="center" vertical="center"/>
    </xf>
    <xf numFmtId="4" fontId="10" fillId="3" borderId="1" xfId="2" applyNumberFormat="1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49" fontId="10" fillId="3" borderId="1" xfId="2" applyNumberFormat="1" applyFont="1" applyFill="1" applyBorder="1" applyAlignment="1">
      <alignment horizontal="center" vertical="center" wrapText="1"/>
    </xf>
    <xf numFmtId="2" fontId="10" fillId="3" borderId="1" xfId="2" applyNumberFormat="1" applyFont="1" applyFill="1" applyBorder="1" applyAlignment="1">
      <alignment horizontal="center" vertical="center"/>
    </xf>
    <xf numFmtId="0" fontId="10" fillId="3" borderId="1" xfId="2" applyFont="1" applyFill="1" applyBorder="1" applyAlignment="1">
      <alignment horizontal="center" vertical="top" wrapText="1"/>
    </xf>
    <xf numFmtId="165" fontId="10" fillId="3" borderId="1" xfId="2" applyNumberFormat="1" applyFont="1" applyFill="1" applyBorder="1" applyAlignment="1">
      <alignment horizontal="center" vertical="center"/>
    </xf>
    <xf numFmtId="3" fontId="10" fillId="4" borderId="1" xfId="2" applyNumberFormat="1" applyFont="1" applyFill="1" applyBorder="1" applyAlignment="1">
      <alignment horizontal="center" vertical="center" wrapText="1"/>
    </xf>
    <xf numFmtId="2" fontId="10" fillId="4" borderId="1" xfId="2" applyNumberFormat="1" applyFont="1" applyFill="1" applyBorder="1" applyAlignment="1">
      <alignment horizontal="center" vertical="center" wrapText="1"/>
    </xf>
    <xf numFmtId="1" fontId="10" fillId="4" borderId="1" xfId="2" applyNumberFormat="1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2" fontId="10" fillId="4" borderId="15" xfId="2" applyNumberFormat="1" applyFont="1" applyFill="1" applyBorder="1" applyAlignment="1">
      <alignment horizontal="center" vertical="center"/>
    </xf>
    <xf numFmtId="165" fontId="10" fillId="4" borderId="15" xfId="2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16" fillId="3" borderId="1" xfId="0" applyFont="1" applyFill="1" applyBorder="1" applyAlignment="1">
      <alignment vertical="top" wrapText="1"/>
    </xf>
    <xf numFmtId="0" fontId="16" fillId="3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0" fillId="3" borderId="0" xfId="2" applyFont="1" applyFill="1" applyBorder="1" applyAlignment="1">
      <alignment horizontal="left" vertical="top" wrapText="1"/>
    </xf>
    <xf numFmtId="3" fontId="10" fillId="4" borderId="1" xfId="2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3" borderId="0" xfId="2" applyFont="1" applyFill="1" applyBorder="1" applyAlignment="1">
      <alignment vertical="top" wrapText="1"/>
    </xf>
    <xf numFmtId="166" fontId="10" fillId="3" borderId="1" xfId="2" applyNumberFormat="1" applyFont="1" applyFill="1" applyBorder="1" applyAlignment="1">
      <alignment horizontal="center" vertical="center"/>
    </xf>
    <xf numFmtId="3" fontId="16" fillId="3" borderId="1" xfId="2" applyNumberFormat="1" applyFont="1" applyFill="1" applyBorder="1" applyAlignment="1">
      <alignment horizontal="center" vertical="center"/>
    </xf>
    <xf numFmtId="4" fontId="16" fillId="3" borderId="9" xfId="2" applyNumberFormat="1" applyFont="1" applyFill="1" applyBorder="1" applyAlignment="1">
      <alignment horizontal="center" vertical="center"/>
    </xf>
    <xf numFmtId="0" fontId="10" fillId="3" borderId="15" xfId="2" applyFont="1" applyFill="1" applyBorder="1" applyAlignment="1">
      <alignment horizontal="center" vertical="top" wrapText="1"/>
    </xf>
    <xf numFmtId="166" fontId="16" fillId="3" borderId="1" xfId="2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wrapText="1"/>
    </xf>
    <xf numFmtId="49" fontId="7" fillId="3" borderId="0" xfId="0" applyNumberFormat="1" applyFont="1" applyFill="1" applyAlignment="1">
      <alignment horizontal="left" wrapText="1"/>
    </xf>
    <xf numFmtId="0" fontId="10" fillId="3" borderId="0" xfId="0" applyFont="1" applyFill="1" applyAlignment="1">
      <alignment wrapText="1"/>
    </xf>
    <xf numFmtId="0" fontId="10" fillId="3" borderId="15" xfId="2" applyFont="1" applyFill="1" applyBorder="1" applyAlignment="1">
      <alignment horizontal="center" vertical="center"/>
    </xf>
    <xf numFmtId="0" fontId="10" fillId="3" borderId="1" xfId="2" applyFont="1" applyFill="1" applyBorder="1" applyAlignment="1">
      <alignment horizontal="left" vertical="center" wrapText="1"/>
    </xf>
    <xf numFmtId="0" fontId="4" fillId="0" borderId="0" xfId="5"/>
    <xf numFmtId="0" fontId="16" fillId="0" borderId="0" xfId="5" applyFont="1" applyAlignment="1">
      <alignment horizontal="right"/>
    </xf>
    <xf numFmtId="0" fontId="33" fillId="0" borderId="0" xfId="5" applyFont="1" applyAlignment="1"/>
    <xf numFmtId="0" fontId="34" fillId="0" borderId="0" xfId="5" applyFont="1" applyAlignment="1">
      <alignment horizontal="right"/>
    </xf>
    <xf numFmtId="0" fontId="33" fillId="0" borderId="0" xfId="5" applyFont="1" applyAlignment="1">
      <alignment horizontal="center"/>
    </xf>
    <xf numFmtId="0" fontId="34" fillId="0" borderId="1" xfId="5" applyFont="1" applyBorder="1" applyAlignment="1">
      <alignment horizontal="center" vertical="center" wrapText="1"/>
    </xf>
    <xf numFmtId="0" fontId="35" fillId="0" borderId="1" xfId="5" applyFont="1" applyBorder="1" applyAlignment="1">
      <alignment horizontal="center" vertical="center" wrapText="1"/>
    </xf>
    <xf numFmtId="0" fontId="34" fillId="0" borderId="1" xfId="5" applyFont="1" applyBorder="1" applyAlignment="1">
      <alignment horizontal="center" vertical="center"/>
    </xf>
    <xf numFmtId="0" fontId="34" fillId="0" borderId="1" xfId="5" applyFont="1" applyBorder="1" applyAlignment="1">
      <alignment horizontal="center" wrapText="1"/>
    </xf>
    <xf numFmtId="0" fontId="34" fillId="0" borderId="1" xfId="5" applyFont="1" applyBorder="1" applyAlignment="1">
      <alignment horizontal="center" vertical="top" wrapText="1"/>
    </xf>
    <xf numFmtId="0" fontId="4" fillId="0" borderId="1" xfId="5" applyBorder="1" applyAlignment="1">
      <alignment horizontal="center"/>
    </xf>
    <xf numFmtId="0" fontId="16" fillId="0" borderId="1" xfId="5" applyFont="1" applyBorder="1" applyAlignment="1">
      <alignment horizontal="center" vertical="top" wrapText="1"/>
    </xf>
    <xf numFmtId="3" fontId="10" fillId="3" borderId="1" xfId="2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2" fontId="4" fillId="0" borderId="0" xfId="5" applyNumberFormat="1"/>
    <xf numFmtId="0" fontId="16" fillId="0" borderId="1" xfId="5" applyFont="1" applyBorder="1" applyAlignment="1">
      <alignment horizontal="center" vertical="center" wrapText="1"/>
    </xf>
    <xf numFmtId="165" fontId="10" fillId="0" borderId="1" xfId="5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" fontId="0" fillId="0" borderId="0" xfId="0" applyNumberFormat="1"/>
    <xf numFmtId="0" fontId="16" fillId="0" borderId="0" xfId="0" applyFont="1" applyAlignment="1">
      <alignment wrapText="1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20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0" xfId="0" applyFont="1"/>
    <xf numFmtId="0" fontId="10" fillId="0" borderId="1" xfId="0" applyFont="1" applyBorder="1"/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/>
    <xf numFmtId="0" fontId="40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11" xfId="0" applyFont="1" applyBorder="1"/>
    <xf numFmtId="0" fontId="10" fillId="0" borderId="2" xfId="0" applyFont="1" applyBorder="1"/>
    <xf numFmtId="0" fontId="16" fillId="0" borderId="1" xfId="0" applyFont="1" applyBorder="1" applyAlignment="1">
      <alignment wrapText="1"/>
    </xf>
    <xf numFmtId="0" fontId="10" fillId="0" borderId="0" xfId="0" applyFont="1" applyAlignment="1">
      <alignment horizontal="left" vertical="center"/>
    </xf>
    <xf numFmtId="49" fontId="12" fillId="0" borderId="0" xfId="0" applyNumberFormat="1" applyFont="1"/>
    <xf numFmtId="164" fontId="10" fillId="0" borderId="10" xfId="0" applyNumberFormat="1" applyFont="1" applyBorder="1"/>
    <xf numFmtId="0" fontId="10" fillId="0" borderId="10" xfId="0" applyFont="1" applyBorder="1" applyAlignment="1">
      <alignment horizontal="left" wrapText="1"/>
    </xf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16" fillId="0" borderId="18" xfId="0" applyFont="1" applyBorder="1" applyAlignment="1">
      <alignment horizontal="right"/>
    </xf>
    <xf numFmtId="169" fontId="16" fillId="0" borderId="1" xfId="0" applyNumberFormat="1" applyFont="1" applyBorder="1" applyAlignment="1">
      <alignment vertical="center"/>
    </xf>
    <xf numFmtId="0" fontId="16" fillId="3" borderId="0" xfId="6" applyFont="1" applyFill="1"/>
    <xf numFmtId="0" fontId="16" fillId="3" borderId="0" xfId="0" applyFont="1" applyFill="1" applyAlignment="1">
      <alignment horizontal="left"/>
    </xf>
    <xf numFmtId="169" fontId="16" fillId="0" borderId="1" xfId="0" applyNumberFormat="1" applyFont="1" applyBorder="1" applyAlignment="1">
      <alignment horizontal="right"/>
    </xf>
    <xf numFmtId="0" fontId="16" fillId="3" borderId="0" xfId="6" applyFont="1" applyFill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left"/>
    </xf>
    <xf numFmtId="0" fontId="39" fillId="0" borderId="0" xfId="7" applyFont="1"/>
    <xf numFmtId="0" fontId="16" fillId="0" borderId="0" xfId="7" applyFont="1"/>
    <xf numFmtId="0" fontId="10" fillId="0" borderId="0" xfId="0" applyFont="1" applyAlignment="1">
      <alignment horizont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vertical="center" wrapText="1"/>
    </xf>
    <xf numFmtId="3" fontId="10" fillId="3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/>
    </xf>
    <xf numFmtId="16" fontId="10" fillId="0" borderId="1" xfId="0" applyNumberFormat="1" applyFont="1" applyBorder="1" applyAlignment="1">
      <alignment horizontal="center" vertical="center" wrapText="1"/>
    </xf>
    <xf numFmtId="166" fontId="10" fillId="3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2" fontId="10" fillId="3" borderId="1" xfId="0" applyNumberFormat="1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 applyProtection="1">
      <alignment horizontal="center" vertical="center"/>
      <protection locked="0"/>
    </xf>
    <xf numFmtId="3" fontId="41" fillId="3" borderId="0" xfId="0" applyNumberFormat="1" applyFont="1" applyFill="1" applyAlignment="1">
      <alignment horizontal="center" vertical="center"/>
    </xf>
    <xf numFmtId="0" fontId="10" fillId="3" borderId="1" xfId="0" applyFont="1" applyFill="1" applyBorder="1" applyAlignment="1">
      <alignment wrapText="1"/>
    </xf>
    <xf numFmtId="2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6" fillId="0" borderId="9" xfId="6" applyFont="1" applyBorder="1" applyAlignment="1">
      <alignment vertical="center" wrapText="1"/>
    </xf>
    <xf numFmtId="0" fontId="16" fillId="0" borderId="1" xfId="6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20" fillId="0" borderId="1" xfId="6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6" applyFont="1" applyBorder="1" applyAlignment="1">
      <alignment wrapText="1"/>
    </xf>
    <xf numFmtId="0" fontId="16" fillId="0" borderId="1" xfId="6" applyFont="1" applyBorder="1" applyAlignment="1">
      <alignment wrapText="1"/>
    </xf>
    <xf numFmtId="0" fontId="16" fillId="0" borderId="1" xfId="6" applyFont="1" applyBorder="1" applyAlignment="1">
      <alignment horizontal="center" vertical="center"/>
    </xf>
    <xf numFmtId="0" fontId="20" fillId="0" borderId="1" xfId="6" applyFont="1" applyBorder="1"/>
    <xf numFmtId="2" fontId="16" fillId="0" borderId="1" xfId="6" applyNumberFormat="1" applyFont="1" applyBorder="1" applyAlignment="1">
      <alignment wrapText="1"/>
    </xf>
    <xf numFmtId="2" fontId="16" fillId="0" borderId="9" xfId="6" applyNumberFormat="1" applyFont="1" applyBorder="1" applyAlignment="1">
      <alignment vertical="center" wrapText="1"/>
    </xf>
    <xf numFmtId="0" fontId="16" fillId="3" borderId="0" xfId="6" applyFont="1" applyFill="1" applyAlignment="1">
      <alignment horizontal="left" vertical="center"/>
    </xf>
    <xf numFmtId="0" fontId="16" fillId="3" borderId="0" xfId="0" applyFont="1" applyFill="1" applyAlignment="1">
      <alignment horizontal="left" vertical="center"/>
    </xf>
    <xf numFmtId="167" fontId="10" fillId="0" borderId="1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16" fillId="0" borderId="1" xfId="0" applyFont="1" applyBorder="1"/>
    <xf numFmtId="169" fontId="20" fillId="3" borderId="1" xfId="0" applyNumberFormat="1" applyFont="1" applyFill="1" applyBorder="1" applyAlignment="1">
      <alignment horizontal="right"/>
    </xf>
    <xf numFmtId="169" fontId="20" fillId="0" borderId="1" xfId="0" applyNumberFormat="1" applyFont="1" applyBorder="1"/>
    <xf numFmtId="0" fontId="20" fillId="0" borderId="1" xfId="0" applyFont="1" applyBorder="1"/>
    <xf numFmtId="0" fontId="42" fillId="0" borderId="1" xfId="0" applyFont="1" applyBorder="1"/>
    <xf numFmtId="169" fontId="20" fillId="0" borderId="1" xfId="0" applyNumberFormat="1" applyFont="1" applyBorder="1" applyAlignment="1">
      <alignment horizontal="right"/>
    </xf>
    <xf numFmtId="0" fontId="20" fillId="0" borderId="0" xfId="0" applyFont="1"/>
    <xf numFmtId="169" fontId="16" fillId="0" borderId="1" xfId="0" applyNumberFormat="1" applyFont="1" applyBorder="1"/>
    <xf numFmtId="0" fontId="43" fillId="0" borderId="1" xfId="0" applyFont="1" applyBorder="1"/>
    <xf numFmtId="168" fontId="16" fillId="0" borderId="1" xfId="0" applyNumberFormat="1" applyFont="1" applyBorder="1" applyAlignment="1">
      <alignment horizontal="right"/>
    </xf>
    <xf numFmtId="164" fontId="16" fillId="0" borderId="1" xfId="0" applyNumberFormat="1" applyFont="1" applyBorder="1"/>
    <xf numFmtId="49" fontId="16" fillId="0" borderId="0" xfId="0" applyNumberFormat="1" applyFont="1"/>
    <xf numFmtId="0" fontId="20" fillId="15" borderId="1" xfId="0" applyFont="1" applyFill="1" applyBorder="1" applyAlignment="1">
      <alignment horizontal="right"/>
    </xf>
    <xf numFmtId="169" fontId="20" fillId="15" borderId="1" xfId="0" applyNumberFormat="1" applyFont="1" applyFill="1" applyBorder="1" applyAlignment="1">
      <alignment horizontal="right"/>
    </xf>
    <xf numFmtId="169" fontId="20" fillId="15" borderId="1" xfId="0" applyNumberFormat="1" applyFont="1" applyFill="1" applyBorder="1"/>
    <xf numFmtId="0" fontId="10" fillId="0" borderId="1" xfId="0" applyFont="1" applyBorder="1" applyAlignment="1">
      <alignment horizontal="center" vertical="center"/>
    </xf>
    <xf numFmtId="164" fontId="40" fillId="0" borderId="1" xfId="0" applyNumberFormat="1" applyFont="1" applyBorder="1" applyAlignment="1">
      <alignment horizontal="center" vertical="center"/>
    </xf>
    <xf numFmtId="167" fontId="32" fillId="0" borderId="1" xfId="0" applyNumberFormat="1" applyFont="1" applyBorder="1" applyAlignment="1">
      <alignment horizontal="center" vertical="center"/>
    </xf>
    <xf numFmtId="171" fontId="10" fillId="0" borderId="1" xfId="0" applyNumberFormat="1" applyFont="1" applyBorder="1" applyAlignment="1">
      <alignment horizontal="center" vertical="center"/>
    </xf>
    <xf numFmtId="4" fontId="16" fillId="0" borderId="1" xfId="0" applyNumberFormat="1" applyFont="1" applyBorder="1" applyAlignment="1">
      <alignment wrapText="1"/>
    </xf>
    <xf numFmtId="4" fontId="16" fillId="0" borderId="1" xfId="0" applyNumberFormat="1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 wrapText="1"/>
    </xf>
    <xf numFmtId="0" fontId="17" fillId="3" borderId="0" xfId="6" applyFont="1" applyFill="1"/>
    <xf numFmtId="0" fontId="17" fillId="3" borderId="1" xfId="0" applyFont="1" applyFill="1" applyBorder="1" applyAlignment="1">
      <alignment horizontal="center" vertical="center" wrapText="1"/>
    </xf>
    <xf numFmtId="0" fontId="17" fillId="3" borderId="1" xfId="6" applyFont="1" applyFill="1" applyBorder="1" applyAlignment="1">
      <alignment horizontal="center" wrapText="1"/>
    </xf>
    <xf numFmtId="0" fontId="17" fillId="3" borderId="1" xfId="6" applyFont="1" applyFill="1" applyBorder="1" applyAlignment="1">
      <alignment horizontal="center"/>
    </xf>
    <xf numFmtId="0" fontId="17" fillId="3" borderId="1" xfId="6" applyFont="1" applyFill="1" applyBorder="1" applyAlignment="1">
      <alignment wrapText="1"/>
    </xf>
    <xf numFmtId="0" fontId="17" fillId="3" borderId="1" xfId="6" applyFont="1" applyFill="1" applyBorder="1"/>
    <xf numFmtId="0" fontId="44" fillId="3" borderId="1" xfId="6" applyFont="1" applyFill="1" applyBorder="1"/>
    <xf numFmtId="2" fontId="17" fillId="3" borderId="1" xfId="6" applyNumberFormat="1" applyFont="1" applyFill="1" applyBorder="1" applyAlignment="1">
      <alignment wrapText="1"/>
    </xf>
    <xf numFmtId="0" fontId="17" fillId="3" borderId="9" xfId="6" applyFont="1" applyFill="1" applyBorder="1"/>
    <xf numFmtId="2" fontId="17" fillId="3" borderId="9" xfId="6" applyNumberFormat="1" applyFont="1" applyFill="1" applyBorder="1" applyAlignment="1">
      <alignment wrapText="1"/>
    </xf>
    <xf numFmtId="0" fontId="17" fillId="3" borderId="0" xfId="0" applyFont="1" applyFill="1" applyAlignment="1">
      <alignment wrapText="1"/>
    </xf>
    <xf numFmtId="49" fontId="17" fillId="3" borderId="1" xfId="6" applyNumberFormat="1" applyFont="1" applyFill="1" applyBorder="1" applyAlignment="1">
      <alignment vertical="center"/>
    </xf>
    <xf numFmtId="49" fontId="17" fillId="3" borderId="1" xfId="6" applyNumberFormat="1" applyFont="1" applyFill="1" applyBorder="1" applyAlignment="1">
      <alignment horizontal="center" vertical="center" wrapText="1"/>
    </xf>
    <xf numFmtId="49" fontId="17" fillId="3" borderId="1" xfId="6" applyNumberFormat="1" applyFont="1" applyFill="1" applyBorder="1" applyAlignment="1">
      <alignment vertical="center" wrapText="1"/>
    </xf>
    <xf numFmtId="49" fontId="17" fillId="3" borderId="1" xfId="6" applyNumberFormat="1" applyFont="1" applyFill="1" applyBorder="1" applyAlignment="1">
      <alignment horizontal="center" vertical="center"/>
    </xf>
    <xf numFmtId="169" fontId="16" fillId="3" borderId="0" xfId="0" applyNumberFormat="1" applyFont="1" applyFill="1" applyAlignment="1">
      <alignment horizontal="left" vertical="center"/>
    </xf>
    <xf numFmtId="169" fontId="17" fillId="3" borderId="1" xfId="6" applyNumberFormat="1" applyFont="1" applyFill="1" applyBorder="1" applyAlignment="1">
      <alignment horizontal="center" vertical="center"/>
    </xf>
    <xf numFmtId="169" fontId="44" fillId="3" borderId="1" xfId="6" applyNumberFormat="1" applyFont="1" applyFill="1" applyBorder="1" applyAlignment="1">
      <alignment horizontal="center" vertical="center"/>
    </xf>
    <xf numFmtId="0" fontId="17" fillId="3" borderId="5" xfId="6" applyFont="1" applyFill="1" applyBorder="1" applyAlignment="1">
      <alignment horizontal="center"/>
    </xf>
    <xf numFmtId="0" fontId="17" fillId="3" borderId="9" xfId="6" applyFont="1" applyFill="1" applyBorder="1" applyAlignment="1"/>
    <xf numFmtId="0" fontId="17" fillId="3" borderId="10" xfId="6" applyFont="1" applyFill="1" applyBorder="1" applyAlignment="1"/>
    <xf numFmtId="168" fontId="17" fillId="3" borderId="9" xfId="6" applyNumberFormat="1" applyFont="1" applyFill="1" applyBorder="1" applyAlignment="1">
      <alignment horizontal="center" wrapText="1"/>
    </xf>
    <xf numFmtId="0" fontId="27" fillId="3" borderId="5" xfId="6" applyFont="1" applyFill="1" applyBorder="1" applyAlignment="1">
      <alignment horizontal="center"/>
    </xf>
    <xf numFmtId="2" fontId="17" fillId="3" borderId="1" xfId="6" applyNumberFormat="1" applyFont="1" applyFill="1" applyBorder="1" applyAlignment="1">
      <alignment horizontal="left" wrapText="1"/>
    </xf>
    <xf numFmtId="169" fontId="17" fillId="3" borderId="9" xfId="6" applyNumberFormat="1" applyFont="1" applyFill="1" applyBorder="1" applyAlignment="1">
      <alignment horizontal="center" wrapText="1"/>
    </xf>
    <xf numFmtId="0" fontId="44" fillId="3" borderId="1" xfId="6" applyFont="1" applyFill="1" applyBorder="1" applyAlignment="1">
      <alignment horizontal="center" vertical="center" wrapText="1"/>
    </xf>
    <xf numFmtId="49" fontId="44" fillId="3" borderId="1" xfId="6" applyNumberFormat="1" applyFont="1" applyFill="1" applyBorder="1" applyAlignment="1">
      <alignment horizontal="center" vertical="center" wrapText="1"/>
    </xf>
    <xf numFmtId="49" fontId="44" fillId="3" borderId="1" xfId="6" applyNumberFormat="1" applyFont="1" applyFill="1" applyBorder="1" applyAlignment="1">
      <alignment vertical="center"/>
    </xf>
    <xf numFmtId="0" fontId="42" fillId="3" borderId="1" xfId="0" applyFont="1" applyFill="1" applyBorder="1"/>
    <xf numFmtId="169" fontId="20" fillId="3" borderId="1" xfId="0" applyNumberFormat="1" applyFont="1" applyFill="1" applyBorder="1"/>
    <xf numFmtId="0" fontId="10" fillId="0" borderId="0" xfId="0" applyFont="1" applyAlignment="1">
      <alignment horizontal="left"/>
    </xf>
    <xf numFmtId="164" fontId="10" fillId="0" borderId="1" xfId="0" applyNumberFormat="1" applyFont="1" applyBorder="1" applyAlignment="1">
      <alignment horizontal="right"/>
    </xf>
    <xf numFmtId="170" fontId="10" fillId="0" borderId="1" xfId="0" applyNumberFormat="1" applyFont="1" applyBorder="1" applyAlignment="1">
      <alignment horizontal="right"/>
    </xf>
    <xf numFmtId="49" fontId="17" fillId="3" borderId="9" xfId="6" applyNumberFormat="1" applyFont="1" applyFill="1" applyBorder="1" applyAlignment="1">
      <alignment horizontal="center" vertical="center" wrapText="1"/>
    </xf>
    <xf numFmtId="169" fontId="16" fillId="3" borderId="0" xfId="6" applyNumberFormat="1" applyFont="1" applyFill="1"/>
    <xf numFmtId="0" fontId="16" fillId="0" borderId="0" xfId="0" applyFont="1" applyAlignment="1">
      <alignment horizontal="left" wrapText="1"/>
    </xf>
    <xf numFmtId="164" fontId="32" fillId="0" borderId="1" xfId="0" applyNumberFormat="1" applyFont="1" applyBorder="1" applyAlignment="1">
      <alignment horizontal="center" vertical="center"/>
    </xf>
    <xf numFmtId="2" fontId="16" fillId="0" borderId="1" xfId="0" applyNumberFormat="1" applyFont="1" applyBorder="1" applyAlignment="1">
      <alignment wrapText="1"/>
    </xf>
    <xf numFmtId="3" fontId="16" fillId="0" borderId="1" xfId="0" applyNumberFormat="1" applyFont="1" applyBorder="1" applyAlignment="1">
      <alignment horizontal="center" vertical="center"/>
    </xf>
    <xf numFmtId="49" fontId="17" fillId="3" borderId="9" xfId="6" applyNumberFormat="1" applyFont="1" applyFill="1" applyBorder="1" applyAlignment="1">
      <alignment wrapText="1"/>
    </xf>
    <xf numFmtId="0" fontId="17" fillId="3" borderId="9" xfId="6" applyFont="1" applyFill="1" applyBorder="1" applyAlignment="1">
      <alignment horizontal="center"/>
    </xf>
    <xf numFmtId="2" fontId="17" fillId="3" borderId="9" xfId="6" applyNumberFormat="1" applyFont="1" applyFill="1" applyBorder="1" applyAlignment="1">
      <alignment horizontal="center" vertical="center" wrapText="1"/>
    </xf>
    <xf numFmtId="0" fontId="17" fillId="3" borderId="9" xfId="6" applyFont="1" applyFill="1" applyBorder="1" applyAlignment="1">
      <alignment horizontal="left" wrapText="1"/>
    </xf>
    <xf numFmtId="0" fontId="17" fillId="3" borderId="9" xfId="6" applyFont="1" applyFill="1" applyBorder="1" applyAlignment="1">
      <alignment wrapText="1"/>
    </xf>
    <xf numFmtId="2" fontId="17" fillId="3" borderId="9" xfId="6" applyNumberFormat="1" applyFont="1" applyFill="1" applyBorder="1" applyAlignment="1">
      <alignment horizontal="left" wrapText="1"/>
    </xf>
    <xf numFmtId="0" fontId="17" fillId="3" borderId="1" xfId="6" applyFont="1" applyFill="1" applyBorder="1" applyAlignment="1">
      <alignment horizontal="center" vertical="center"/>
    </xf>
    <xf numFmtId="0" fontId="17" fillId="3" borderId="1" xfId="6" applyFont="1" applyFill="1" applyBorder="1" applyAlignment="1">
      <alignment horizontal="center" vertical="center" wrapText="1"/>
    </xf>
    <xf numFmtId="0" fontId="44" fillId="3" borderId="1" xfId="6" applyFont="1" applyFill="1" applyBorder="1" applyAlignment="1">
      <alignment horizontal="left" vertical="center" wrapText="1"/>
    </xf>
    <xf numFmtId="0" fontId="20" fillId="6" borderId="1" xfId="0" applyFont="1" applyFill="1" applyBorder="1" applyAlignment="1">
      <alignment horizontal="right"/>
    </xf>
    <xf numFmtId="169" fontId="20" fillId="6" borderId="1" xfId="0" applyNumberFormat="1" applyFont="1" applyFill="1" applyBorder="1" applyAlignment="1">
      <alignment horizontal="right"/>
    </xf>
    <xf numFmtId="169" fontId="20" fillId="6" borderId="1" xfId="0" applyNumberFormat="1" applyFont="1" applyFill="1" applyBorder="1"/>
    <xf numFmtId="0" fontId="16" fillId="6" borderId="1" xfId="0" applyFont="1" applyFill="1" applyBorder="1"/>
    <xf numFmtId="0" fontId="17" fillId="3" borderId="9" xfId="0" applyFont="1" applyFill="1" applyBorder="1" applyAlignment="1">
      <alignment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9" fillId="0" borderId="0" xfId="8" applyFont="1"/>
    <xf numFmtId="164" fontId="10" fillId="0" borderId="1" xfId="0" applyNumberFormat="1" applyFont="1" applyBorder="1"/>
    <xf numFmtId="164" fontId="10" fillId="0" borderId="1" xfId="0" applyNumberFormat="1" applyFont="1" applyBorder="1" applyAlignment="1">
      <alignment horizontal="center" vertical="center"/>
    </xf>
    <xf numFmtId="0" fontId="17" fillId="3" borderId="9" xfId="6" applyFont="1" applyFill="1" applyBorder="1" applyAlignment="1">
      <alignment horizontal="center" vertical="center" wrapText="1"/>
    </xf>
    <xf numFmtId="2" fontId="17" fillId="3" borderId="9" xfId="6" applyNumberFormat="1" applyFont="1" applyFill="1" applyBorder="1" applyAlignment="1">
      <alignment horizontal="center" vertical="center" wrapText="1"/>
    </xf>
    <xf numFmtId="2" fontId="17" fillId="3" borderId="10" xfId="6" applyNumberFormat="1" applyFont="1" applyFill="1" applyBorder="1" applyAlignment="1">
      <alignment horizontal="center" vertical="center" wrapText="1"/>
    </xf>
    <xf numFmtId="0" fontId="17" fillId="3" borderId="1" xfId="6" applyFont="1" applyFill="1" applyBorder="1" applyAlignment="1">
      <alignment horizontal="center" vertical="center"/>
    </xf>
    <xf numFmtId="0" fontId="17" fillId="3" borderId="1" xfId="6" applyFont="1" applyFill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2" fillId="0" borderId="1" xfId="2" applyFont="1" applyBorder="1" applyAlignment="1">
      <alignment horizontal="left" vertical="center" wrapText="1"/>
    </xf>
    <xf numFmtId="0" fontId="14" fillId="6" borderId="1" xfId="1" applyFont="1" applyFill="1" applyBorder="1" applyAlignment="1">
      <alignment horizontal="left" vertical="center" wrapText="1"/>
    </xf>
    <xf numFmtId="0" fontId="24" fillId="7" borderId="15" xfId="1" applyFont="1" applyFill="1" applyBorder="1" applyAlignment="1">
      <alignment horizontal="left" vertical="center" wrapText="1"/>
    </xf>
    <xf numFmtId="0" fontId="24" fillId="7" borderId="14" xfId="1" applyFont="1" applyFill="1" applyBorder="1" applyAlignment="1">
      <alignment horizontal="left" vertical="center" wrapText="1"/>
    </xf>
    <xf numFmtId="0" fontId="24" fillId="7" borderId="16" xfId="1" applyFont="1" applyFill="1" applyBorder="1" applyAlignment="1">
      <alignment horizontal="left" vertical="center" wrapText="1"/>
    </xf>
    <xf numFmtId="0" fontId="8" fillId="3" borderId="1" xfId="2" applyFont="1" applyFill="1" applyBorder="1" applyAlignment="1">
      <alignment horizontal="left" vertical="center" wrapText="1"/>
    </xf>
    <xf numFmtId="0" fontId="23" fillId="5" borderId="1" xfId="1" applyFont="1" applyFill="1" applyBorder="1" applyAlignment="1">
      <alignment horizontal="center" vertical="center"/>
    </xf>
    <xf numFmtId="0" fontId="23" fillId="5" borderId="15" xfId="1" applyFont="1" applyFill="1" applyBorder="1" applyAlignment="1">
      <alignment horizontal="center" vertical="center"/>
    </xf>
    <xf numFmtId="0" fontId="21" fillId="3" borderId="1" xfId="1" applyFont="1" applyFill="1" applyBorder="1" applyAlignment="1">
      <alignment horizontal="center" vertical="center" wrapText="1"/>
    </xf>
    <xf numFmtId="0" fontId="7" fillId="3" borderId="9" xfId="2" applyFont="1" applyFill="1" applyBorder="1" applyAlignment="1">
      <alignment horizontal="center" vertical="center" wrapText="1"/>
    </xf>
    <xf numFmtId="0" fontId="7" fillId="3" borderId="5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5" borderId="1" xfId="1" applyFont="1" applyFill="1" applyBorder="1" applyAlignment="1">
      <alignment horizontal="center" vertical="center" wrapText="1"/>
    </xf>
    <xf numFmtId="0" fontId="12" fillId="5" borderId="15" xfId="1" applyFont="1" applyFill="1" applyBorder="1" applyAlignment="1">
      <alignment horizontal="center" vertical="center" wrapText="1"/>
    </xf>
    <xf numFmtId="0" fontId="24" fillId="7" borderId="1" xfId="1" applyFont="1" applyFill="1" applyBorder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2" fillId="0" borderId="1" xfId="1" applyFont="1" applyBorder="1" applyAlignment="1">
      <alignment horizontal="left" vertical="center" wrapText="1"/>
    </xf>
    <xf numFmtId="0" fontId="12" fillId="3" borderId="1" xfId="1" applyFont="1" applyFill="1" applyBorder="1" applyAlignment="1">
      <alignment horizontal="center" vertical="center" wrapText="1"/>
    </xf>
    <xf numFmtId="165" fontId="32" fillId="3" borderId="15" xfId="2" applyNumberFormat="1" applyFont="1" applyFill="1" applyBorder="1" applyAlignment="1">
      <alignment horizontal="left" vertical="center" wrapText="1"/>
    </xf>
    <xf numFmtId="165" fontId="32" fillId="3" borderId="14" xfId="2" applyNumberFormat="1" applyFont="1" applyFill="1" applyBorder="1" applyAlignment="1">
      <alignment horizontal="left" vertical="center" wrapText="1"/>
    </xf>
    <xf numFmtId="165" fontId="32" fillId="3" borderId="16" xfId="2" applyNumberFormat="1" applyFont="1" applyFill="1" applyBorder="1" applyAlignment="1">
      <alignment horizontal="left" vertical="center" wrapText="1"/>
    </xf>
    <xf numFmtId="0" fontId="10" fillId="3" borderId="0" xfId="2" applyFont="1" applyFill="1" applyBorder="1" applyAlignment="1">
      <alignment horizontal="left" vertical="top" wrapText="1"/>
    </xf>
    <xf numFmtId="165" fontId="32" fillId="3" borderId="0" xfId="2" applyNumberFormat="1" applyFont="1" applyFill="1" applyBorder="1" applyAlignment="1">
      <alignment horizontal="center" wrapText="1"/>
    </xf>
    <xf numFmtId="165" fontId="32" fillId="3" borderId="15" xfId="2" applyNumberFormat="1" applyFont="1" applyFill="1" applyBorder="1" applyAlignment="1">
      <alignment horizontal="center" vertical="center" wrapText="1"/>
    </xf>
    <xf numFmtId="165" fontId="32" fillId="3" borderId="14" xfId="2" applyNumberFormat="1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left" wrapText="1"/>
    </xf>
    <xf numFmtId="0" fontId="32" fillId="0" borderId="14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32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6" fillId="0" borderId="1" xfId="6" applyFont="1" applyBorder="1" applyAlignment="1">
      <alignment wrapText="1"/>
    </xf>
    <xf numFmtId="0" fontId="16" fillId="0" borderId="1" xfId="6" applyFont="1" applyBorder="1" applyAlignment="1">
      <alignment horizontal="left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15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4" fontId="16" fillId="0" borderId="15" xfId="0" applyNumberFormat="1" applyFont="1" applyBorder="1" applyAlignment="1">
      <alignment horizontal="left" vertical="center" wrapText="1"/>
    </xf>
    <xf numFmtId="4" fontId="16" fillId="0" borderId="14" xfId="0" applyNumberFormat="1" applyFont="1" applyBorder="1" applyAlignment="1">
      <alignment horizontal="left" vertical="center" wrapText="1"/>
    </xf>
    <xf numFmtId="4" fontId="16" fillId="0" borderId="16" xfId="0" applyNumberFormat="1" applyFont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17" fillId="3" borderId="9" xfId="6" applyFont="1" applyFill="1" applyBorder="1" applyAlignment="1">
      <alignment horizontal="center"/>
    </xf>
    <xf numFmtId="0" fontId="17" fillId="3" borderId="10" xfId="6" applyFont="1" applyFill="1" applyBorder="1" applyAlignment="1">
      <alignment horizontal="center"/>
    </xf>
    <xf numFmtId="0" fontId="17" fillId="3" borderId="9" xfId="6" applyFont="1" applyFill="1" applyBorder="1" applyAlignment="1">
      <alignment horizontal="center" vertical="center" wrapText="1"/>
    </xf>
    <xf numFmtId="0" fontId="17" fillId="3" borderId="10" xfId="6" applyFont="1" applyFill="1" applyBorder="1" applyAlignment="1">
      <alignment horizontal="center" vertical="center" wrapText="1"/>
    </xf>
    <xf numFmtId="2" fontId="17" fillId="3" borderId="9" xfId="6" applyNumberFormat="1" applyFont="1" applyFill="1" applyBorder="1" applyAlignment="1">
      <alignment horizontal="center" vertical="center" wrapText="1"/>
    </xf>
    <xf numFmtId="2" fontId="17" fillId="3" borderId="10" xfId="6" applyNumberFormat="1" applyFont="1" applyFill="1" applyBorder="1" applyAlignment="1">
      <alignment horizontal="center" vertical="center" wrapText="1"/>
    </xf>
    <xf numFmtId="0" fontId="44" fillId="3" borderId="9" xfId="6" applyFont="1" applyFill="1" applyBorder="1" applyAlignment="1">
      <alignment horizontal="center" vertical="center" wrapText="1"/>
    </xf>
    <xf numFmtId="0" fontId="44" fillId="3" borderId="5" xfId="6" applyFont="1" applyFill="1" applyBorder="1" applyAlignment="1">
      <alignment horizontal="center" vertical="center" wrapText="1"/>
    </xf>
    <xf numFmtId="0" fontId="44" fillId="3" borderId="10" xfId="6" applyFont="1" applyFill="1" applyBorder="1" applyAlignment="1">
      <alignment horizontal="center" vertical="center" wrapText="1"/>
    </xf>
    <xf numFmtId="0" fontId="17" fillId="3" borderId="9" xfId="6" applyFont="1" applyFill="1" applyBorder="1" applyAlignment="1">
      <alignment horizontal="center" vertical="center"/>
    </xf>
    <xf numFmtId="0" fontId="17" fillId="3" borderId="5" xfId="6" applyFont="1" applyFill="1" applyBorder="1" applyAlignment="1">
      <alignment horizontal="center" vertical="center"/>
    </xf>
    <xf numFmtId="0" fontId="17" fillId="3" borderId="9" xfId="6" applyFont="1" applyFill="1" applyBorder="1" applyAlignment="1">
      <alignment horizontal="left" wrapText="1"/>
    </xf>
    <xf numFmtId="0" fontId="17" fillId="3" borderId="5" xfId="6" applyFont="1" applyFill="1" applyBorder="1" applyAlignment="1">
      <alignment horizontal="left" wrapText="1"/>
    </xf>
    <xf numFmtId="0" fontId="17" fillId="3" borderId="9" xfId="6" applyFont="1" applyFill="1" applyBorder="1" applyAlignment="1">
      <alignment vertical="center" wrapText="1"/>
    </xf>
    <xf numFmtId="0" fontId="17" fillId="3" borderId="10" xfId="6" applyFont="1" applyFill="1" applyBorder="1" applyAlignment="1">
      <alignment vertical="center" wrapText="1"/>
    </xf>
    <xf numFmtId="0" fontId="17" fillId="3" borderId="9" xfId="6" applyFont="1" applyFill="1" applyBorder="1" applyAlignment="1">
      <alignment wrapText="1"/>
    </xf>
    <xf numFmtId="0" fontId="17" fillId="3" borderId="10" xfId="6" applyFont="1" applyFill="1" applyBorder="1" applyAlignment="1">
      <alignment wrapText="1"/>
    </xf>
    <xf numFmtId="0" fontId="17" fillId="3" borderId="10" xfId="6" applyFont="1" applyFill="1" applyBorder="1" applyAlignment="1">
      <alignment horizontal="left" wrapText="1"/>
    </xf>
    <xf numFmtId="2" fontId="44" fillId="3" borderId="9" xfId="6" applyNumberFormat="1" applyFont="1" applyFill="1" applyBorder="1" applyAlignment="1">
      <alignment horizontal="left" vertical="center" wrapText="1"/>
    </xf>
    <xf numFmtId="2" fontId="44" fillId="3" borderId="5" xfId="6" applyNumberFormat="1" applyFont="1" applyFill="1" applyBorder="1" applyAlignment="1">
      <alignment horizontal="left" vertical="center" wrapText="1"/>
    </xf>
    <xf numFmtId="2" fontId="44" fillId="3" borderId="10" xfId="6" applyNumberFormat="1" applyFont="1" applyFill="1" applyBorder="1" applyAlignment="1">
      <alignment horizontal="left" vertical="center" wrapText="1"/>
    </xf>
    <xf numFmtId="0" fontId="44" fillId="3" borderId="9" xfId="6" applyFont="1" applyFill="1" applyBorder="1" applyAlignment="1">
      <alignment horizontal="center" vertical="center"/>
    </xf>
    <xf numFmtId="0" fontId="44" fillId="3" borderId="5" xfId="6" applyFont="1" applyFill="1" applyBorder="1" applyAlignment="1">
      <alignment horizontal="center" vertical="center"/>
    </xf>
    <xf numFmtId="0" fontId="44" fillId="3" borderId="10" xfId="6" applyFont="1" applyFill="1" applyBorder="1" applyAlignment="1">
      <alignment horizontal="center" vertical="center"/>
    </xf>
    <xf numFmtId="0" fontId="27" fillId="3" borderId="9" xfId="6" applyFont="1" applyFill="1" applyBorder="1" applyAlignment="1">
      <alignment horizontal="center"/>
    </xf>
    <xf numFmtId="0" fontId="27" fillId="3" borderId="10" xfId="6" applyFont="1" applyFill="1" applyBorder="1" applyAlignment="1">
      <alignment horizontal="center"/>
    </xf>
    <xf numFmtId="0" fontId="10" fillId="3" borderId="0" xfId="0" applyFont="1" applyFill="1" applyAlignment="1">
      <alignment horizontal="left" wrapText="1"/>
    </xf>
    <xf numFmtId="0" fontId="17" fillId="3" borderId="10" xfId="6" applyFont="1" applyFill="1" applyBorder="1" applyAlignment="1">
      <alignment horizontal="center" vertical="center"/>
    </xf>
    <xf numFmtId="2" fontId="17" fillId="3" borderId="9" xfId="6" applyNumberFormat="1" applyFont="1" applyFill="1" applyBorder="1" applyAlignment="1">
      <alignment horizontal="left" wrapText="1"/>
    </xf>
    <xf numFmtId="2" fontId="17" fillId="3" borderId="10" xfId="6" applyNumberFormat="1" applyFont="1" applyFill="1" applyBorder="1" applyAlignment="1">
      <alignment horizontal="left" wrapText="1"/>
    </xf>
    <xf numFmtId="0" fontId="17" fillId="3" borderId="1" xfId="6" applyFont="1" applyFill="1" applyBorder="1" applyAlignment="1">
      <alignment horizontal="center" vertical="center"/>
    </xf>
    <xf numFmtId="0" fontId="17" fillId="3" borderId="1" xfId="6" applyFont="1" applyFill="1" applyBorder="1" applyAlignment="1">
      <alignment horizontal="center" vertical="center" wrapText="1"/>
    </xf>
    <xf numFmtId="0" fontId="16" fillId="3" borderId="0" xfId="6" applyFont="1" applyFill="1" applyAlignment="1">
      <alignment horizontal="center"/>
    </xf>
    <xf numFmtId="0" fontId="16" fillId="3" borderId="0" xfId="6" applyFont="1" applyFill="1" applyAlignment="1">
      <alignment horizontal="center" wrapText="1"/>
    </xf>
    <xf numFmtId="0" fontId="10" fillId="0" borderId="0" xfId="0" applyFont="1" applyAlignment="1">
      <alignment horizontal="right" wrapText="1"/>
    </xf>
    <xf numFmtId="0" fontId="16" fillId="0" borderId="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33" fillId="0" borderId="0" xfId="5" applyFont="1" applyAlignment="1">
      <alignment horizont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34" fillId="0" borderId="9" xfId="8" applyFont="1" applyBorder="1" applyAlignment="1">
      <alignment vertical="center" wrapText="1"/>
    </xf>
    <xf numFmtId="0" fontId="34" fillId="0" borderId="1" xfId="8" applyFont="1" applyBorder="1" applyAlignment="1">
      <alignment horizontal="center" vertical="center" wrapText="1"/>
    </xf>
    <xf numFmtId="14" fontId="34" fillId="0" borderId="1" xfId="0" applyNumberFormat="1" applyFont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0" fontId="33" fillId="0" borderId="1" xfId="8" applyFont="1" applyBorder="1" applyAlignment="1">
      <alignment horizontal="left" vertical="center" wrapText="1"/>
    </xf>
    <xf numFmtId="0" fontId="34" fillId="0" borderId="1" xfId="8" applyFont="1" applyBorder="1" applyAlignment="1">
      <alignment horizontal="left" wrapText="1"/>
    </xf>
    <xf numFmtId="0" fontId="3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34" fillId="0" borderId="1" xfId="8" applyFont="1" applyBorder="1" applyAlignment="1">
      <alignment wrapText="1"/>
    </xf>
    <xf numFmtId="0" fontId="34" fillId="0" borderId="1" xfId="8" applyFont="1" applyBorder="1" applyAlignment="1">
      <alignment wrapText="1"/>
    </xf>
    <xf numFmtId="0" fontId="33" fillId="0" borderId="1" xfId="0" applyFont="1" applyBorder="1" applyAlignment="1">
      <alignment vertical="center" wrapText="1"/>
    </xf>
    <xf numFmtId="0" fontId="34" fillId="0" borderId="1" xfId="8" applyFont="1" applyBorder="1" applyAlignment="1">
      <alignment horizontal="center" vertical="center"/>
    </xf>
    <xf numFmtId="0" fontId="33" fillId="0" borderId="1" xfId="8" applyFont="1" applyBorder="1"/>
    <xf numFmtId="0" fontId="34" fillId="0" borderId="1" xfId="0" applyFont="1" applyBorder="1" applyAlignment="1">
      <alignment vertical="center" wrapText="1"/>
    </xf>
    <xf numFmtId="2" fontId="34" fillId="0" borderId="1" xfId="8" applyNumberFormat="1" applyFont="1" applyBorder="1" applyAlignment="1">
      <alignment wrapText="1"/>
    </xf>
    <xf numFmtId="2" fontId="34" fillId="0" borderId="9" xfId="8" applyNumberFormat="1" applyFont="1" applyBorder="1" applyAlignment="1">
      <alignment vertical="center" wrapText="1"/>
    </xf>
    <xf numFmtId="0" fontId="9" fillId="0" borderId="0" xfId="0" applyFont="1" applyAlignment="1">
      <alignment horizontal="left"/>
    </xf>
    <xf numFmtId="0" fontId="15" fillId="0" borderId="0" xfId="0" applyFont="1"/>
    <xf numFmtId="0" fontId="45" fillId="0" borderId="0" xfId="0" applyFont="1" applyAlignment="1">
      <alignment horizontal="left" vertical="center"/>
    </xf>
  </cellXfs>
  <cellStyles count="9">
    <cellStyle name="Normal_1" xfId="4"/>
    <cellStyle name="Обычный" xfId="0" builtinId="0"/>
    <cellStyle name="Обычный 2" xfId="1"/>
    <cellStyle name="Обычный 3" xfId="2"/>
    <cellStyle name="Обычный 3 2" xfId="3"/>
    <cellStyle name="Обычный 4" xfId="5"/>
    <cellStyle name="Обычный 5" xfId="6"/>
    <cellStyle name="Обычный 5 2" xfId="7"/>
    <cellStyle name="Обычный 5 2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190500</xdr:colOff>
      <xdr:row>8</xdr:row>
      <xdr:rowOff>180974</xdr:rowOff>
    </xdr:from>
    <xdr:to>
      <xdr:col>4</xdr:col>
      <xdr:colOff>1638300</xdr:colOff>
      <xdr:row>8</xdr:row>
      <xdr:rowOff>495299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410200" y="3267074"/>
          <a:ext cx="1447800" cy="314325"/>
        </a:xfrm>
        <a:prstGeom prst="rect">
          <a:avLst/>
        </a:prstGeom>
        <a:noFill/>
      </xdr:spPr>
    </xdr:pic>
    <xdr:clientData/>
  </xdr:twoCellAnchor>
  <xdr:twoCellAnchor>
    <xdr:from>
      <xdr:col>3</xdr:col>
      <xdr:colOff>228600</xdr:colOff>
      <xdr:row>8</xdr:row>
      <xdr:rowOff>200025</xdr:rowOff>
    </xdr:from>
    <xdr:to>
      <xdr:col>3</xdr:col>
      <xdr:colOff>1435100</xdr:colOff>
      <xdr:row>8</xdr:row>
      <xdr:rowOff>533400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848100" y="3286125"/>
          <a:ext cx="1206500" cy="3333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257175</xdr:colOff>
      <xdr:row>8</xdr:row>
      <xdr:rowOff>76200</xdr:rowOff>
    </xdr:from>
    <xdr:to>
      <xdr:col>1</xdr:col>
      <xdr:colOff>1233921</xdr:colOff>
      <xdr:row>8</xdr:row>
      <xdr:rowOff>419099</xdr:rowOff>
    </xdr:to>
    <xdr:pic>
      <xdr:nvPicPr>
        <xdr:cNvPr id="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38175" y="3162300"/>
          <a:ext cx="976746" cy="3428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9525</xdr:colOff>
      <xdr:row>8</xdr:row>
      <xdr:rowOff>152400</xdr:rowOff>
    </xdr:from>
    <xdr:to>
      <xdr:col>5</xdr:col>
      <xdr:colOff>1628775</xdr:colOff>
      <xdr:row>8</xdr:row>
      <xdr:rowOff>428625</xdr:rowOff>
    </xdr:to>
    <xdr:pic>
      <xdr:nvPicPr>
        <xdr:cNvPr id="5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934200" y="3238500"/>
          <a:ext cx="1619250" cy="2762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esktop/&#1054;&#1062;&#1045;&#1053;&#1050;&#1040;%20&#1101;&#1092;&#1092;&#1077;&#1082;&#1090;%20&#1052;&#1055;%202015%20&#1075;&#1086;&#1076;/&#1089;&#1087;&#1086;&#1088;&#1090;/&#1086;&#1090;&#1095;&#1077;&#1090;%20&#1074;&#1089;&#1077;&#1075;&#10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7;&#1040;&#1041;&#1051;&#1054;&#1058;&#1057;&#1050;&#1040;&#1071;/&#1087;&#1088;&#1086;&#1075;&#1088;&#1072;&#1084;&#1084;&#1072;/&#1087;&#1088;&#1086;&#1075;&#1088;&#1072;&#1084;&#1084;&#1072;/&#1042;&#1085;&#1077;&#1089;&#1077;&#1085;&#1080;&#1077;%20&#1080;&#1079;&#1084;&#1077;&#1085;&#1077;&#1085;&#1080;&#1081;%20&#1074;%20&#1087;&#1088;&#1086;&#1075;&#1088;&#1072;&#1084;&#1084;&#1091;%20&#1088;&#1072;&#1079;&#1074;&#1080;&#1090;&#1080;&#1077;%20&#1060;&#1080;&#1057;%20&#1085;&#1072;%202017%20&#1075;&#1086;&#1076;/&#1052;&#1045;&#1051;&#1068;&#1053;&#1048;&#1050;&#1054;&#1042;%20&#1048;.&#1053;/12.2016&#1075;%20&#1085;&#1072;%202017-2019/&#1055;&#1088;&#1080;&#1083;&#1086;&#1078;&#1077;&#1085;&#1080;&#1103;%201-7%20&#1054;&#1057;%20&#1085;&#1072;%202014-2018&#1075;&#1075;.xl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7;&#1087;&#1086;&#1088;&#1090;/Desktop/&#1074;&#1089;&#1077;%202/&#1087;&#1088;&#1086;&#1075;&#1088;&#1072;&#1084;&#1084;&#1072;/&#1052;&#1045;&#1051;&#1068;&#1053;&#1048;&#1050;&#1054;&#1042;%20&#1048;.&#1053;/12.2016&#1075;%20&#1085;&#1072;%202017-2019/&#1055;&#1088;&#1080;&#1083;&#1086;&#1078;&#1077;&#1085;&#1080;&#1103;%201-7%20&#1054;&#1057;%20&#1085;&#1072;%202014-2018&#1075;&#1075;.xl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орт"/>
      <sheetName val="спортмм"/>
      <sheetName val="всего"/>
      <sheetName val="культура"/>
      <sheetName val="усзн"/>
      <sheetName val="молодежь"/>
      <sheetName val="Лист5"/>
      <sheetName val="Лист1"/>
      <sheetName val="стат форма"/>
      <sheetName val="прогноз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0">
          <cell r="F10">
            <v>14311</v>
          </cell>
        </row>
        <row r="12">
          <cell r="E12">
            <v>4789</v>
          </cell>
          <cell r="F12">
            <v>4890</v>
          </cell>
          <cell r="G12">
            <v>4890</v>
          </cell>
        </row>
        <row r="14">
          <cell r="E14">
            <v>403</v>
          </cell>
          <cell r="F14">
            <v>348</v>
          </cell>
          <cell r="G14">
            <v>447</v>
          </cell>
        </row>
        <row r="16">
          <cell r="E16">
            <v>936</v>
          </cell>
          <cell r="F16">
            <v>598</v>
          </cell>
          <cell r="G16">
            <v>840</v>
          </cell>
        </row>
      </sheetData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тчет 2014 год"/>
      <sheetName val="1889-п"/>
      <sheetName val="1972-п"/>
      <sheetName val="пр.2"/>
      <sheetName val="пр 3"/>
      <sheetName val="пр 4"/>
      <sheetName val="пр 5 "/>
      <sheetName val="пр.7"/>
      <sheetName val="пр.6"/>
      <sheetName val="оценка эффективности"/>
    </sheetNames>
    <sheetDataSet>
      <sheetData sheetId="0">
        <row r="37">
          <cell r="A37">
            <v>1</v>
          </cell>
          <cell r="B37" t="str">
            <v>Количество спортивных сооружений в городе</v>
          </cell>
        </row>
        <row r="38">
          <cell r="A38">
            <v>2</v>
          </cell>
          <cell r="B38" t="str">
            <v xml:space="preserve">Доля граждан, систематически занимающихся физической  культурой и спортом, к общей численности населения </v>
          </cell>
        </row>
        <row r="41">
          <cell r="A41">
            <v>3</v>
          </cell>
          <cell r="B41" t="str">
            <v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v>
          </cell>
        </row>
        <row r="44">
          <cell r="A44">
            <v>4</v>
          </cell>
          <cell r="B44" t="str">
            <v>Доля учащихся и студентов, систематически занимающихся физической культурой и спортом, в общей численности учащихся и студентов</v>
          </cell>
        </row>
        <row r="47">
          <cell r="A47">
            <v>5</v>
          </cell>
          <cell r="B47" t="str">
            <v>Количество спортсменов в сборных командах Красноярского края</v>
          </cell>
        </row>
      </sheetData>
      <sheetData sheetId="1"/>
      <sheetData sheetId="2">
        <row r="8">
          <cell r="C8" t="str">
            <v>шт.</v>
          </cell>
        </row>
        <row r="9">
          <cell r="C9" t="str">
            <v>%</v>
          </cell>
        </row>
        <row r="10">
          <cell r="C10" t="str">
            <v xml:space="preserve"> чел.</v>
          </cell>
        </row>
        <row r="11">
          <cell r="C11" t="str">
            <v>%</v>
          </cell>
        </row>
        <row r="12">
          <cell r="C12" t="str">
            <v>чел.</v>
          </cell>
        </row>
        <row r="15">
          <cell r="B15" t="str">
            <v>Единовременная пропускная способность спортивных сооружений</v>
          </cell>
        </row>
        <row r="16">
          <cell r="B16" t="str">
            <v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v>
          </cell>
          <cell r="C16" t="str">
            <v>%</v>
          </cell>
        </row>
        <row r="17">
          <cell r="B17" t="str">
            <v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v>
          </cell>
          <cell r="C17" t="str">
            <v>чел.</v>
          </cell>
        </row>
        <row r="18">
          <cell r="B18" t="str">
            <v>Численность населения систематически занимающихся физкультурой и спортом</v>
          </cell>
          <cell r="C18" t="str">
            <v>чел.</v>
          </cell>
        </row>
        <row r="21">
          <cell r="B21" t="str">
            <v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v>
          </cell>
          <cell r="C21" t="str">
            <v>%</v>
          </cell>
        </row>
        <row r="22">
          <cell r="B22" t="str">
            <v>Количество специалистов, обучающихся на курсах повышения квалификации и семинарах</v>
          </cell>
          <cell r="C22" t="str">
            <v>чел.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отчет 2014 год"/>
      <sheetName val="1889-п"/>
      <sheetName val="1972-п"/>
      <sheetName val="пр.2"/>
      <sheetName val="пр 3"/>
      <sheetName val="пр 4"/>
      <sheetName val="пр 5 "/>
      <sheetName val="пр.7"/>
      <sheetName val="пр.6"/>
      <sheetName val="оценка эффективности"/>
    </sheetNames>
    <sheetDataSet>
      <sheetData sheetId="0">
        <row r="37">
          <cell r="A37">
            <v>1</v>
          </cell>
          <cell r="B37" t="str">
            <v>Количество спортивных сооружений в городе</v>
          </cell>
        </row>
        <row r="38">
          <cell r="A38">
            <v>2</v>
          </cell>
          <cell r="B38" t="str">
            <v xml:space="preserve">Доля граждан, систематически занимающихся физической  культурой и спортом, к общей численности населения </v>
          </cell>
        </row>
        <row r="41">
          <cell r="A41">
            <v>3</v>
          </cell>
          <cell r="B41" t="str">
            <v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v>
          </cell>
        </row>
        <row r="44">
          <cell r="A44">
            <v>4</v>
          </cell>
          <cell r="B44" t="str">
            <v>Доля учащихся и студентов, систематически занимающихся физической культурой и спортом, в общей численности учащихся и студентов</v>
          </cell>
        </row>
        <row r="47">
          <cell r="A47">
            <v>5</v>
          </cell>
          <cell r="B47" t="str">
            <v>Количество спортсменов в сборных командах Красноярского края</v>
          </cell>
        </row>
      </sheetData>
      <sheetData sheetId="1"/>
      <sheetData sheetId="2">
        <row r="8">
          <cell r="C8" t="str">
            <v>шт.</v>
          </cell>
        </row>
        <row r="9">
          <cell r="C9" t="str">
            <v>%</v>
          </cell>
        </row>
        <row r="10">
          <cell r="C10" t="str">
            <v xml:space="preserve"> чел.</v>
          </cell>
        </row>
        <row r="11">
          <cell r="C11" t="str">
            <v>%</v>
          </cell>
        </row>
        <row r="12">
          <cell r="C12" t="str">
            <v>чел.</v>
          </cell>
        </row>
        <row r="15">
          <cell r="B15" t="str">
            <v>Единовременная пропускная способность спортивных сооружений</v>
          </cell>
        </row>
        <row r="16">
          <cell r="B16" t="str">
            <v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v>
          </cell>
          <cell r="C16" t="str">
            <v>%</v>
          </cell>
        </row>
        <row r="17">
          <cell r="B17" t="str">
            <v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v>
          </cell>
          <cell r="C17" t="str">
            <v>чел.</v>
          </cell>
        </row>
        <row r="18">
          <cell r="B18" t="str">
            <v>Численность населения систематически занимающихся физкультурой и спортом</v>
          </cell>
          <cell r="C18" t="str">
            <v>чел.</v>
          </cell>
        </row>
        <row r="21">
          <cell r="B21" t="str">
            <v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v>
          </cell>
          <cell r="C21" t="str">
            <v>%</v>
          </cell>
        </row>
        <row r="22">
          <cell r="B22" t="str">
            <v>Количество специалистов, обучающихся на курсах повышения квалификации и семинарах</v>
          </cell>
          <cell r="C22" t="str">
            <v>чел.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Relationship Id="rId4" Type="http://schemas.openxmlformats.org/officeDocument/2006/relationships/package" Target="../embeddings/_________Microsoft_Office_Word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39997558519241921"/>
    <outlinePr summaryBelow="0"/>
  </sheetPr>
  <dimension ref="A1:Z86"/>
  <sheetViews>
    <sheetView view="pageBreakPreview" zoomScaleSheetLayoutView="100" workbookViewId="0">
      <pane xSplit="4" ySplit="7" topLeftCell="G41" activePane="bottomRight" state="frozen"/>
      <selection pane="topRight" activeCell="E1" sqref="E1"/>
      <selection pane="bottomLeft" activeCell="A8" sqref="A8"/>
      <selection pane="bottomRight" activeCell="D47" sqref="D47"/>
    </sheetView>
  </sheetViews>
  <sheetFormatPr defaultRowHeight="12.75" outlineLevelRow="4"/>
  <cols>
    <col min="1" max="1" width="5.140625" style="19" customWidth="1"/>
    <col min="2" max="2" width="39.28515625" style="20" customWidth="1"/>
    <col min="3" max="3" width="4.5703125" style="19" customWidth="1"/>
    <col min="4" max="4" width="6.5703125" style="18" customWidth="1"/>
    <col min="5" max="5" width="8" style="19" bestFit="1" customWidth="1"/>
    <col min="6" max="6" width="6.5703125" style="19" customWidth="1"/>
    <col min="7" max="7" width="7" style="19" customWidth="1"/>
    <col min="8" max="10" width="8.5703125" style="19" customWidth="1"/>
    <col min="11" max="13" width="6.42578125" style="19" customWidth="1"/>
    <col min="14" max="14" width="9.42578125" style="19" customWidth="1"/>
    <col min="15" max="15" width="6.42578125" style="21" customWidth="1"/>
    <col min="16" max="16" width="5.42578125" style="19" customWidth="1"/>
    <col min="17" max="17" width="5.85546875" style="19" customWidth="1"/>
    <col min="18" max="18" width="18.140625" style="19" customWidth="1"/>
    <col min="19" max="19" width="7.5703125" style="19" hidden="1" customWidth="1"/>
    <col min="20" max="20" width="1.28515625" style="154" hidden="1" customWidth="1"/>
    <col min="21" max="21" width="2.140625" style="154" hidden="1" customWidth="1"/>
    <col min="22" max="22" width="3.7109375" style="154" hidden="1" customWidth="1"/>
    <col min="23" max="23" width="10.28515625" style="155" hidden="1" customWidth="1"/>
    <col min="24" max="24" width="10" style="18" customWidth="1"/>
    <col min="25" max="25" width="10.42578125" style="18" customWidth="1"/>
    <col min="26" max="26" width="9.140625" style="18"/>
    <col min="27" max="16384" width="9.140625" style="19"/>
  </cols>
  <sheetData>
    <row r="1" spans="1:26" ht="38.25" customHeight="1">
      <c r="A1" s="413" t="s">
        <v>51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  <c r="L1" s="413"/>
      <c r="M1" s="413"/>
      <c r="N1" s="413"/>
      <c r="O1" s="413"/>
      <c r="P1" s="413"/>
      <c r="Q1" s="413"/>
      <c r="R1" s="413"/>
      <c r="S1" s="413"/>
      <c r="T1" s="413"/>
      <c r="U1" s="413"/>
      <c r="V1" s="413"/>
      <c r="W1" s="413"/>
      <c r="X1" s="413"/>
      <c r="Y1" s="413"/>
    </row>
    <row r="2" spans="1:26">
      <c r="T2" s="22"/>
      <c r="U2" s="22"/>
      <c r="V2" s="22"/>
      <c r="W2" s="23"/>
      <c r="X2" s="24"/>
      <c r="Y2" s="25"/>
    </row>
    <row r="3" spans="1:26" ht="12.75" customHeight="1">
      <c r="A3" s="409" t="s">
        <v>1</v>
      </c>
      <c r="B3" s="414" t="s">
        <v>52</v>
      </c>
      <c r="C3" s="409" t="s">
        <v>3</v>
      </c>
      <c r="D3" s="415" t="s">
        <v>53</v>
      </c>
      <c r="E3" s="409" t="s">
        <v>54</v>
      </c>
      <c r="F3" s="409"/>
      <c r="G3" s="409"/>
      <c r="H3" s="409" t="s">
        <v>55</v>
      </c>
      <c r="I3" s="409"/>
      <c r="J3" s="409"/>
      <c r="K3" s="409"/>
      <c r="L3" s="409"/>
      <c r="M3" s="409"/>
      <c r="N3" s="409"/>
      <c r="O3" s="409"/>
      <c r="P3" s="409" t="s">
        <v>56</v>
      </c>
      <c r="Q3" s="409"/>
      <c r="R3" s="409" t="s">
        <v>57</v>
      </c>
      <c r="S3" s="409" t="s">
        <v>58</v>
      </c>
      <c r="T3" s="402" t="s">
        <v>59</v>
      </c>
      <c r="U3" s="402"/>
      <c r="V3" s="403"/>
      <c r="W3" s="404"/>
      <c r="X3" s="405" t="s">
        <v>60</v>
      </c>
      <c r="Y3" s="408" t="s">
        <v>61</v>
      </c>
    </row>
    <row r="4" spans="1:26" ht="25.5" customHeight="1">
      <c r="A4" s="409"/>
      <c r="B4" s="414"/>
      <c r="C4" s="409"/>
      <c r="D4" s="415"/>
      <c r="E4" s="26">
        <v>2012</v>
      </c>
      <c r="F4" s="409">
        <v>2013</v>
      </c>
      <c r="G4" s="409"/>
      <c r="H4" s="409" t="s">
        <v>62</v>
      </c>
      <c r="I4" s="409"/>
      <c r="J4" s="409" t="s">
        <v>63</v>
      </c>
      <c r="K4" s="409"/>
      <c r="L4" s="409" t="s">
        <v>64</v>
      </c>
      <c r="M4" s="409"/>
      <c r="N4" s="409" t="s">
        <v>65</v>
      </c>
      <c r="O4" s="409"/>
      <c r="P4" s="409">
        <v>2015</v>
      </c>
      <c r="Q4" s="409" t="s">
        <v>66</v>
      </c>
      <c r="R4" s="409"/>
      <c r="S4" s="409"/>
      <c r="T4" s="27" t="s">
        <v>65</v>
      </c>
      <c r="U4" s="410" t="s">
        <v>67</v>
      </c>
      <c r="V4" s="411" t="s">
        <v>68</v>
      </c>
      <c r="W4" s="404"/>
      <c r="X4" s="406"/>
      <c r="Y4" s="408"/>
    </row>
    <row r="5" spans="1:26" ht="50.25" customHeight="1" collapsed="1">
      <c r="A5" s="409"/>
      <c r="B5" s="414"/>
      <c r="C5" s="409"/>
      <c r="D5" s="415"/>
      <c r="E5" s="26" t="s">
        <v>69</v>
      </c>
      <c r="F5" s="26" t="s">
        <v>70</v>
      </c>
      <c r="G5" s="26" t="s">
        <v>69</v>
      </c>
      <c r="H5" s="26" t="s">
        <v>70</v>
      </c>
      <c r="I5" s="26" t="s">
        <v>69</v>
      </c>
      <c r="J5" s="26" t="s">
        <v>70</v>
      </c>
      <c r="K5" s="26" t="s">
        <v>69</v>
      </c>
      <c r="L5" s="26" t="s">
        <v>70</v>
      </c>
      <c r="M5" s="26" t="s">
        <v>69</v>
      </c>
      <c r="N5" s="26" t="s">
        <v>70</v>
      </c>
      <c r="O5" s="28" t="s">
        <v>69</v>
      </c>
      <c r="P5" s="409"/>
      <c r="Q5" s="409"/>
      <c r="R5" s="409"/>
      <c r="S5" s="409"/>
      <c r="T5" s="27" t="s">
        <v>71</v>
      </c>
      <c r="U5" s="410"/>
      <c r="V5" s="411"/>
      <c r="W5" s="404"/>
      <c r="X5" s="407"/>
      <c r="Y5" s="408"/>
    </row>
    <row r="6" spans="1:26" s="20" customFormat="1" hidden="1" outlineLevel="1">
      <c r="A6" s="397" t="s">
        <v>72</v>
      </c>
      <c r="B6" s="397"/>
      <c r="C6" s="397"/>
      <c r="D6" s="397"/>
      <c r="E6" s="397"/>
      <c r="F6" s="397"/>
      <c r="G6" s="397"/>
      <c r="H6" s="397"/>
      <c r="I6" s="397"/>
      <c r="J6" s="397"/>
      <c r="K6" s="397"/>
      <c r="L6" s="397"/>
      <c r="M6" s="397"/>
      <c r="N6" s="397"/>
      <c r="O6" s="397"/>
      <c r="P6" s="397"/>
      <c r="Q6" s="397"/>
      <c r="R6" s="397"/>
      <c r="S6" s="397"/>
      <c r="T6" s="29"/>
      <c r="U6" s="27"/>
      <c r="V6" s="27"/>
      <c r="W6" s="23"/>
      <c r="X6" s="30"/>
      <c r="Y6" s="31"/>
      <c r="Z6" s="32"/>
    </row>
    <row r="7" spans="1:26" s="39" customFormat="1" hidden="1" outlineLevel="1">
      <c r="A7" s="412" t="s">
        <v>73</v>
      </c>
      <c r="B7" s="412"/>
      <c r="C7" s="412"/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412"/>
      <c r="O7" s="412"/>
      <c r="P7" s="412"/>
      <c r="Q7" s="412"/>
      <c r="R7" s="412"/>
      <c r="S7" s="412"/>
      <c r="T7" s="33"/>
      <c r="U7" s="34"/>
      <c r="V7" s="34"/>
      <c r="W7" s="35"/>
      <c r="X7" s="36"/>
      <c r="Y7" s="37"/>
      <c r="Z7" s="38"/>
    </row>
    <row r="8" spans="1:26" s="52" customFormat="1" ht="51" hidden="1" outlineLevel="3">
      <c r="A8" s="40" t="s">
        <v>74</v>
      </c>
      <c r="B8" s="41" t="s">
        <v>75</v>
      </c>
      <c r="C8" s="40" t="s">
        <v>76</v>
      </c>
      <c r="D8" s="42">
        <v>0.08</v>
      </c>
      <c r="E8" s="40">
        <v>17</v>
      </c>
      <c r="F8" s="40">
        <v>24</v>
      </c>
      <c r="G8" s="40">
        <v>24</v>
      </c>
      <c r="H8" s="40">
        <v>10</v>
      </c>
      <c r="I8" s="40">
        <v>13</v>
      </c>
      <c r="J8" s="40">
        <v>10</v>
      </c>
      <c r="K8" s="40">
        <v>13</v>
      </c>
      <c r="L8" s="43">
        <v>28</v>
      </c>
      <c r="M8" s="43">
        <v>39</v>
      </c>
      <c r="N8" s="44">
        <v>28</v>
      </c>
      <c r="O8" s="45">
        <v>39</v>
      </c>
      <c r="P8" s="40">
        <v>32</v>
      </c>
      <c r="Q8" s="40">
        <v>36</v>
      </c>
      <c r="R8" s="40" t="s">
        <v>77</v>
      </c>
      <c r="S8" s="46">
        <f>M8/L8*100</f>
        <v>139.28571428571428</v>
      </c>
      <c r="T8" s="47"/>
      <c r="U8" s="48"/>
      <c r="V8" s="48"/>
      <c r="W8" s="49"/>
      <c r="X8" s="50">
        <v>1</v>
      </c>
      <c r="Y8" s="42">
        <f>X8*D8</f>
        <v>0.08</v>
      </c>
      <c r="Z8" s="51"/>
    </row>
    <row r="9" spans="1:26" s="52" customFormat="1" ht="51" hidden="1" outlineLevel="3">
      <c r="A9" s="40" t="s">
        <v>78</v>
      </c>
      <c r="B9" s="41" t="s">
        <v>79</v>
      </c>
      <c r="C9" s="40" t="s">
        <v>5</v>
      </c>
      <c r="D9" s="42">
        <v>0.08</v>
      </c>
      <c r="E9" s="40">
        <v>18.399999999999999</v>
      </c>
      <c r="F9" s="40">
        <v>20.5</v>
      </c>
      <c r="G9" s="40">
        <v>20.5</v>
      </c>
      <c r="H9" s="40">
        <v>15.2</v>
      </c>
      <c r="I9" s="40">
        <v>15.2</v>
      </c>
      <c r="J9" s="40">
        <v>20.3</v>
      </c>
      <c r="K9" s="40">
        <v>20.3</v>
      </c>
      <c r="L9" s="53">
        <v>24.6</v>
      </c>
      <c r="M9" s="43">
        <v>25</v>
      </c>
      <c r="N9" s="44">
        <v>24.6</v>
      </c>
      <c r="O9" s="45">
        <v>25</v>
      </c>
      <c r="P9" s="40">
        <v>29.52</v>
      </c>
      <c r="Q9" s="40">
        <v>35.42</v>
      </c>
      <c r="R9" s="40"/>
      <c r="S9" s="54">
        <f>M9/L9*100</f>
        <v>101.62601626016259</v>
      </c>
      <c r="T9" s="47"/>
      <c r="U9" s="48"/>
      <c r="V9" s="48"/>
      <c r="W9" s="49"/>
      <c r="X9" s="50">
        <v>1</v>
      </c>
      <c r="Y9" s="42">
        <f t="shared" ref="Y9:Y27" si="0">X9*D9</f>
        <v>0.08</v>
      </c>
      <c r="Z9" s="51"/>
    </row>
    <row r="10" spans="1:26" s="52" customFormat="1" ht="76.5" hidden="1" outlineLevel="3">
      <c r="A10" s="40" t="s">
        <v>80</v>
      </c>
      <c r="B10" s="41" t="s">
        <v>81</v>
      </c>
      <c r="C10" s="40" t="s">
        <v>5</v>
      </c>
      <c r="D10" s="42">
        <v>0.08</v>
      </c>
      <c r="E10" s="40">
        <v>26.2</v>
      </c>
      <c r="F10" s="40">
        <v>26.7</v>
      </c>
      <c r="G10" s="40">
        <v>26.7</v>
      </c>
      <c r="H10" s="40">
        <v>16.399999999999999</v>
      </c>
      <c r="I10" s="40">
        <v>16.399999999999999</v>
      </c>
      <c r="J10" s="40">
        <v>25</v>
      </c>
      <c r="K10" s="40">
        <v>25</v>
      </c>
      <c r="L10" s="43">
        <v>32.04</v>
      </c>
      <c r="M10" s="42">
        <v>35</v>
      </c>
      <c r="N10" s="55">
        <v>32.04</v>
      </c>
      <c r="O10" s="45">
        <v>35</v>
      </c>
      <c r="P10" s="40">
        <v>38.44</v>
      </c>
      <c r="Q10" s="40">
        <v>46.1</v>
      </c>
      <c r="R10" s="40" t="s">
        <v>82</v>
      </c>
      <c r="S10" s="46">
        <f>M10/L10*100</f>
        <v>109.23845193508114</v>
      </c>
      <c r="T10" s="47"/>
      <c r="U10" s="48"/>
      <c r="V10" s="48"/>
      <c r="W10" s="49"/>
      <c r="X10" s="50">
        <v>1</v>
      </c>
      <c r="Y10" s="42">
        <f t="shared" si="0"/>
        <v>0.08</v>
      </c>
      <c r="Z10" s="51"/>
    </row>
    <row r="11" spans="1:26" s="52" customFormat="1" hidden="1" outlineLevel="3">
      <c r="A11" s="396" t="s">
        <v>83</v>
      </c>
      <c r="B11" s="396"/>
      <c r="C11" s="396"/>
      <c r="D11" s="396"/>
      <c r="E11" s="396"/>
      <c r="F11" s="396"/>
      <c r="G11" s="396"/>
      <c r="H11" s="396"/>
      <c r="I11" s="396"/>
      <c r="J11" s="396"/>
      <c r="K11" s="396"/>
      <c r="L11" s="396"/>
      <c r="M11" s="396"/>
      <c r="N11" s="396"/>
      <c r="O11" s="396"/>
      <c r="P11" s="396"/>
      <c r="Q11" s="396"/>
      <c r="R11" s="396"/>
      <c r="S11" s="396"/>
      <c r="T11" s="56"/>
      <c r="U11" s="48"/>
      <c r="V11" s="48"/>
      <c r="W11" s="49"/>
      <c r="X11" s="50"/>
      <c r="Y11" s="42"/>
      <c r="Z11" s="51"/>
    </row>
    <row r="12" spans="1:26" s="52" customFormat="1" hidden="1" outlineLevel="3">
      <c r="A12" s="396" t="s">
        <v>84</v>
      </c>
      <c r="B12" s="396"/>
      <c r="C12" s="396"/>
      <c r="D12" s="396"/>
      <c r="E12" s="396"/>
      <c r="F12" s="396"/>
      <c r="G12" s="396"/>
      <c r="H12" s="396"/>
      <c r="I12" s="396"/>
      <c r="J12" s="396"/>
      <c r="K12" s="396"/>
      <c r="L12" s="396"/>
      <c r="M12" s="396"/>
      <c r="N12" s="396"/>
      <c r="O12" s="396"/>
      <c r="P12" s="396"/>
      <c r="Q12" s="396"/>
      <c r="R12" s="396"/>
      <c r="S12" s="396"/>
      <c r="T12" s="56"/>
      <c r="U12" s="48"/>
      <c r="V12" s="48"/>
      <c r="W12" s="49"/>
      <c r="X12" s="50"/>
      <c r="Y12" s="42"/>
      <c r="Z12" s="51"/>
    </row>
    <row r="13" spans="1:26" s="52" customFormat="1" ht="38.25" hidden="1" outlineLevel="3">
      <c r="A13" s="40">
        <v>4</v>
      </c>
      <c r="B13" s="41" t="s">
        <v>85</v>
      </c>
      <c r="C13" s="40" t="s">
        <v>5</v>
      </c>
      <c r="D13" s="42">
        <v>0.08</v>
      </c>
      <c r="E13" s="40">
        <v>10.62</v>
      </c>
      <c r="F13" s="40">
        <v>19.87</v>
      </c>
      <c r="G13" s="40">
        <v>19.87</v>
      </c>
      <c r="H13" s="40">
        <v>10.5</v>
      </c>
      <c r="I13" s="40">
        <v>10.5</v>
      </c>
      <c r="J13" s="40">
        <v>19</v>
      </c>
      <c r="K13" s="40">
        <v>19</v>
      </c>
      <c r="L13" s="43">
        <v>23.84</v>
      </c>
      <c r="M13" s="43">
        <v>24.4</v>
      </c>
      <c r="N13" s="55">
        <v>23.84</v>
      </c>
      <c r="O13" s="45">
        <v>24.4</v>
      </c>
      <c r="P13" s="40">
        <v>28.61</v>
      </c>
      <c r="Q13" s="40">
        <v>34.33</v>
      </c>
      <c r="R13" s="40"/>
      <c r="S13" s="57">
        <f>M13/L13*100</f>
        <v>102.34899328859059</v>
      </c>
      <c r="T13" s="47"/>
      <c r="U13" s="48"/>
      <c r="V13" s="48"/>
      <c r="W13" s="49"/>
      <c r="X13" s="50">
        <v>1</v>
      </c>
      <c r="Y13" s="42">
        <f t="shared" si="0"/>
        <v>0.08</v>
      </c>
      <c r="Z13" s="51"/>
    </row>
    <row r="14" spans="1:26" s="52" customFormat="1" ht="38.25" hidden="1" outlineLevel="3">
      <c r="A14" s="40">
        <v>5</v>
      </c>
      <c r="B14" s="41" t="s">
        <v>86</v>
      </c>
      <c r="C14" s="40" t="s">
        <v>76</v>
      </c>
      <c r="D14" s="42">
        <v>0.08</v>
      </c>
      <c r="E14" s="40">
        <v>494</v>
      </c>
      <c r="F14" s="40">
        <v>539</v>
      </c>
      <c r="G14" s="40">
        <v>539</v>
      </c>
      <c r="H14" s="40">
        <v>0</v>
      </c>
      <c r="I14" s="40">
        <v>0</v>
      </c>
      <c r="J14" s="40">
        <v>212</v>
      </c>
      <c r="K14" s="40">
        <v>212</v>
      </c>
      <c r="L14" s="43">
        <v>539</v>
      </c>
      <c r="M14" s="42">
        <v>637</v>
      </c>
      <c r="N14" s="55">
        <v>539</v>
      </c>
      <c r="O14" s="45">
        <v>637</v>
      </c>
      <c r="P14" s="40">
        <v>539</v>
      </c>
      <c r="Q14" s="40">
        <v>539</v>
      </c>
      <c r="R14" s="42"/>
      <c r="S14" s="58">
        <f>M14/L14*100</f>
        <v>118.18181818181819</v>
      </c>
      <c r="T14" s="47"/>
      <c r="U14" s="48"/>
      <c r="V14" s="48"/>
      <c r="W14" s="49"/>
      <c r="X14" s="50">
        <v>1</v>
      </c>
      <c r="Y14" s="42">
        <f t="shared" si="0"/>
        <v>0.08</v>
      </c>
      <c r="Z14" s="51"/>
    </row>
    <row r="15" spans="1:26" s="52" customFormat="1" ht="63.75" hidden="1" outlineLevel="3">
      <c r="A15" s="40">
        <v>6</v>
      </c>
      <c r="B15" s="41" t="s">
        <v>87</v>
      </c>
      <c r="C15" s="40" t="s">
        <v>76</v>
      </c>
      <c r="D15" s="42">
        <v>0.08</v>
      </c>
      <c r="E15" s="40">
        <v>179</v>
      </c>
      <c r="F15" s="40">
        <v>122</v>
      </c>
      <c r="G15" s="40">
        <v>122</v>
      </c>
      <c r="H15" s="40">
        <v>0</v>
      </c>
      <c r="I15" s="40">
        <v>0</v>
      </c>
      <c r="J15" s="40">
        <v>45</v>
      </c>
      <c r="K15" s="40">
        <v>45</v>
      </c>
      <c r="L15" s="43">
        <v>130</v>
      </c>
      <c r="M15" s="42">
        <v>230</v>
      </c>
      <c r="N15" s="55">
        <v>130</v>
      </c>
      <c r="O15" s="45">
        <v>230</v>
      </c>
      <c r="P15" s="40">
        <v>130</v>
      </c>
      <c r="Q15" s="40">
        <v>130</v>
      </c>
      <c r="R15" s="42"/>
      <c r="S15" s="58">
        <f>M15/L15*100</f>
        <v>176.92307692307691</v>
      </c>
      <c r="T15" s="47"/>
      <c r="U15" s="48"/>
      <c r="V15" s="48"/>
      <c r="W15" s="49"/>
      <c r="X15" s="50">
        <v>1</v>
      </c>
      <c r="Y15" s="42">
        <f t="shared" si="0"/>
        <v>0.08</v>
      </c>
      <c r="Z15" s="51"/>
    </row>
    <row r="16" spans="1:26" s="52" customFormat="1" ht="38.25" hidden="1" outlineLevel="3">
      <c r="A16" s="40">
        <v>7</v>
      </c>
      <c r="B16" s="41" t="s">
        <v>88</v>
      </c>
      <c r="C16" s="40" t="s">
        <v>89</v>
      </c>
      <c r="D16" s="42">
        <v>0.08</v>
      </c>
      <c r="E16" s="40">
        <v>58</v>
      </c>
      <c r="F16" s="40">
        <v>61</v>
      </c>
      <c r="G16" s="40">
        <v>61</v>
      </c>
      <c r="H16" s="40">
        <v>0</v>
      </c>
      <c r="I16" s="40">
        <v>0</v>
      </c>
      <c r="J16" s="40">
        <v>0</v>
      </c>
      <c r="K16" s="40">
        <v>0</v>
      </c>
      <c r="L16" s="43">
        <v>65</v>
      </c>
      <c r="M16" s="42">
        <v>81</v>
      </c>
      <c r="N16" s="55">
        <v>65</v>
      </c>
      <c r="O16" s="45">
        <v>81</v>
      </c>
      <c r="P16" s="40">
        <v>65</v>
      </c>
      <c r="Q16" s="40">
        <v>65</v>
      </c>
      <c r="R16" s="42"/>
      <c r="S16" s="58">
        <f>M16/L16*100</f>
        <v>124.61538461538461</v>
      </c>
      <c r="T16" s="47"/>
      <c r="U16" s="48"/>
      <c r="V16" s="48"/>
      <c r="W16" s="49"/>
      <c r="X16" s="50">
        <v>1</v>
      </c>
      <c r="Y16" s="42">
        <f t="shared" si="0"/>
        <v>0.08</v>
      </c>
      <c r="Z16" s="51"/>
    </row>
    <row r="17" spans="1:26" s="52" customFormat="1" hidden="1" outlineLevel="3">
      <c r="A17" s="396" t="s">
        <v>90</v>
      </c>
      <c r="B17" s="396"/>
      <c r="C17" s="396"/>
      <c r="D17" s="396"/>
      <c r="E17" s="396"/>
      <c r="F17" s="396"/>
      <c r="G17" s="396"/>
      <c r="H17" s="396"/>
      <c r="I17" s="396"/>
      <c r="J17" s="396"/>
      <c r="K17" s="396"/>
      <c r="L17" s="396"/>
      <c r="M17" s="396"/>
      <c r="N17" s="396"/>
      <c r="O17" s="396"/>
      <c r="P17" s="396"/>
      <c r="Q17" s="396"/>
      <c r="R17" s="396"/>
      <c r="S17" s="396"/>
      <c r="T17" s="56"/>
      <c r="U17" s="48"/>
      <c r="V17" s="48"/>
      <c r="W17" s="49"/>
      <c r="X17" s="50"/>
      <c r="Y17" s="42"/>
      <c r="Z17" s="51"/>
    </row>
    <row r="18" spans="1:26" s="52" customFormat="1" hidden="1" outlineLevel="3">
      <c r="A18" s="396" t="s">
        <v>91</v>
      </c>
      <c r="B18" s="396"/>
      <c r="C18" s="396"/>
      <c r="D18" s="396"/>
      <c r="E18" s="396"/>
      <c r="F18" s="396"/>
      <c r="G18" s="396"/>
      <c r="H18" s="396"/>
      <c r="I18" s="396"/>
      <c r="J18" s="396"/>
      <c r="K18" s="396"/>
      <c r="L18" s="396"/>
      <c r="M18" s="396"/>
      <c r="N18" s="396"/>
      <c r="O18" s="396"/>
      <c r="P18" s="396"/>
      <c r="Q18" s="396"/>
      <c r="R18" s="396"/>
      <c r="S18" s="396"/>
      <c r="T18" s="56"/>
      <c r="U18" s="48"/>
      <c r="V18" s="48"/>
      <c r="W18" s="49"/>
      <c r="X18" s="50"/>
      <c r="Y18" s="42"/>
      <c r="Z18" s="51"/>
    </row>
    <row r="19" spans="1:26" s="52" customFormat="1" ht="63.75" hidden="1" outlineLevel="3">
      <c r="A19" s="40">
        <v>8</v>
      </c>
      <c r="B19" s="41" t="s">
        <v>92</v>
      </c>
      <c r="C19" s="40" t="s">
        <v>5</v>
      </c>
      <c r="D19" s="42">
        <v>0.1</v>
      </c>
      <c r="E19" s="40">
        <v>0.5</v>
      </c>
      <c r="F19" s="40">
        <v>0.8</v>
      </c>
      <c r="G19" s="40">
        <v>0.8</v>
      </c>
      <c r="H19" s="40">
        <v>0.5</v>
      </c>
      <c r="I19" s="40">
        <v>0.5</v>
      </c>
      <c r="J19" s="40">
        <v>0.8</v>
      </c>
      <c r="K19" s="40">
        <v>0.8</v>
      </c>
      <c r="L19" s="43">
        <v>1</v>
      </c>
      <c r="M19" s="43">
        <v>1</v>
      </c>
      <c r="N19" s="40">
        <v>1</v>
      </c>
      <c r="O19" s="45">
        <v>1</v>
      </c>
      <c r="P19" s="40">
        <v>1</v>
      </c>
      <c r="Q19" s="40">
        <v>1</v>
      </c>
      <c r="R19" s="40"/>
      <c r="S19" s="57">
        <f>M19/L19*100</f>
        <v>100</v>
      </c>
      <c r="T19" s="47"/>
      <c r="U19" s="48"/>
      <c r="V19" s="48"/>
      <c r="W19" s="49"/>
      <c r="X19" s="50">
        <v>1</v>
      </c>
      <c r="Y19" s="42">
        <f t="shared" si="0"/>
        <v>0.1</v>
      </c>
      <c r="Z19" s="51"/>
    </row>
    <row r="20" spans="1:26" s="52" customFormat="1" ht="114.75" hidden="1" outlineLevel="3">
      <c r="A20" s="40">
        <v>9</v>
      </c>
      <c r="B20" s="41" t="s">
        <v>93</v>
      </c>
      <c r="C20" s="40" t="s">
        <v>5</v>
      </c>
      <c r="D20" s="42">
        <v>0.08</v>
      </c>
      <c r="E20" s="40">
        <v>1</v>
      </c>
      <c r="F20" s="40">
        <v>1.2</v>
      </c>
      <c r="G20" s="40">
        <v>1.2</v>
      </c>
      <c r="H20" s="40">
        <v>1</v>
      </c>
      <c r="I20" s="40">
        <v>1</v>
      </c>
      <c r="J20" s="40">
        <v>1.2</v>
      </c>
      <c r="K20" s="40">
        <v>1.2</v>
      </c>
      <c r="L20" s="43">
        <v>1.4</v>
      </c>
      <c r="M20" s="43">
        <v>1.5</v>
      </c>
      <c r="N20" s="44">
        <v>1.4</v>
      </c>
      <c r="O20" s="45">
        <v>1.5</v>
      </c>
      <c r="P20" s="40">
        <v>1.4</v>
      </c>
      <c r="Q20" s="40">
        <v>1.4</v>
      </c>
      <c r="R20" s="40"/>
      <c r="S20" s="57">
        <f>M20/L20*100</f>
        <v>107.14285714285714</v>
      </c>
      <c r="T20" s="47"/>
      <c r="U20" s="48"/>
      <c r="V20" s="48"/>
      <c r="W20" s="49"/>
      <c r="X20" s="50">
        <v>1</v>
      </c>
      <c r="Y20" s="42">
        <f t="shared" si="0"/>
        <v>0.08</v>
      </c>
      <c r="Z20" s="51"/>
    </row>
    <row r="21" spans="1:26" s="52" customFormat="1" ht="51" hidden="1" outlineLevel="3">
      <c r="A21" s="40">
        <v>10</v>
      </c>
      <c r="B21" s="41" t="s">
        <v>94</v>
      </c>
      <c r="C21" s="40" t="s">
        <v>5</v>
      </c>
      <c r="D21" s="42">
        <v>0.08</v>
      </c>
      <c r="E21" s="40">
        <v>1</v>
      </c>
      <c r="F21" s="40">
        <v>1.2</v>
      </c>
      <c r="G21" s="40">
        <v>1.2</v>
      </c>
      <c r="H21" s="40">
        <v>0.8</v>
      </c>
      <c r="I21" s="40">
        <v>0.8</v>
      </c>
      <c r="J21" s="40">
        <v>1</v>
      </c>
      <c r="K21" s="40">
        <v>1</v>
      </c>
      <c r="L21" s="43">
        <v>1.4</v>
      </c>
      <c r="M21" s="43">
        <v>1.4</v>
      </c>
      <c r="N21" s="40">
        <v>1.4</v>
      </c>
      <c r="O21" s="45">
        <v>1.4</v>
      </c>
      <c r="P21" s="40">
        <v>1.4</v>
      </c>
      <c r="Q21" s="40">
        <v>1.4</v>
      </c>
      <c r="R21" s="40"/>
      <c r="S21" s="57">
        <f>M21/L21*100</f>
        <v>100</v>
      </c>
      <c r="T21" s="47"/>
      <c r="U21" s="48"/>
      <c r="V21" s="48"/>
      <c r="W21" s="49"/>
      <c r="X21" s="50">
        <v>1</v>
      </c>
      <c r="Y21" s="42">
        <f t="shared" si="0"/>
        <v>0.08</v>
      </c>
      <c r="Z21" s="51"/>
    </row>
    <row r="22" spans="1:26" s="52" customFormat="1" hidden="1" outlineLevel="3">
      <c r="A22" s="396" t="s">
        <v>95</v>
      </c>
      <c r="B22" s="396"/>
      <c r="C22" s="396"/>
      <c r="D22" s="396"/>
      <c r="E22" s="396"/>
      <c r="F22" s="396"/>
      <c r="G22" s="396"/>
      <c r="H22" s="396"/>
      <c r="I22" s="396"/>
      <c r="J22" s="396"/>
      <c r="K22" s="396"/>
      <c r="L22" s="396"/>
      <c r="M22" s="396"/>
      <c r="N22" s="396"/>
      <c r="O22" s="396"/>
      <c r="P22" s="396"/>
      <c r="Q22" s="396"/>
      <c r="R22" s="396"/>
      <c r="S22" s="396"/>
      <c r="T22" s="56"/>
      <c r="U22" s="48"/>
      <c r="V22" s="48"/>
      <c r="W22" s="49"/>
      <c r="X22" s="50"/>
      <c r="Y22" s="42"/>
      <c r="Z22" s="51"/>
    </row>
    <row r="23" spans="1:26" s="52" customFormat="1" hidden="1" outlineLevel="3">
      <c r="A23" s="396" t="s">
        <v>96</v>
      </c>
      <c r="B23" s="396"/>
      <c r="C23" s="396"/>
      <c r="D23" s="396"/>
      <c r="E23" s="396"/>
      <c r="F23" s="396"/>
      <c r="G23" s="396"/>
      <c r="H23" s="396"/>
      <c r="I23" s="396"/>
      <c r="J23" s="396"/>
      <c r="K23" s="396"/>
      <c r="L23" s="396"/>
      <c r="M23" s="396"/>
      <c r="N23" s="396"/>
      <c r="O23" s="396"/>
      <c r="P23" s="396"/>
      <c r="Q23" s="396"/>
      <c r="R23" s="396"/>
      <c r="S23" s="396"/>
      <c r="T23" s="56"/>
      <c r="U23" s="48"/>
      <c r="V23" s="48"/>
      <c r="W23" s="49"/>
      <c r="X23" s="50"/>
      <c r="Y23" s="42"/>
      <c r="Z23" s="51"/>
    </row>
    <row r="24" spans="1:26" s="52" customFormat="1" ht="63.75" hidden="1" outlineLevel="3" collapsed="1">
      <c r="A24" s="40">
        <v>11</v>
      </c>
      <c r="B24" s="41" t="s">
        <v>97</v>
      </c>
      <c r="C24" s="40" t="s">
        <v>98</v>
      </c>
      <c r="D24" s="42">
        <v>0.1</v>
      </c>
      <c r="E24" s="42">
        <v>1.64</v>
      </c>
      <c r="F24" s="59">
        <f>F25/F26*100</f>
        <v>7.0175438596491224</v>
      </c>
      <c r="G24" s="59">
        <f>G25/G26*100</f>
        <v>7.0175438596491224</v>
      </c>
      <c r="H24" s="59">
        <v>0</v>
      </c>
      <c r="I24" s="59">
        <v>0</v>
      </c>
      <c r="J24" s="60">
        <f t="shared" ref="J24:Q24" si="1">J25/J26*100</f>
        <v>4.1450777202072544</v>
      </c>
      <c r="K24" s="60">
        <f>K25/K26*100</f>
        <v>4.1450777202072544</v>
      </c>
      <c r="L24" s="60">
        <f t="shared" si="1"/>
        <v>4.4776119402985071</v>
      </c>
      <c r="M24" s="60">
        <f>M25/M26*100</f>
        <v>4.4776119402985071</v>
      </c>
      <c r="N24" s="61">
        <f t="shared" si="1"/>
        <v>9.5890410958904102</v>
      </c>
      <c r="O24" s="62">
        <f t="shared" si="1"/>
        <v>4.7393364928909953</v>
      </c>
      <c r="P24" s="60">
        <f t="shared" si="1"/>
        <v>4.3209876543209873</v>
      </c>
      <c r="Q24" s="60">
        <f t="shared" si="1"/>
        <v>8</v>
      </c>
      <c r="R24" s="40"/>
      <c r="S24" s="57">
        <f>M24/L24*100</f>
        <v>100</v>
      </c>
      <c r="T24" s="47"/>
      <c r="U24" s="48"/>
      <c r="V24" s="48"/>
      <c r="W24" s="49"/>
      <c r="X24" s="63">
        <f>O24/N24</f>
        <v>0.49424509140148953</v>
      </c>
      <c r="Y24" s="64">
        <f t="shared" si="0"/>
        <v>4.9424509140148953E-2</v>
      </c>
      <c r="Z24" s="51"/>
    </row>
    <row r="25" spans="1:26" s="73" customFormat="1" ht="25.5" hidden="1" outlineLevel="4">
      <c r="A25" s="65"/>
      <c r="B25" s="66" t="s">
        <v>99</v>
      </c>
      <c r="C25" s="65"/>
      <c r="D25" s="42"/>
      <c r="E25" s="65"/>
      <c r="F25" s="65">
        <v>8</v>
      </c>
      <c r="G25" s="65">
        <v>8</v>
      </c>
      <c r="H25" s="65">
        <v>0</v>
      </c>
      <c r="I25" s="65">
        <v>0</v>
      </c>
      <c r="J25" s="65">
        <v>8</v>
      </c>
      <c r="K25" s="65">
        <v>8</v>
      </c>
      <c r="L25" s="65">
        <v>9</v>
      </c>
      <c r="M25" s="65">
        <v>9</v>
      </c>
      <c r="N25" s="67">
        <v>14</v>
      </c>
      <c r="O25" s="68">
        <v>10</v>
      </c>
      <c r="P25" s="69">
        <v>7</v>
      </c>
      <c r="Q25" s="69">
        <v>14</v>
      </c>
      <c r="R25" s="65"/>
      <c r="S25" s="70"/>
      <c r="T25" s="70"/>
      <c r="U25" s="65"/>
      <c r="V25" s="65"/>
      <c r="W25" s="71"/>
      <c r="X25" s="72"/>
      <c r="Y25" s="42"/>
    </row>
    <row r="26" spans="1:26" s="73" customFormat="1" hidden="1" outlineLevel="4">
      <c r="A26" s="65"/>
      <c r="B26" s="74" t="s">
        <v>100</v>
      </c>
      <c r="C26" s="65"/>
      <c r="D26" s="42"/>
      <c r="E26" s="65"/>
      <c r="F26" s="65">
        <v>114</v>
      </c>
      <c r="G26" s="65">
        <v>114</v>
      </c>
      <c r="H26" s="65">
        <v>0</v>
      </c>
      <c r="I26" s="65">
        <v>0</v>
      </c>
      <c r="J26" s="65">
        <v>193</v>
      </c>
      <c r="K26" s="65">
        <v>193</v>
      </c>
      <c r="L26" s="65">
        <v>201</v>
      </c>
      <c r="M26" s="65">
        <v>201</v>
      </c>
      <c r="N26" s="67">
        <f>F26+40-F25</f>
        <v>146</v>
      </c>
      <c r="O26" s="68">
        <v>211</v>
      </c>
      <c r="P26" s="65">
        <f>N26+30-N25</f>
        <v>162</v>
      </c>
      <c r="Q26" s="65">
        <f>P26+20-P25</f>
        <v>175</v>
      </c>
      <c r="R26" s="65"/>
      <c r="S26" s="70"/>
      <c r="T26" s="70"/>
      <c r="U26" s="65"/>
      <c r="V26" s="65"/>
      <c r="W26" s="71"/>
      <c r="X26" s="72"/>
      <c r="Y26" s="42"/>
    </row>
    <row r="27" spans="1:26" s="52" customFormat="1" ht="153" hidden="1" outlineLevel="3" collapsed="1">
      <c r="A27" s="40">
        <v>12</v>
      </c>
      <c r="B27" s="41" t="s">
        <v>101</v>
      </c>
      <c r="C27" s="40" t="s">
        <v>5</v>
      </c>
      <c r="D27" s="42">
        <v>0.08</v>
      </c>
      <c r="E27" s="42">
        <v>33</v>
      </c>
      <c r="F27" s="59">
        <f>F28/F29*100</f>
        <v>33.333333333333329</v>
      </c>
      <c r="G27" s="59">
        <f>G28/G29*100</f>
        <v>61.111111111111114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59">
        <f>N28/N29*100</f>
        <v>300</v>
      </c>
      <c r="O27" s="75">
        <f>O28/O29*100</f>
        <v>125</v>
      </c>
      <c r="P27" s="59">
        <f>P28/P29*100</f>
        <v>66.666666666666657</v>
      </c>
      <c r="Q27" s="59">
        <f>Q28/Q29*100</f>
        <v>70.588235294117652</v>
      </c>
      <c r="R27" s="40"/>
      <c r="S27" s="57">
        <v>0</v>
      </c>
      <c r="T27" s="47"/>
      <c r="U27" s="48"/>
      <c r="V27" s="48"/>
      <c r="W27" s="49"/>
      <c r="X27" s="63">
        <f>O27/N27</f>
        <v>0.41666666666666669</v>
      </c>
      <c r="Y27" s="64">
        <f t="shared" si="0"/>
        <v>3.3333333333333333E-2</v>
      </c>
      <c r="Z27" s="51"/>
    </row>
    <row r="28" spans="1:26" s="73" customFormat="1" ht="25.5" hidden="1" outlineLevel="4">
      <c r="A28" s="65"/>
      <c r="B28" s="66" t="s">
        <v>99</v>
      </c>
      <c r="C28" s="65"/>
      <c r="D28" s="42"/>
      <c r="E28" s="65"/>
      <c r="F28" s="65">
        <v>6</v>
      </c>
      <c r="G28" s="65">
        <v>11</v>
      </c>
      <c r="H28" s="65">
        <v>0</v>
      </c>
      <c r="I28" s="65">
        <v>0</v>
      </c>
      <c r="J28" s="65">
        <v>8</v>
      </c>
      <c r="K28" s="65">
        <v>8</v>
      </c>
      <c r="L28" s="65">
        <v>9</v>
      </c>
      <c r="M28" s="65">
        <v>9</v>
      </c>
      <c r="N28" s="67">
        <v>15</v>
      </c>
      <c r="O28" s="68">
        <v>10</v>
      </c>
      <c r="P28" s="69">
        <v>8</v>
      </c>
      <c r="Q28" s="69">
        <v>12</v>
      </c>
      <c r="R28" s="65"/>
      <c r="S28" s="70"/>
      <c r="T28" s="70"/>
      <c r="U28" s="65"/>
      <c r="V28" s="76"/>
      <c r="W28" s="71"/>
      <c r="X28" s="72"/>
      <c r="Y28" s="42"/>
    </row>
    <row r="29" spans="1:26" s="73" customFormat="1" hidden="1" outlineLevel="4">
      <c r="A29" s="65"/>
      <c r="B29" s="74" t="s">
        <v>102</v>
      </c>
      <c r="C29" s="65"/>
      <c r="D29" s="42"/>
      <c r="E29" s="65"/>
      <c r="F29" s="65">
        <v>18</v>
      </c>
      <c r="G29" s="65">
        <v>18</v>
      </c>
      <c r="H29" s="65"/>
      <c r="I29" s="65"/>
      <c r="J29" s="65"/>
      <c r="K29" s="65"/>
      <c r="L29" s="65"/>
      <c r="M29" s="65"/>
      <c r="N29" s="67">
        <v>5</v>
      </c>
      <c r="O29" s="68">
        <v>8</v>
      </c>
      <c r="P29" s="65">
        <v>12</v>
      </c>
      <c r="Q29" s="65">
        <v>17</v>
      </c>
      <c r="R29" s="65"/>
      <c r="S29" s="70"/>
      <c r="T29" s="70"/>
      <c r="U29" s="65"/>
      <c r="V29" s="76"/>
      <c r="W29" s="71"/>
      <c r="X29" s="72"/>
      <c r="Y29" s="42"/>
    </row>
    <row r="30" spans="1:26" s="51" customFormat="1" hidden="1" outlineLevel="3">
      <c r="A30" s="42"/>
      <c r="B30" s="77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78"/>
      <c r="O30" s="45"/>
      <c r="P30" s="42"/>
      <c r="Q30" s="42"/>
      <c r="R30" s="42"/>
      <c r="S30" s="54"/>
      <c r="T30" s="54"/>
      <c r="U30" s="42"/>
      <c r="V30" s="42"/>
      <c r="W30" s="49"/>
      <c r="X30" s="60">
        <f>SUM(X8:X27)</f>
        <v>10.910911758068156</v>
      </c>
      <c r="Y30" s="64">
        <f>SUM(Y8:Y27)</f>
        <v>0.90275784247348223</v>
      </c>
    </row>
    <row r="31" spans="1:26" s="51" customFormat="1" hidden="1" outlineLevel="1">
      <c r="A31" s="42"/>
      <c r="B31" s="77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78"/>
      <c r="O31" s="45"/>
      <c r="P31" s="42"/>
      <c r="Q31" s="42"/>
      <c r="R31" s="79" t="s">
        <v>103</v>
      </c>
      <c r="S31" s="42"/>
      <c r="T31" s="54"/>
      <c r="U31" s="42"/>
      <c r="V31" s="42"/>
      <c r="W31" s="80">
        <f>Y30</f>
        <v>0.90275784247348223</v>
      </c>
      <c r="X31" s="64">
        <f>Y30</f>
        <v>0.90275784247348223</v>
      </c>
      <c r="Y31" s="42"/>
    </row>
    <row r="32" spans="1:26" s="51" customFormat="1" hidden="1" outlineLevel="1">
      <c r="A32" s="42"/>
      <c r="B32" s="77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78"/>
      <c r="O32" s="45"/>
      <c r="P32" s="42"/>
      <c r="Q32" s="42"/>
      <c r="R32" s="79" t="s">
        <v>104</v>
      </c>
      <c r="S32" s="42"/>
      <c r="T32" s="54"/>
      <c r="U32" s="42"/>
      <c r="V32" s="42"/>
      <c r="W32" s="80">
        <f>X30/A27</f>
        <v>0.90924264650567965</v>
      </c>
      <c r="X32" s="64">
        <f>X30/12</f>
        <v>0.90924264650567965</v>
      </c>
      <c r="Y32" s="42"/>
    </row>
    <row r="33" spans="1:26" s="51" customFormat="1" hidden="1" outlineLevel="1">
      <c r="A33" s="42"/>
      <c r="B33" s="77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78"/>
      <c r="O33" s="45"/>
      <c r="P33" s="42"/>
      <c r="Q33" s="42"/>
      <c r="R33" s="79" t="s">
        <v>105</v>
      </c>
      <c r="S33" s="54"/>
      <c r="T33" s="54"/>
      <c r="U33" s="42"/>
      <c r="V33" s="42"/>
      <c r="W33" s="80">
        <v>1</v>
      </c>
      <c r="X33" s="81">
        <v>0.74176319561595982</v>
      </c>
      <c r="Y33" s="42"/>
    </row>
    <row r="34" spans="1:26" s="51" customFormat="1" hidden="1" outlineLevel="1">
      <c r="A34" s="42"/>
      <c r="B34" s="77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78"/>
      <c r="O34" s="45"/>
      <c r="P34" s="42"/>
      <c r="Q34" s="42"/>
      <c r="R34" s="79" t="s">
        <v>106</v>
      </c>
      <c r="S34" s="82"/>
      <c r="T34" s="82"/>
      <c r="U34" s="83"/>
      <c r="V34" s="83"/>
      <c r="W34" s="80">
        <f>POWER(W31*W32*W33,1/3)</f>
        <v>0.93630430979514667</v>
      </c>
      <c r="X34" s="81">
        <f>POWER(X31*X32*X33,1/3)</f>
        <v>0.84756324702827468</v>
      </c>
      <c r="Y34" s="42"/>
    </row>
    <row r="35" spans="1:26" s="20" customFormat="1" hidden="1" outlineLevel="1">
      <c r="A35" s="397" t="s">
        <v>107</v>
      </c>
      <c r="B35" s="397"/>
      <c r="C35" s="397"/>
      <c r="D35" s="397"/>
      <c r="E35" s="397"/>
      <c r="F35" s="397"/>
      <c r="G35" s="397"/>
      <c r="H35" s="397"/>
      <c r="I35" s="397"/>
      <c r="J35" s="397"/>
      <c r="K35" s="397"/>
      <c r="L35" s="397"/>
      <c r="M35" s="397"/>
      <c r="N35" s="397"/>
      <c r="O35" s="397"/>
      <c r="P35" s="397"/>
      <c r="Q35" s="397"/>
      <c r="R35" s="397"/>
      <c r="S35" s="397"/>
      <c r="T35" s="29"/>
      <c r="U35" s="27"/>
      <c r="V35" s="84"/>
      <c r="W35" s="23"/>
      <c r="X35" s="30"/>
      <c r="Y35" s="31"/>
      <c r="Z35" s="32"/>
    </row>
    <row r="36" spans="1:26" s="39" customFormat="1">
      <c r="A36" s="398" t="s">
        <v>108</v>
      </c>
      <c r="B36" s="399"/>
      <c r="C36" s="399"/>
      <c r="D36" s="399"/>
      <c r="E36" s="399"/>
      <c r="F36" s="399"/>
      <c r="G36" s="399"/>
      <c r="H36" s="399"/>
      <c r="I36" s="399"/>
      <c r="J36" s="399"/>
      <c r="K36" s="399"/>
      <c r="L36" s="399"/>
      <c r="M36" s="399"/>
      <c r="N36" s="399"/>
      <c r="O36" s="399"/>
      <c r="P36" s="399"/>
      <c r="Q36" s="399"/>
      <c r="R36" s="399"/>
      <c r="S36" s="400"/>
      <c r="T36" s="33"/>
      <c r="U36" s="85"/>
      <c r="V36" s="86"/>
      <c r="W36" s="35"/>
      <c r="X36" s="36"/>
      <c r="Y36" s="37"/>
      <c r="Z36" s="38"/>
    </row>
    <row r="37" spans="1:26" s="95" customFormat="1" outlineLevel="2">
      <c r="A37" s="87">
        <v>1</v>
      </c>
      <c r="B37" s="88" t="s">
        <v>109</v>
      </c>
      <c r="C37" s="83" t="s">
        <v>110</v>
      </c>
      <c r="D37" s="83">
        <v>0.06</v>
      </c>
      <c r="E37" s="89">
        <v>89</v>
      </c>
      <c r="F37" s="89">
        <v>89</v>
      </c>
      <c r="G37" s="42">
        <v>89</v>
      </c>
      <c r="H37" s="83">
        <v>89</v>
      </c>
      <c r="I37" s="83">
        <v>89</v>
      </c>
      <c r="J37" s="83">
        <v>89</v>
      </c>
      <c r="K37" s="83">
        <v>89</v>
      </c>
      <c r="L37" s="83">
        <v>89</v>
      </c>
      <c r="M37" s="83">
        <v>89</v>
      </c>
      <c r="N37" s="90">
        <v>89</v>
      </c>
      <c r="O37" s="91">
        <v>89</v>
      </c>
      <c r="P37" s="83">
        <v>90</v>
      </c>
      <c r="Q37" s="83">
        <v>90</v>
      </c>
      <c r="R37" s="83"/>
      <c r="S37" s="46">
        <f>M37/L37*100</f>
        <v>100</v>
      </c>
      <c r="T37" s="92">
        <v>89</v>
      </c>
      <c r="U37" s="93">
        <v>89</v>
      </c>
      <c r="V37" s="93">
        <v>89</v>
      </c>
      <c r="W37" s="49"/>
      <c r="X37" s="94">
        <v>1</v>
      </c>
      <c r="Y37" s="94">
        <f>X37*D37</f>
        <v>0.06</v>
      </c>
    </row>
    <row r="38" spans="1:26" s="95" customFormat="1" ht="48" outlineLevel="2" collapsed="1">
      <c r="A38" s="87">
        <v>2</v>
      </c>
      <c r="B38" s="88" t="s">
        <v>50</v>
      </c>
      <c r="C38" s="83" t="s">
        <v>5</v>
      </c>
      <c r="D38" s="83">
        <v>0.1</v>
      </c>
      <c r="E38" s="64">
        <f>E39/E40*100</f>
        <v>23.773643231128887</v>
      </c>
      <c r="F38" s="64">
        <v>24.13</v>
      </c>
      <c r="G38" s="64">
        <f t="shared" ref="G38:N38" si="2">G39/G40*100</f>
        <v>27.682407605420224</v>
      </c>
      <c r="H38" s="64">
        <f t="shared" si="2"/>
        <v>24.1675596687774</v>
      </c>
      <c r="I38" s="64">
        <f t="shared" si="2"/>
        <v>27.699951290793962</v>
      </c>
      <c r="J38" s="64">
        <f t="shared" si="2"/>
        <v>24.187352533978121</v>
      </c>
      <c r="K38" s="64">
        <f t="shared" si="2"/>
        <v>27.722637131213073</v>
      </c>
      <c r="L38" s="64">
        <f t="shared" si="2"/>
        <v>24.202506447928595</v>
      </c>
      <c r="M38" s="64">
        <f t="shared" si="2"/>
        <v>27.944622354135753</v>
      </c>
      <c r="N38" s="81">
        <f t="shared" si="2"/>
        <v>24.247874108102824</v>
      </c>
      <c r="O38" s="96">
        <f>O39/O40*100</f>
        <v>30.051498952397736</v>
      </c>
      <c r="P38" s="97">
        <v>24.65</v>
      </c>
      <c r="Q38" s="97">
        <v>25.22</v>
      </c>
      <c r="R38" s="98" t="s">
        <v>111</v>
      </c>
      <c r="S38" s="46">
        <f>M38/L38*100</f>
        <v>115.46168746719798</v>
      </c>
      <c r="T38" s="93">
        <f>T39/T40*100</f>
        <v>30</v>
      </c>
      <c r="U38" s="93">
        <v>30.5</v>
      </c>
      <c r="V38" s="93">
        <v>31.05</v>
      </c>
      <c r="W38" s="49"/>
      <c r="X38" s="94">
        <v>1</v>
      </c>
      <c r="Y38" s="94">
        <f t="shared" ref="Y38:Y47" si="3">X38*D38</f>
        <v>0.1</v>
      </c>
    </row>
    <row r="39" spans="1:26" s="106" customFormat="1" ht="24" hidden="1" outlineLevel="3">
      <c r="A39" s="87"/>
      <c r="B39" s="88" t="s">
        <v>112</v>
      </c>
      <c r="C39" s="83"/>
      <c r="D39" s="83"/>
      <c r="E39" s="99">
        <f>E55</f>
        <v>12305</v>
      </c>
      <c r="F39" s="99">
        <f>F55</f>
        <v>12404</v>
      </c>
      <c r="G39" s="100">
        <f>G55</f>
        <v>14239</v>
      </c>
      <c r="H39" s="101">
        <f>F39</f>
        <v>12404</v>
      </c>
      <c r="I39" s="102">
        <f>I55</f>
        <v>14217</v>
      </c>
      <c r="J39" s="103">
        <f>F39</f>
        <v>12404</v>
      </c>
      <c r="K39" s="103">
        <f>K55</f>
        <v>14217</v>
      </c>
      <c r="L39" s="103">
        <f>F39</f>
        <v>12404</v>
      </c>
      <c r="M39" s="103">
        <f>M55</f>
        <v>14311</v>
      </c>
      <c r="N39" s="104">
        <f>F39</f>
        <v>12404</v>
      </c>
      <c r="O39" s="91">
        <v>15347</v>
      </c>
      <c r="P39" s="88"/>
      <c r="Q39" s="88"/>
      <c r="R39" s="83"/>
      <c r="S39" s="57">
        <f t="shared" ref="S39:S60" si="4">M39/L39*100</f>
        <v>115.37407287971621</v>
      </c>
      <c r="T39" s="105">
        <v>15346.5</v>
      </c>
      <c r="U39" s="105">
        <f>U40*U38/100</f>
        <v>15527.245000000001</v>
      </c>
      <c r="V39" s="105">
        <f>V40*V38/100</f>
        <v>15742.6605</v>
      </c>
      <c r="W39" s="49"/>
      <c r="X39" s="94"/>
      <c r="Y39" s="94"/>
      <c r="Z39" s="95"/>
    </row>
    <row r="40" spans="1:26" s="106" customFormat="1" hidden="1" outlineLevel="3">
      <c r="A40" s="87"/>
      <c r="B40" s="83" t="s">
        <v>113</v>
      </c>
      <c r="C40" s="83"/>
      <c r="D40" s="83"/>
      <c r="E40" s="100">
        <v>51759</v>
      </c>
      <c r="F40" s="59">
        <f>F39/F38*100</f>
        <v>51404.890178201415</v>
      </c>
      <c r="G40" s="99">
        <v>51437</v>
      </c>
      <c r="H40" s="90">
        <f>I40</f>
        <v>51325</v>
      </c>
      <c r="I40" s="90">
        <f>G40-44-68</f>
        <v>51325</v>
      </c>
      <c r="J40" s="90">
        <f>K40</f>
        <v>51283</v>
      </c>
      <c r="K40" s="90">
        <f>G40-75-79</f>
        <v>51283</v>
      </c>
      <c r="L40" s="90">
        <f>F40-75-79</f>
        <v>51250.890178201415</v>
      </c>
      <c r="M40" s="90">
        <f>G40-105-120</f>
        <v>51212</v>
      </c>
      <c r="N40" s="83">
        <f>T40</f>
        <v>51155</v>
      </c>
      <c r="O40" s="91">
        <v>51069</v>
      </c>
      <c r="P40" s="107"/>
      <c r="Q40" s="88"/>
      <c r="R40" s="83"/>
      <c r="S40" s="57">
        <f t="shared" si="4"/>
        <v>99.924118043479453</v>
      </c>
      <c r="T40" s="108">
        <v>51155</v>
      </c>
      <c r="U40" s="93">
        <v>50909</v>
      </c>
      <c r="V40" s="93">
        <v>50701</v>
      </c>
      <c r="W40" s="49"/>
      <c r="X40" s="94"/>
      <c r="Y40" s="94"/>
      <c r="Z40" s="95"/>
    </row>
    <row r="41" spans="1:26" s="95" customFormat="1" ht="48" outlineLevel="2" collapsed="1">
      <c r="A41" s="87">
        <v>3</v>
      </c>
      <c r="B41" s="88" t="s">
        <v>114</v>
      </c>
      <c r="C41" s="83" t="s">
        <v>115</v>
      </c>
      <c r="D41" s="83">
        <v>0.1</v>
      </c>
      <c r="E41" s="59">
        <v>2128</v>
      </c>
      <c r="F41" s="59">
        <v>2066</v>
      </c>
      <c r="G41" s="59">
        <f>G42+G43</f>
        <v>1951</v>
      </c>
      <c r="H41" s="59">
        <f t="shared" ref="H41:L41" si="5">H42+H43</f>
        <v>2043</v>
      </c>
      <c r="I41" s="59">
        <f t="shared" si="5"/>
        <v>1949</v>
      </c>
      <c r="J41" s="59">
        <f t="shared" si="5"/>
        <v>2043</v>
      </c>
      <c r="K41" s="59">
        <f t="shared" si="5"/>
        <v>1949</v>
      </c>
      <c r="L41" s="59">
        <f t="shared" si="5"/>
        <v>2043</v>
      </c>
      <c r="M41" s="59">
        <f>M42+M43</f>
        <v>2043</v>
      </c>
      <c r="N41" s="109">
        <v>2128</v>
      </c>
      <c r="O41" s="75">
        <f>O42+O43</f>
        <v>1813</v>
      </c>
      <c r="P41" s="110">
        <v>2138</v>
      </c>
      <c r="Q41" s="110">
        <v>2150</v>
      </c>
      <c r="R41" s="83"/>
      <c r="S41" s="57">
        <f>M41/L41*100</f>
        <v>100</v>
      </c>
      <c r="T41" s="111">
        <v>2128</v>
      </c>
      <c r="U41" s="111">
        <v>2138</v>
      </c>
      <c r="V41" s="111">
        <v>2148</v>
      </c>
      <c r="W41" s="49"/>
      <c r="X41" s="94">
        <f>O41/N41</f>
        <v>0.85197368421052633</v>
      </c>
      <c r="Y41" s="94">
        <f t="shared" si="3"/>
        <v>8.5197368421052633E-2</v>
      </c>
    </row>
    <row r="42" spans="1:26" s="106" customFormat="1" ht="51" hidden="1" outlineLevel="3">
      <c r="A42" s="87"/>
      <c r="B42" s="98" t="s">
        <v>116</v>
      </c>
      <c r="C42" s="83"/>
      <c r="D42" s="83"/>
      <c r="E42" s="112">
        <v>1282</v>
      </c>
      <c r="F42" s="112">
        <v>1126</v>
      </c>
      <c r="G42" s="83">
        <v>1126</v>
      </c>
      <c r="H42" s="83">
        <v>1220</v>
      </c>
      <c r="I42" s="83">
        <v>1126</v>
      </c>
      <c r="J42" s="83">
        <v>1220</v>
      </c>
      <c r="K42" s="83">
        <v>1126</v>
      </c>
      <c r="L42" s="83">
        <v>1220</v>
      </c>
      <c r="M42" s="83">
        <v>1220</v>
      </c>
      <c r="N42" s="109">
        <v>1220</v>
      </c>
      <c r="O42" s="91">
        <v>990</v>
      </c>
      <c r="P42" s="83"/>
      <c r="Q42" s="83"/>
      <c r="R42" s="83"/>
      <c r="S42" s="57">
        <f t="shared" si="4"/>
        <v>100</v>
      </c>
      <c r="T42" s="111">
        <v>990</v>
      </c>
      <c r="U42" s="111"/>
      <c r="V42" s="111"/>
      <c r="W42" s="49" t="s">
        <v>117</v>
      </c>
      <c r="X42" s="94"/>
      <c r="Y42" s="94"/>
      <c r="Z42" s="95"/>
    </row>
    <row r="43" spans="1:26" s="106" customFormat="1" hidden="1" outlineLevel="3">
      <c r="A43" s="87"/>
      <c r="B43" s="88" t="s">
        <v>118</v>
      </c>
      <c r="C43" s="83"/>
      <c r="D43" s="83"/>
      <c r="E43" s="112">
        <v>835</v>
      </c>
      <c r="F43" s="112">
        <v>825</v>
      </c>
      <c r="G43" s="83">
        <v>825</v>
      </c>
      <c r="H43" s="83">
        <v>823</v>
      </c>
      <c r="I43" s="83">
        <v>823</v>
      </c>
      <c r="J43" s="83">
        <v>823</v>
      </c>
      <c r="K43" s="83">
        <v>823</v>
      </c>
      <c r="L43" s="83">
        <v>823</v>
      </c>
      <c r="M43" s="83">
        <v>823</v>
      </c>
      <c r="N43" s="109">
        <v>823</v>
      </c>
      <c r="O43" s="91">
        <v>823</v>
      </c>
      <c r="P43" s="83"/>
      <c r="Q43" s="83"/>
      <c r="R43" s="83"/>
      <c r="S43" s="57">
        <f>M43/L43*100</f>
        <v>100</v>
      </c>
      <c r="T43" s="111">
        <v>823</v>
      </c>
      <c r="U43" s="111"/>
      <c r="V43" s="111"/>
      <c r="W43" s="49"/>
      <c r="X43" s="94"/>
      <c r="Y43" s="94"/>
      <c r="Z43" s="95"/>
    </row>
    <row r="44" spans="1:26" s="95" customFormat="1" ht="72" outlineLevel="2" collapsed="1">
      <c r="A44" s="87">
        <v>4</v>
      </c>
      <c r="B44" s="88" t="s">
        <v>119</v>
      </c>
      <c r="C44" s="83" t="s">
        <v>5</v>
      </c>
      <c r="D44" s="83">
        <v>0.1</v>
      </c>
      <c r="E44" s="59">
        <v>49.4</v>
      </c>
      <c r="F44" s="59">
        <v>50</v>
      </c>
      <c r="G44" s="64">
        <v>78.650000000000006</v>
      </c>
      <c r="H44" s="94">
        <f>H45/H46*100</f>
        <v>50.9</v>
      </c>
      <c r="I44" s="113">
        <f t="shared" ref="I44:K44" si="6">I45/I46*100</f>
        <v>94.479520802978783</v>
      </c>
      <c r="J44" s="94">
        <f t="shared" si="6"/>
        <v>50.9</v>
      </c>
      <c r="K44" s="113">
        <f t="shared" si="6"/>
        <v>94.479520802978783</v>
      </c>
      <c r="L44" s="83">
        <f>L45/L46*100</f>
        <v>50.9</v>
      </c>
      <c r="M44" s="94">
        <f>M45/M46*100</f>
        <v>94.479520802978783</v>
      </c>
      <c r="N44" s="114">
        <v>50.9</v>
      </c>
      <c r="O44" s="115">
        <f>O45/O46*100</f>
        <v>98.559171118666029</v>
      </c>
      <c r="P44" s="83">
        <v>51.4</v>
      </c>
      <c r="Q44" s="83">
        <v>52</v>
      </c>
      <c r="R44" s="98" t="s">
        <v>120</v>
      </c>
      <c r="S44" s="54">
        <f>M44/L44*100</f>
        <v>185.6179190628267</v>
      </c>
      <c r="T44" s="111"/>
      <c r="U44" s="111">
        <v>80.150000000000006</v>
      </c>
      <c r="V44" s="111">
        <v>80.650000000000006</v>
      </c>
      <c r="W44" s="49"/>
      <c r="X44" s="94">
        <v>1</v>
      </c>
      <c r="Y44" s="94">
        <f t="shared" si="3"/>
        <v>0.1</v>
      </c>
    </row>
    <row r="45" spans="1:26" s="106" customFormat="1" ht="24" hidden="1" outlineLevel="3">
      <c r="A45" s="87"/>
      <c r="B45" s="88" t="s">
        <v>121</v>
      </c>
      <c r="C45" s="83"/>
      <c r="D45" s="83"/>
      <c r="E45" s="42"/>
      <c r="F45" s="59"/>
      <c r="G45" s="59"/>
      <c r="H45" s="94">
        <f>N45</f>
        <v>6128</v>
      </c>
      <c r="I45" s="94">
        <f>M45</f>
        <v>5836</v>
      </c>
      <c r="J45" s="94">
        <f>N45</f>
        <v>6128</v>
      </c>
      <c r="K45" s="94">
        <f>M45</f>
        <v>5836</v>
      </c>
      <c r="L45" s="94">
        <f>N45</f>
        <v>6128</v>
      </c>
      <c r="M45" s="114">
        <f>'[1]стат форма'!F12+'[1]стат форма'!F14+'[1]стат форма'!F16</f>
        <v>5836</v>
      </c>
      <c r="N45" s="114">
        <f>'[1]стат форма'!E12+'[1]стат форма'!E14+'[1]стат форма'!E16</f>
        <v>6128</v>
      </c>
      <c r="O45" s="91">
        <v>6088</v>
      </c>
      <c r="P45" s="83"/>
      <c r="Q45" s="83"/>
      <c r="R45" s="83"/>
      <c r="S45" s="57">
        <f t="shared" si="4"/>
        <v>95.234986945169709</v>
      </c>
      <c r="T45" s="105">
        <v>6088</v>
      </c>
      <c r="U45" s="105">
        <v>6863</v>
      </c>
      <c r="V45" s="105">
        <v>6886</v>
      </c>
      <c r="W45" s="49"/>
      <c r="X45" s="94"/>
      <c r="Y45" s="94"/>
      <c r="Z45" s="95"/>
    </row>
    <row r="46" spans="1:26" s="95" customFormat="1" hidden="1" outlineLevel="3">
      <c r="A46" s="87"/>
      <c r="B46" s="116" t="s">
        <v>122</v>
      </c>
      <c r="C46" s="83"/>
      <c r="D46" s="83"/>
      <c r="E46" s="42"/>
      <c r="F46" s="59"/>
      <c r="G46" s="59"/>
      <c r="H46" s="94">
        <f>N46</f>
        <v>12039.292730844794</v>
      </c>
      <c r="I46" s="94">
        <f>M46</f>
        <v>6177</v>
      </c>
      <c r="J46" s="94">
        <f>N46</f>
        <v>12039.292730844794</v>
      </c>
      <c r="K46" s="94">
        <f>M46</f>
        <v>6177</v>
      </c>
      <c r="L46" s="94">
        <f>N46</f>
        <v>12039.292730844794</v>
      </c>
      <c r="M46" s="81">
        <f>'[1]стат форма'!G12+'[1]стат форма'!G14+'[1]стат форма'!G16</f>
        <v>6177</v>
      </c>
      <c r="N46" s="114">
        <f>N45/N44*100</f>
        <v>12039.292730844794</v>
      </c>
      <c r="O46" s="91">
        <v>6177</v>
      </c>
      <c r="P46" s="83"/>
      <c r="Q46" s="83"/>
      <c r="R46" s="83"/>
      <c r="S46" s="54">
        <f>M46/L46*100</f>
        <v>51.307000652741507</v>
      </c>
      <c r="T46" s="110" t="e">
        <f>T45/T44*100</f>
        <v>#DIV/0!</v>
      </c>
      <c r="U46" s="110">
        <f>U45/U44*100</f>
        <v>8562.6949469744213</v>
      </c>
      <c r="V46" s="110">
        <f>V45/V44*100</f>
        <v>8538.1277123372602</v>
      </c>
      <c r="W46" s="49"/>
      <c r="X46" s="94"/>
      <c r="Y46" s="94"/>
    </row>
    <row r="47" spans="1:26" s="95" customFormat="1" ht="60" outlineLevel="2">
      <c r="A47" s="87">
        <v>5</v>
      </c>
      <c r="B47" s="116" t="s">
        <v>123</v>
      </c>
      <c r="C47" s="83" t="s">
        <v>89</v>
      </c>
      <c r="D47" s="83">
        <v>0.1</v>
      </c>
      <c r="E47" s="42">
        <v>54</v>
      </c>
      <c r="F47" s="59">
        <v>55</v>
      </c>
      <c r="G47" s="59">
        <v>55</v>
      </c>
      <c r="H47" s="83">
        <v>57</v>
      </c>
      <c r="I47" s="83">
        <v>86</v>
      </c>
      <c r="J47" s="83">
        <v>57</v>
      </c>
      <c r="K47" s="83">
        <v>86</v>
      </c>
      <c r="L47" s="83">
        <v>57</v>
      </c>
      <c r="M47" s="83">
        <v>90</v>
      </c>
      <c r="N47" s="117">
        <v>57</v>
      </c>
      <c r="O47" s="91">
        <v>95</v>
      </c>
      <c r="P47" s="83">
        <v>58</v>
      </c>
      <c r="Q47" s="83">
        <v>59</v>
      </c>
      <c r="R47" s="98" t="s">
        <v>124</v>
      </c>
      <c r="S47" s="54">
        <f t="shared" si="4"/>
        <v>157.89473684210526</v>
      </c>
      <c r="T47" s="111">
        <v>57</v>
      </c>
      <c r="U47" s="118"/>
      <c r="V47" s="118"/>
      <c r="W47" s="49"/>
      <c r="X47" s="94">
        <v>1</v>
      </c>
      <c r="Y47" s="94">
        <f t="shared" si="3"/>
        <v>0.1</v>
      </c>
    </row>
    <row r="48" spans="1:26" s="95" customFormat="1" outlineLevel="2">
      <c r="A48" s="119"/>
      <c r="B48" s="401" t="s">
        <v>125</v>
      </c>
      <c r="C48" s="401"/>
      <c r="D48" s="401"/>
      <c r="E48" s="401"/>
      <c r="F48" s="401"/>
      <c r="G48" s="401"/>
      <c r="H48" s="401"/>
      <c r="I48" s="401"/>
      <c r="J48" s="401"/>
      <c r="K48" s="401"/>
      <c r="L48" s="401"/>
      <c r="M48" s="401"/>
      <c r="N48" s="401"/>
      <c r="O48" s="401"/>
      <c r="P48" s="401"/>
      <c r="Q48" s="401"/>
      <c r="R48" s="401"/>
      <c r="S48" s="57"/>
      <c r="T48" s="111"/>
      <c r="U48" s="111"/>
      <c r="V48" s="111"/>
      <c r="W48" s="49"/>
      <c r="X48" s="88"/>
      <c r="Y48" s="88"/>
    </row>
    <row r="49" spans="1:26" s="95" customFormat="1" outlineLevel="2">
      <c r="A49" s="119"/>
      <c r="B49" s="401" t="s">
        <v>126</v>
      </c>
      <c r="C49" s="401"/>
      <c r="D49" s="401"/>
      <c r="E49" s="401"/>
      <c r="F49" s="401"/>
      <c r="G49" s="401"/>
      <c r="H49" s="401"/>
      <c r="I49" s="401"/>
      <c r="J49" s="401"/>
      <c r="K49" s="401"/>
      <c r="L49" s="401"/>
      <c r="M49" s="401"/>
      <c r="N49" s="401"/>
      <c r="O49" s="401"/>
      <c r="P49" s="401"/>
      <c r="Q49" s="401"/>
      <c r="R49" s="401"/>
      <c r="S49" s="57"/>
      <c r="T49" s="111"/>
      <c r="U49" s="111"/>
      <c r="V49" s="111"/>
      <c r="W49" s="49"/>
      <c r="X49" s="88"/>
      <c r="Y49" s="88"/>
    </row>
    <row r="50" spans="1:26" s="95" customFormat="1" ht="24" outlineLevel="2">
      <c r="A50" s="87">
        <v>6</v>
      </c>
      <c r="B50" s="98" t="s">
        <v>127</v>
      </c>
      <c r="C50" s="83" t="s">
        <v>89</v>
      </c>
      <c r="D50" s="83">
        <v>0.09</v>
      </c>
      <c r="E50" s="120">
        <v>2360</v>
      </c>
      <c r="F50" s="120">
        <v>2360</v>
      </c>
      <c r="G50" s="120">
        <v>2360</v>
      </c>
      <c r="H50" s="121">
        <v>2360</v>
      </c>
      <c r="I50" s="121">
        <v>2360</v>
      </c>
      <c r="J50" s="121">
        <v>2360</v>
      </c>
      <c r="K50" s="121">
        <v>2360</v>
      </c>
      <c r="L50" s="121">
        <v>2360</v>
      </c>
      <c r="M50" s="121">
        <v>2360</v>
      </c>
      <c r="N50" s="121">
        <v>2360</v>
      </c>
      <c r="O50" s="91">
        <v>2360</v>
      </c>
      <c r="P50" s="121">
        <v>2430</v>
      </c>
      <c r="Q50" s="121">
        <v>2430</v>
      </c>
      <c r="R50" s="83"/>
      <c r="S50" s="57">
        <f t="shared" si="4"/>
        <v>100</v>
      </c>
      <c r="T50" s="111"/>
      <c r="U50" s="111"/>
      <c r="V50" s="111"/>
      <c r="W50" s="49"/>
      <c r="X50" s="94">
        <f>O50/N50</f>
        <v>1</v>
      </c>
      <c r="Y50" s="94">
        <f t="shared" ref="Y50:Y55" si="7">X50*D50</f>
        <v>0.09</v>
      </c>
    </row>
    <row r="51" spans="1:26" s="95" customFormat="1" ht="48" outlineLevel="2">
      <c r="A51" s="87">
        <v>7</v>
      </c>
      <c r="B51" s="98" t="s">
        <v>128</v>
      </c>
      <c r="C51" s="83" t="s">
        <v>5</v>
      </c>
      <c r="D51" s="83">
        <v>7.0000000000000007E-2</v>
      </c>
      <c r="E51" s="120">
        <v>3.5</v>
      </c>
      <c r="F51" s="120">
        <v>3.9</v>
      </c>
      <c r="G51" s="120">
        <v>3.9</v>
      </c>
      <c r="H51" s="94">
        <f t="shared" ref="H51:L51" si="8">(H52*100)/H53</f>
        <v>4.1048785729636794</v>
      </c>
      <c r="I51" s="94">
        <f t="shared" si="8"/>
        <v>3.2907555747997401</v>
      </c>
      <c r="J51" s="94">
        <f t="shared" si="8"/>
        <v>4.1048785729636794</v>
      </c>
      <c r="K51" s="94">
        <f t="shared" si="8"/>
        <v>3.2907555747997401</v>
      </c>
      <c r="L51" s="94">
        <f t="shared" si="8"/>
        <v>4.1048785729636794</v>
      </c>
      <c r="M51" s="94">
        <f>(M52*100)/M53</f>
        <v>3.2907555747997401</v>
      </c>
      <c r="N51" s="122">
        <f>N52/N53*100</f>
        <v>4.1048785729636794</v>
      </c>
      <c r="O51" s="123">
        <f>O52/O53*100</f>
        <v>10.725552050473187</v>
      </c>
      <c r="P51" s="124">
        <v>4.2</v>
      </c>
      <c r="Q51" s="124">
        <v>4.5999999999999996</v>
      </c>
      <c r="R51" s="88"/>
      <c r="S51" s="125">
        <f>M51/L51*100</f>
        <v>80.166940782948643</v>
      </c>
      <c r="T51" s="111"/>
      <c r="U51" s="111"/>
      <c r="V51" s="111"/>
      <c r="W51" s="49"/>
      <c r="X51" s="94">
        <v>1</v>
      </c>
      <c r="Y51" s="94">
        <f t="shared" si="7"/>
        <v>7.0000000000000007E-2</v>
      </c>
    </row>
    <row r="52" spans="1:26" s="106" customFormat="1" ht="38.25" outlineLevel="3">
      <c r="A52" s="126"/>
      <c r="B52" s="127" t="s">
        <v>129</v>
      </c>
      <c r="C52" s="128"/>
      <c r="D52" s="83"/>
      <c r="E52" s="129"/>
      <c r="F52" s="129"/>
      <c r="G52" s="130"/>
      <c r="H52" s="83">
        <v>191</v>
      </c>
      <c r="I52" s="83">
        <v>152</v>
      </c>
      <c r="J52" s="83">
        <v>191</v>
      </c>
      <c r="K52" s="83">
        <v>152</v>
      </c>
      <c r="L52" s="83">
        <v>191</v>
      </c>
      <c r="M52" s="83">
        <v>152</v>
      </c>
      <c r="N52" s="121">
        <v>191</v>
      </c>
      <c r="O52" s="91">
        <v>510</v>
      </c>
      <c r="P52" s="88"/>
      <c r="Q52" s="88"/>
      <c r="R52" s="83"/>
      <c r="S52" s="54">
        <f t="shared" si="4"/>
        <v>79.581151832460733</v>
      </c>
      <c r="T52" s="111">
        <v>510</v>
      </c>
      <c r="U52" s="111"/>
      <c r="V52" s="111"/>
      <c r="W52" s="49" t="s">
        <v>130</v>
      </c>
      <c r="X52" s="94"/>
      <c r="Y52" s="94"/>
      <c r="Z52" s="95"/>
    </row>
    <row r="53" spans="1:26" s="106" customFormat="1" ht="33.75" customHeight="1" outlineLevel="3">
      <c r="A53" s="126"/>
      <c r="B53" s="127" t="s">
        <v>131</v>
      </c>
      <c r="C53" s="128"/>
      <c r="D53" s="83"/>
      <c r="E53" s="129"/>
      <c r="F53" s="129"/>
      <c r="G53" s="130"/>
      <c r="H53" s="83">
        <v>4653</v>
      </c>
      <c r="I53" s="83">
        <v>4619</v>
      </c>
      <c r="J53" s="83">
        <v>4653</v>
      </c>
      <c r="K53" s="83">
        <v>4619</v>
      </c>
      <c r="L53" s="83">
        <v>4653</v>
      </c>
      <c r="M53" s="83">
        <v>4619</v>
      </c>
      <c r="N53" s="121">
        <v>4653</v>
      </c>
      <c r="O53" s="91">
        <v>4755</v>
      </c>
      <c r="P53" s="83"/>
      <c r="Q53" s="83"/>
      <c r="R53" s="83"/>
      <c r="S53" s="57">
        <f t="shared" si="4"/>
        <v>99.269288630990758</v>
      </c>
      <c r="T53" s="111" t="s">
        <v>132</v>
      </c>
      <c r="U53" s="111"/>
      <c r="V53" s="111"/>
      <c r="W53" s="49" t="s">
        <v>133</v>
      </c>
      <c r="X53" s="94"/>
      <c r="Y53" s="94"/>
      <c r="Z53" s="95"/>
    </row>
    <row r="54" spans="1:26" s="95" customFormat="1" ht="60" outlineLevel="2">
      <c r="A54" s="87">
        <v>8</v>
      </c>
      <c r="B54" s="98" t="s">
        <v>134</v>
      </c>
      <c r="C54" s="83" t="s">
        <v>89</v>
      </c>
      <c r="D54" s="83">
        <v>0.1</v>
      </c>
      <c r="E54" s="120">
        <v>3500</v>
      </c>
      <c r="F54" s="120">
        <v>3900</v>
      </c>
      <c r="G54" s="120">
        <v>3900</v>
      </c>
      <c r="H54" s="83">
        <v>1364</v>
      </c>
      <c r="I54" s="83">
        <v>1908</v>
      </c>
      <c r="J54" s="83">
        <f>1142+H54</f>
        <v>2506</v>
      </c>
      <c r="K54" s="83">
        <v>2565</v>
      </c>
      <c r="L54" s="83">
        <f>1289+J54</f>
        <v>3795</v>
      </c>
      <c r="M54" s="83">
        <v>3034</v>
      </c>
      <c r="N54" s="121">
        <v>4000</v>
      </c>
      <c r="O54" s="91">
        <v>3196</v>
      </c>
      <c r="P54" s="121">
        <v>4300</v>
      </c>
      <c r="Q54" s="121">
        <v>4500</v>
      </c>
      <c r="R54" s="98" t="s">
        <v>135</v>
      </c>
      <c r="S54" s="54">
        <f t="shared" si="4"/>
        <v>79.947299077733859</v>
      </c>
      <c r="T54" s="131">
        <v>3196</v>
      </c>
      <c r="U54" s="111"/>
      <c r="V54" s="111"/>
      <c r="W54" s="49"/>
      <c r="X54" s="94">
        <f t="shared" ref="X54" si="9">O54/N54</f>
        <v>0.79900000000000004</v>
      </c>
      <c r="Y54" s="94">
        <f t="shared" si="7"/>
        <v>7.9900000000000013E-2</v>
      </c>
    </row>
    <row r="55" spans="1:26" s="95" customFormat="1" ht="24" outlineLevel="2">
      <c r="A55" s="87">
        <v>9</v>
      </c>
      <c r="B55" s="98" t="s">
        <v>136</v>
      </c>
      <c r="C55" s="83" t="s">
        <v>89</v>
      </c>
      <c r="D55" s="83">
        <v>0.1</v>
      </c>
      <c r="E55" s="120">
        <v>12305</v>
      </c>
      <c r="F55" s="120">
        <v>12404</v>
      </c>
      <c r="G55" s="59">
        <v>14239</v>
      </c>
      <c r="H55" s="101">
        <f>F55</f>
        <v>12404</v>
      </c>
      <c r="I55" s="59">
        <f>M55-94</f>
        <v>14217</v>
      </c>
      <c r="J55" s="101">
        <f>H55</f>
        <v>12404</v>
      </c>
      <c r="K55" s="59">
        <f>M55-94</f>
        <v>14217</v>
      </c>
      <c r="L55" s="101">
        <f>J55</f>
        <v>12404</v>
      </c>
      <c r="M55" s="59">
        <f>'[1]стат форма'!F10</f>
        <v>14311</v>
      </c>
      <c r="N55" s="104">
        <f>L55</f>
        <v>12404</v>
      </c>
      <c r="O55" s="91">
        <v>15347</v>
      </c>
      <c r="P55" s="132">
        <v>12530</v>
      </c>
      <c r="Q55" s="132">
        <v>12779</v>
      </c>
      <c r="R55" s="88"/>
      <c r="S55" s="57">
        <f t="shared" si="4"/>
        <v>115.37407287971621</v>
      </c>
      <c r="T55" s="105">
        <v>15347</v>
      </c>
      <c r="U55" s="105">
        <v>15527.245000000001</v>
      </c>
      <c r="V55" s="105">
        <v>15742.6605</v>
      </c>
      <c r="W55" s="49"/>
      <c r="X55" s="94">
        <v>1</v>
      </c>
      <c r="Y55" s="94">
        <f t="shared" si="7"/>
        <v>0.1</v>
      </c>
    </row>
    <row r="56" spans="1:26" s="95" customFormat="1" ht="26.25" customHeight="1" outlineLevel="2">
      <c r="B56" s="401" t="s">
        <v>137</v>
      </c>
      <c r="C56" s="401"/>
      <c r="D56" s="401"/>
      <c r="E56" s="401"/>
      <c r="F56" s="401"/>
      <c r="G56" s="401"/>
      <c r="H56" s="401"/>
      <c r="I56" s="401"/>
      <c r="J56" s="401"/>
      <c r="K56" s="401"/>
      <c r="L56" s="401"/>
      <c r="M56" s="401"/>
      <c r="N56" s="401"/>
      <c r="O56" s="401"/>
      <c r="P56" s="401"/>
      <c r="Q56" s="401"/>
      <c r="R56" s="401"/>
      <c r="S56" s="57"/>
      <c r="T56" s="131"/>
      <c r="U56" s="111"/>
      <c r="V56" s="111"/>
      <c r="W56" s="49"/>
      <c r="X56" s="88"/>
      <c r="Y56" s="94"/>
    </row>
    <row r="57" spans="1:26" s="95" customFormat="1" outlineLevel="2">
      <c r="A57" s="119"/>
      <c r="B57" s="401" t="s">
        <v>138</v>
      </c>
      <c r="C57" s="401"/>
      <c r="D57" s="401"/>
      <c r="E57" s="401"/>
      <c r="F57" s="401"/>
      <c r="G57" s="401"/>
      <c r="H57" s="401"/>
      <c r="I57" s="401"/>
      <c r="J57" s="401"/>
      <c r="K57" s="401"/>
      <c r="L57" s="401"/>
      <c r="M57" s="401"/>
      <c r="N57" s="401"/>
      <c r="O57" s="401"/>
      <c r="P57" s="401"/>
      <c r="Q57" s="401"/>
      <c r="R57" s="401"/>
      <c r="S57" s="57"/>
      <c r="T57" s="131"/>
      <c r="U57" s="111"/>
      <c r="V57" s="111"/>
      <c r="W57" s="49"/>
      <c r="X57" s="88"/>
      <c r="Y57" s="88"/>
    </row>
    <row r="58" spans="1:26" s="142" customFormat="1" ht="72.75" outlineLevel="2">
      <c r="A58" s="87">
        <v>10</v>
      </c>
      <c r="B58" s="88" t="s">
        <v>139</v>
      </c>
      <c r="C58" s="83" t="s">
        <v>5</v>
      </c>
      <c r="D58" s="83">
        <v>0.1</v>
      </c>
      <c r="E58" s="133">
        <v>2.2599999999999998</v>
      </c>
      <c r="F58" s="134">
        <f>F59/F60*100</f>
        <v>2.3589574397888486</v>
      </c>
      <c r="G58" s="134">
        <f>G59/G60*100</f>
        <v>2.3589574397888486</v>
      </c>
      <c r="H58" s="134">
        <f>H59/H60*100</f>
        <v>0.37742970371768259</v>
      </c>
      <c r="I58" s="134">
        <f t="shared" ref="I58:K58" si="10">I59/I60*100</f>
        <v>0.39630118890356669</v>
      </c>
      <c r="J58" s="135">
        <f t="shared" si="10"/>
        <v>0.75485940743536517</v>
      </c>
      <c r="K58" s="135">
        <f t="shared" si="10"/>
        <v>0.8114738629930176</v>
      </c>
      <c r="L58" s="135">
        <f>L59/L60*100</f>
        <v>2.6145002781383275</v>
      </c>
      <c r="M58" s="135">
        <f>M59/M60*100</f>
        <v>2.6145002781383275</v>
      </c>
      <c r="N58" s="136">
        <f>N59/N60*100</f>
        <v>2.4579346750247444</v>
      </c>
      <c r="O58" s="137">
        <f t="shared" ref="O58" si="11">O59/O60*100</f>
        <v>2.869757174392936</v>
      </c>
      <c r="P58" s="135">
        <v>2.56</v>
      </c>
      <c r="Q58" s="135">
        <v>2.66</v>
      </c>
      <c r="R58" s="138"/>
      <c r="S58" s="57">
        <f>M58/L58*100</f>
        <v>100</v>
      </c>
      <c r="T58" s="139">
        <v>0</v>
      </c>
      <c r="U58" s="140"/>
      <c r="V58" s="140"/>
      <c r="W58" s="141"/>
      <c r="X58" s="94">
        <v>1</v>
      </c>
      <c r="Y58" s="94">
        <f t="shared" ref="Y58" si="12">X58*D58</f>
        <v>0.1</v>
      </c>
    </row>
    <row r="59" spans="1:26" s="148" customFormat="1" ht="48.75" outlineLevel="3">
      <c r="A59" s="87"/>
      <c r="B59" s="88" t="s">
        <v>140</v>
      </c>
      <c r="C59" s="83"/>
      <c r="D59" s="83"/>
      <c r="E59" s="143"/>
      <c r="F59" s="120">
        <v>143</v>
      </c>
      <c r="G59" s="133">
        <v>143</v>
      </c>
      <c r="H59" s="144">
        <v>20</v>
      </c>
      <c r="I59" s="144">
        <v>21</v>
      </c>
      <c r="J59" s="144">
        <v>40</v>
      </c>
      <c r="K59" s="144">
        <v>43</v>
      </c>
      <c r="L59" s="144">
        <v>141</v>
      </c>
      <c r="M59" s="144">
        <v>141</v>
      </c>
      <c r="N59" s="145">
        <v>149</v>
      </c>
      <c r="O59" s="146">
        <v>156</v>
      </c>
      <c r="P59" s="147"/>
      <c r="Q59" s="147"/>
      <c r="R59" s="138"/>
      <c r="S59" s="57">
        <f t="shared" si="4"/>
        <v>100</v>
      </c>
      <c r="T59" s="139">
        <v>0</v>
      </c>
      <c r="U59" s="140"/>
      <c r="V59" s="140"/>
      <c r="W59" s="141"/>
      <c r="X59" s="94"/>
      <c r="Y59" s="138"/>
      <c r="Z59" s="142"/>
    </row>
    <row r="60" spans="1:26" s="148" customFormat="1" ht="24.75" outlineLevel="3">
      <c r="A60" s="87"/>
      <c r="B60" s="88" t="s">
        <v>141</v>
      </c>
      <c r="C60" s="83"/>
      <c r="D60" s="83"/>
      <c r="E60" s="42"/>
      <c r="F60" s="133">
        <v>6062</v>
      </c>
      <c r="G60" s="133">
        <v>6062</v>
      </c>
      <c r="H60" s="83">
        <f>I60</f>
        <v>5299</v>
      </c>
      <c r="I60" s="83">
        <f>M60-94</f>
        <v>5299</v>
      </c>
      <c r="J60" s="83">
        <f>K60</f>
        <v>5299</v>
      </c>
      <c r="K60" s="83">
        <f>M60-94</f>
        <v>5299</v>
      </c>
      <c r="L60" s="83">
        <f>M60</f>
        <v>5393</v>
      </c>
      <c r="M60" s="83">
        <v>5393</v>
      </c>
      <c r="N60" s="145">
        <v>6062</v>
      </c>
      <c r="O60" s="146">
        <v>5436</v>
      </c>
      <c r="P60" s="147"/>
      <c r="Q60" s="147"/>
      <c r="R60" s="138"/>
      <c r="S60" s="57">
        <f t="shared" si="4"/>
        <v>100</v>
      </c>
      <c r="T60" s="139">
        <v>0</v>
      </c>
      <c r="U60" s="140"/>
      <c r="V60" s="140"/>
      <c r="W60" s="141"/>
      <c r="X60" s="94"/>
      <c r="Y60" s="138"/>
      <c r="Z60" s="142"/>
    </row>
    <row r="61" spans="1:26" s="142" customFormat="1" ht="24.75" outlineLevel="2">
      <c r="A61" s="87">
        <v>11</v>
      </c>
      <c r="B61" s="88" t="s">
        <v>142</v>
      </c>
      <c r="C61" s="83" t="s">
        <v>89</v>
      </c>
      <c r="D61" s="83">
        <v>0.08</v>
      </c>
      <c r="E61" s="149">
        <v>29</v>
      </c>
      <c r="F61" s="149">
        <v>8</v>
      </c>
      <c r="G61" s="150">
        <v>9</v>
      </c>
      <c r="H61" s="144">
        <v>4</v>
      </c>
      <c r="I61" s="144">
        <v>2</v>
      </c>
      <c r="J61" s="144">
        <v>4</v>
      </c>
      <c r="K61" s="144">
        <v>3</v>
      </c>
      <c r="L61" s="144">
        <v>6</v>
      </c>
      <c r="M61" s="144">
        <v>6</v>
      </c>
      <c r="N61" s="145">
        <v>12</v>
      </c>
      <c r="O61" s="151">
        <v>20</v>
      </c>
      <c r="P61" s="152">
        <v>8</v>
      </c>
      <c r="Q61" s="152">
        <v>4</v>
      </c>
      <c r="R61" s="138"/>
      <c r="S61" s="57">
        <f>M61/L61*100</f>
        <v>100</v>
      </c>
      <c r="T61" s="139">
        <v>0</v>
      </c>
      <c r="U61" s="140"/>
      <c r="V61" s="140"/>
      <c r="W61" s="141"/>
      <c r="X61" s="94">
        <v>1</v>
      </c>
      <c r="Y61" s="94">
        <f t="shared" ref="Y61" si="13">X61*D61</f>
        <v>0.08</v>
      </c>
    </row>
    <row r="62" spans="1:26">
      <c r="D62" s="153">
        <f>D37+D38+D41+D44+D47+D50+D51+D54+D55+D58+D61</f>
        <v>0.99999999999999978</v>
      </c>
      <c r="R62" s="26"/>
      <c r="X62" s="46">
        <f>X37+X38+X41+X44+X47+X50+X51+X54+X55+X58+X61</f>
        <v>10.650973684210527</v>
      </c>
      <c r="Y62" s="46">
        <f>Y37+Y38+Y41+Y44+Y47+Y50+Y51+Y54+Y55+Y58+Y61</f>
        <v>0.96509736842105243</v>
      </c>
    </row>
    <row r="63" spans="1:26">
      <c r="R63" s="117" t="s">
        <v>103</v>
      </c>
      <c r="S63" s="156"/>
      <c r="T63" s="156"/>
      <c r="U63" s="156"/>
      <c r="V63" s="156"/>
      <c r="X63" s="81">
        <f>Y62</f>
        <v>0.96509736842105243</v>
      </c>
    </row>
    <row r="64" spans="1:26">
      <c r="R64" s="117" t="s">
        <v>104</v>
      </c>
      <c r="S64" s="156"/>
      <c r="T64" s="156"/>
      <c r="U64" s="156"/>
      <c r="V64" s="156"/>
      <c r="X64" s="81">
        <f>X62/A61</f>
        <v>0.96827033492822967</v>
      </c>
    </row>
    <row r="65" spans="2:24" ht="25.5" customHeight="1">
      <c r="B65" s="20" t="s">
        <v>143</v>
      </c>
      <c r="H65" s="395" t="s">
        <v>144</v>
      </c>
      <c r="I65" s="395"/>
      <c r="N65" s="157" t="s">
        <v>145</v>
      </c>
      <c r="Q65" s="158" t="s">
        <v>146</v>
      </c>
      <c r="R65" s="117" t="s">
        <v>105</v>
      </c>
      <c r="S65" s="156"/>
      <c r="T65" s="156"/>
      <c r="U65" s="156"/>
      <c r="V65" s="156"/>
      <c r="X65" s="159">
        <f>(58107.9+2458.15)/60566</f>
        <v>1.0000008255456858</v>
      </c>
    </row>
    <row r="66" spans="2:24" ht="15.75">
      <c r="R66" s="160" t="s">
        <v>106</v>
      </c>
      <c r="S66" s="156"/>
      <c r="T66" s="156"/>
      <c r="U66" s="156"/>
      <c r="V66" s="156"/>
      <c r="X66" s="161">
        <f>POWER(X63*X64*X65,1/3)</f>
        <v>0.97766343374804898</v>
      </c>
    </row>
    <row r="85" spans="12:14">
      <c r="L85" s="19">
        <f>1783/3</f>
        <v>594.33333333333337</v>
      </c>
      <c r="N85" s="19">
        <f>2096/3</f>
        <v>698.66666666666663</v>
      </c>
    </row>
    <row r="86" spans="12:14">
      <c r="N86" s="19">
        <f>N85-L85</f>
        <v>104.33333333333326</v>
      </c>
    </row>
  </sheetData>
  <mergeCells count="38">
    <mergeCell ref="A1:Y1"/>
    <mergeCell ref="A3:A5"/>
    <mergeCell ref="B3:B5"/>
    <mergeCell ref="C3:C5"/>
    <mergeCell ref="D3:D5"/>
    <mergeCell ref="E3:G3"/>
    <mergeCell ref="H3:O3"/>
    <mergeCell ref="P3:Q3"/>
    <mergeCell ref="R3:R5"/>
    <mergeCell ref="S3:S5"/>
    <mergeCell ref="A11:S11"/>
    <mergeCell ref="T3:V3"/>
    <mergeCell ref="W3:W5"/>
    <mergeCell ref="X3:X5"/>
    <mergeCell ref="Y3:Y5"/>
    <mergeCell ref="F4:G4"/>
    <mergeCell ref="H4:I4"/>
    <mergeCell ref="J4:K4"/>
    <mergeCell ref="L4:M4"/>
    <mergeCell ref="N4:O4"/>
    <mergeCell ref="P4:P5"/>
    <mergeCell ref="Q4:Q5"/>
    <mergeCell ref="U4:U5"/>
    <mergeCell ref="V4:V5"/>
    <mergeCell ref="A6:S6"/>
    <mergeCell ref="A7:S7"/>
    <mergeCell ref="H65:I65"/>
    <mergeCell ref="A12:S12"/>
    <mergeCell ref="A17:S17"/>
    <mergeCell ref="A18:S18"/>
    <mergeCell ref="A22:S22"/>
    <mergeCell ref="A23:S23"/>
    <mergeCell ref="A35:S35"/>
    <mergeCell ref="A36:S36"/>
    <mergeCell ref="B48:R48"/>
    <mergeCell ref="B49:R49"/>
    <mergeCell ref="B56:R56"/>
    <mergeCell ref="B57:R57"/>
  </mergeCells>
  <pageMargins left="0.59055118110236227" right="0" top="0.19685039370078741" bottom="0" header="0.51181102362204722" footer="0.35433070866141736"/>
  <pageSetup paperSize="9" scale="7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</sheetPr>
  <dimension ref="A1:I22"/>
  <sheetViews>
    <sheetView view="pageBreakPreview" zoomScale="90" zoomScaleSheetLayoutView="90" workbookViewId="0">
      <selection activeCell="E29" sqref="E29"/>
    </sheetView>
  </sheetViews>
  <sheetFormatPr defaultRowHeight="12.75"/>
  <cols>
    <col min="1" max="1" width="3.5703125" style="7" customWidth="1"/>
    <col min="2" max="2" width="33.5703125" style="7" customWidth="1"/>
    <col min="3" max="3" width="18.85546875" style="7" customWidth="1"/>
    <col min="4" max="4" width="22.5703125" style="7" customWidth="1"/>
    <col min="5" max="5" width="19.42578125" style="7" customWidth="1"/>
    <col min="6" max="6" width="20.28515625" style="7" customWidth="1"/>
    <col min="7" max="7" width="20" style="7" customWidth="1"/>
    <col min="8" max="16384" width="9.140625" style="7"/>
  </cols>
  <sheetData>
    <row r="1" spans="1:9" ht="15" customHeight="1">
      <c r="A1" s="236"/>
      <c r="B1" s="429"/>
      <c r="C1" s="429"/>
      <c r="D1" s="236"/>
      <c r="E1" s="236"/>
      <c r="F1" s="434" t="s">
        <v>339</v>
      </c>
      <c r="G1" s="434"/>
    </row>
    <row r="2" spans="1:9" ht="15" customHeight="1">
      <c r="A2" s="236"/>
      <c r="B2" s="382"/>
      <c r="C2" s="382"/>
      <c r="D2" s="236"/>
      <c r="E2" s="236"/>
      <c r="F2" s="434" t="s">
        <v>275</v>
      </c>
      <c r="G2" s="434"/>
      <c r="H2" s="434"/>
      <c r="I2" s="434"/>
    </row>
    <row r="3" spans="1:9" ht="49.5" customHeight="1">
      <c r="A3" s="236"/>
      <c r="B3" s="382"/>
      <c r="C3" s="382"/>
      <c r="D3" s="236"/>
      <c r="E3" s="236"/>
      <c r="F3" s="434" t="s">
        <v>340</v>
      </c>
      <c r="G3" s="434"/>
      <c r="H3" s="4"/>
      <c r="I3" s="4"/>
    </row>
    <row r="4" spans="1:9" ht="15" customHeight="1">
      <c r="A4" s="236"/>
      <c r="B4" s="382"/>
      <c r="C4" s="382"/>
      <c r="D4" s="236"/>
      <c r="E4" s="236"/>
      <c r="F4" s="386"/>
      <c r="G4" s="386"/>
    </row>
    <row r="5" spans="1:9" ht="15" customHeight="1">
      <c r="A5" s="236"/>
      <c r="B5" s="382"/>
      <c r="C5" s="382"/>
      <c r="D5" s="236"/>
      <c r="E5" s="236"/>
      <c r="F5" s="386"/>
      <c r="G5" s="386"/>
    </row>
    <row r="6" spans="1:9" ht="15.75" customHeight="1">
      <c r="A6" s="437" t="s">
        <v>242</v>
      </c>
      <c r="B6" s="437"/>
      <c r="C6" s="437"/>
      <c r="D6" s="437"/>
      <c r="E6" s="437"/>
      <c r="F6" s="437"/>
      <c r="G6" s="437"/>
    </row>
    <row r="7" spans="1:9" ht="13.7" customHeight="1">
      <c r="A7" s="429" t="s">
        <v>260</v>
      </c>
      <c r="B7" s="429"/>
      <c r="C7" s="429"/>
      <c r="D7" s="429"/>
      <c r="E7" s="429"/>
      <c r="F7" s="429"/>
      <c r="G7" s="429"/>
    </row>
    <row r="8" spans="1:9" ht="15.75">
      <c r="A8" s="236"/>
      <c r="B8" s="236"/>
      <c r="C8" s="236"/>
      <c r="D8" s="236"/>
      <c r="E8" s="236"/>
      <c r="F8" s="236"/>
      <c r="G8" s="236"/>
    </row>
    <row r="9" spans="1:9" ht="15.75">
      <c r="A9" s="236"/>
      <c r="B9" s="236"/>
      <c r="C9" s="236"/>
      <c r="D9" s="236"/>
      <c r="E9" s="236"/>
      <c r="F9" s="236"/>
      <c r="G9" s="236" t="s">
        <v>7</v>
      </c>
    </row>
    <row r="10" spans="1:9" ht="43.5" customHeight="1">
      <c r="A10" s="433" t="s">
        <v>1</v>
      </c>
      <c r="B10" s="433" t="s">
        <v>22</v>
      </c>
      <c r="C10" s="423" t="s">
        <v>262</v>
      </c>
      <c r="D10" s="424"/>
      <c r="E10" s="424"/>
      <c r="F10" s="424"/>
      <c r="G10" s="425"/>
    </row>
    <row r="11" spans="1:9" ht="18.399999999999999" customHeight="1">
      <c r="A11" s="433"/>
      <c r="B11" s="433"/>
      <c r="C11" s="433" t="s">
        <v>23</v>
      </c>
      <c r="D11" s="439" t="s">
        <v>24</v>
      </c>
      <c r="E11" s="440"/>
      <c r="F11" s="440"/>
      <c r="G11" s="441"/>
    </row>
    <row r="12" spans="1:9" ht="31.5">
      <c r="A12" s="433"/>
      <c r="B12" s="433"/>
      <c r="C12" s="433"/>
      <c r="D12" s="385" t="s">
        <v>25</v>
      </c>
      <c r="E12" s="385" t="s">
        <v>26</v>
      </c>
      <c r="F12" s="385" t="s">
        <v>27</v>
      </c>
      <c r="G12" s="385" t="s">
        <v>28</v>
      </c>
    </row>
    <row r="13" spans="1:9" ht="15.75">
      <c r="A13" s="243"/>
      <c r="B13" s="249" t="s">
        <v>261</v>
      </c>
      <c r="C13" s="248"/>
      <c r="D13" s="248"/>
      <c r="E13" s="248"/>
      <c r="F13" s="248"/>
      <c r="G13" s="248"/>
    </row>
    <row r="14" spans="1:9" ht="32.25" customHeight="1">
      <c r="A14" s="244"/>
      <c r="B14" s="235" t="s">
        <v>279</v>
      </c>
      <c r="C14" s="389"/>
      <c r="D14" s="388"/>
      <c r="E14" s="389"/>
      <c r="F14" s="388"/>
      <c r="G14" s="388"/>
    </row>
    <row r="15" spans="1:9" ht="15.75">
      <c r="A15" s="236"/>
      <c r="B15" s="236"/>
      <c r="C15" s="236"/>
      <c r="D15" s="236"/>
      <c r="E15" s="236"/>
      <c r="F15" s="236"/>
      <c r="G15" s="236"/>
    </row>
    <row r="16" spans="1:9" ht="15.75">
      <c r="A16" s="236"/>
      <c r="B16" s="438" t="s">
        <v>308</v>
      </c>
      <c r="C16" s="438"/>
      <c r="D16"/>
      <c r="E16"/>
      <c r="F16" s="223" t="s">
        <v>309</v>
      </c>
      <c r="G16"/>
      <c r="H16"/>
      <c r="I16"/>
    </row>
    <row r="17" spans="1:9" ht="15.75">
      <c r="A17" s="236"/>
      <c r="B17" s="438" t="s">
        <v>199</v>
      </c>
      <c r="C17" s="438"/>
      <c r="D17"/>
      <c r="E17"/>
      <c r="F17"/>
      <c r="G17"/>
      <c r="I17"/>
    </row>
    <row r="18" spans="1:9" ht="15.75">
      <c r="A18" s="236"/>
      <c r="B18" s="387"/>
      <c r="C18" s="387"/>
      <c r="D18" s="387"/>
      <c r="E18" s="387"/>
      <c r="F18" s="236"/>
      <c r="G18" s="236"/>
    </row>
    <row r="19" spans="1:9" ht="15.75">
      <c r="A19" s="236"/>
      <c r="B19" s="236"/>
      <c r="C19" s="236"/>
      <c r="D19" s="236"/>
      <c r="E19" s="236"/>
      <c r="F19" s="236"/>
      <c r="G19" s="236"/>
    </row>
    <row r="22" spans="1:9">
      <c r="B22" s="247"/>
    </row>
  </sheetData>
  <mergeCells count="13">
    <mergeCell ref="A7:G7"/>
    <mergeCell ref="B16:C16"/>
    <mergeCell ref="B17:C17"/>
    <mergeCell ref="A10:A12"/>
    <mergeCell ref="B10:B12"/>
    <mergeCell ref="C10:G10"/>
    <mergeCell ref="C11:C12"/>
    <mergeCell ref="D11:G11"/>
    <mergeCell ref="B1:C1"/>
    <mergeCell ref="F1:G1"/>
    <mergeCell ref="F2:I2"/>
    <mergeCell ref="F3:G3"/>
    <mergeCell ref="A6:G6"/>
  </mergeCells>
  <pageMargins left="0.59055118110236227" right="0" top="0.35433070866141736" bottom="0" header="0.31496062992125984" footer="0.31496062992125984"/>
  <pageSetup paperSize="9" scale="80" fitToWidth="1000" fitToHeight="100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0"/>
  </sheetPr>
  <dimension ref="A1:L40"/>
  <sheetViews>
    <sheetView view="pageBreakPreview" zoomScale="90" zoomScaleSheetLayoutView="90" workbookViewId="0">
      <pane xSplit="2" ySplit="13" topLeftCell="C14" activePane="bottomRight" state="frozen"/>
      <selection activeCell="B16" sqref="B16:B19"/>
      <selection pane="topRight" activeCell="B16" sqref="B16:B19"/>
      <selection pane="bottomLeft" activeCell="B16" sqref="B16:B19"/>
      <selection pane="bottomRight" activeCell="H21" sqref="H21"/>
    </sheetView>
  </sheetViews>
  <sheetFormatPr defaultRowHeight="12.75"/>
  <cols>
    <col min="1" max="1" width="3.5703125" style="7" customWidth="1"/>
    <col min="2" max="2" width="35.28515625" customWidth="1"/>
    <col min="3" max="3" width="9.5703125" bestFit="1" customWidth="1"/>
    <col min="4" max="4" width="8" customWidth="1"/>
    <col min="5" max="5" width="8.42578125" customWidth="1"/>
    <col min="6" max="6" width="15.140625" customWidth="1"/>
    <col min="7" max="7" width="12.42578125" customWidth="1"/>
    <col min="8" max="8" width="13.28515625" customWidth="1"/>
    <col min="9" max="9" width="14.85546875" customWidth="1"/>
  </cols>
  <sheetData>
    <row r="1" spans="1:12" ht="15.75" hidden="1" customHeight="1">
      <c r="A1" s="236"/>
      <c r="B1" s="241"/>
      <c r="C1" s="6"/>
      <c r="D1" s="241"/>
      <c r="E1" s="241"/>
      <c r="F1" s="434" t="s">
        <v>21</v>
      </c>
      <c r="G1" s="434"/>
      <c r="H1" s="434"/>
      <c r="I1" s="302"/>
      <c r="J1" s="255"/>
      <c r="K1" s="255"/>
      <c r="L1" s="255"/>
    </row>
    <row r="2" spans="1:12" ht="15.75" hidden="1" customHeight="1">
      <c r="B2" s="7"/>
      <c r="F2" s="434" t="s">
        <v>275</v>
      </c>
      <c r="G2" s="434"/>
      <c r="H2" s="434"/>
      <c r="I2" s="255"/>
    </row>
    <row r="3" spans="1:12" ht="33" hidden="1" customHeight="1">
      <c r="B3" s="7"/>
      <c r="F3" s="434" t="s">
        <v>278</v>
      </c>
      <c r="G3" s="434"/>
      <c r="H3" s="434"/>
      <c r="I3" s="6"/>
    </row>
    <row r="4" spans="1:12" ht="33.75" hidden="1" customHeight="1">
      <c r="B4" s="223"/>
      <c r="F4" s="434"/>
      <c r="G4" s="434"/>
      <c r="H4" s="434"/>
    </row>
    <row r="6" spans="1:12" ht="20.25" customHeight="1">
      <c r="F6" s="434" t="s">
        <v>341</v>
      </c>
      <c r="G6" s="434"/>
      <c r="H6" s="434"/>
    </row>
    <row r="7" spans="1:12" ht="30.75" customHeight="1">
      <c r="F7" s="434"/>
      <c r="G7" s="434"/>
      <c r="H7" s="434"/>
    </row>
    <row r="8" spans="1:12" ht="15.75">
      <c r="A8" s="437" t="s">
        <v>255</v>
      </c>
      <c r="B8" s="437"/>
      <c r="C8" s="437"/>
      <c r="D8" s="437"/>
      <c r="E8" s="437"/>
      <c r="F8" s="437"/>
      <c r="G8" s="437"/>
      <c r="H8" s="437"/>
    </row>
    <row r="9" spans="1:12" ht="36" customHeight="1">
      <c r="A9" s="429" t="s">
        <v>256</v>
      </c>
      <c r="B9" s="429"/>
      <c r="C9" s="429"/>
      <c r="D9" s="429"/>
      <c r="E9" s="429"/>
      <c r="F9" s="429"/>
      <c r="G9" s="429"/>
      <c r="H9" s="429"/>
    </row>
    <row r="10" spans="1:12" ht="15.75">
      <c r="A10" s="236"/>
      <c r="B10" s="241"/>
      <c r="C10" s="241"/>
      <c r="D10" s="241"/>
      <c r="E10" s="241"/>
      <c r="F10" s="241"/>
      <c r="G10" s="241"/>
      <c r="H10" s="241"/>
    </row>
    <row r="11" spans="1:12" ht="15.75">
      <c r="A11" s="236"/>
      <c r="B11" s="241"/>
      <c r="C11" s="241"/>
      <c r="D11" s="241"/>
      <c r="E11" s="241"/>
      <c r="F11" s="241"/>
      <c r="G11" s="241"/>
      <c r="H11" s="241"/>
    </row>
    <row r="12" spans="1:12" s="7" customFormat="1" ht="49.5" customHeight="1">
      <c r="A12" s="433" t="s">
        <v>1</v>
      </c>
      <c r="B12" s="433" t="s">
        <v>47</v>
      </c>
      <c r="C12" s="423" t="s">
        <v>48</v>
      </c>
      <c r="D12" s="424"/>
      <c r="E12" s="425"/>
      <c r="F12" s="433" t="s">
        <v>49</v>
      </c>
      <c r="G12" s="433"/>
      <c r="H12" s="433"/>
    </row>
    <row r="13" spans="1:12" s="7" customFormat="1" ht="18.75" customHeight="1">
      <c r="A13" s="433"/>
      <c r="B13" s="433"/>
      <c r="C13" s="321">
        <v>2018</v>
      </c>
      <c r="D13" s="321">
        <v>2019</v>
      </c>
      <c r="E13" s="321">
        <v>2020</v>
      </c>
      <c r="F13" s="321">
        <v>2018</v>
      </c>
      <c r="G13" s="321">
        <v>2019</v>
      </c>
      <c r="H13" s="321">
        <v>2020</v>
      </c>
      <c r="I13" s="11"/>
    </row>
    <row r="14" spans="1:12" ht="21" customHeight="1">
      <c r="A14" s="237"/>
      <c r="B14" s="227" t="s">
        <v>200</v>
      </c>
      <c r="C14" s="323">
        <f>C16+C18</f>
        <v>1638</v>
      </c>
      <c r="D14" s="323">
        <f t="shared" ref="D14:H14" si="0">D16+D18</f>
        <v>1638</v>
      </c>
      <c r="E14" s="323">
        <f t="shared" si="0"/>
        <v>1638</v>
      </c>
      <c r="F14" s="364">
        <f>F16+F18</f>
        <v>63458.9</v>
      </c>
      <c r="G14" s="364">
        <f t="shared" si="0"/>
        <v>63458.9</v>
      </c>
      <c r="H14" s="364">
        <f t="shared" si="0"/>
        <v>63458.9</v>
      </c>
      <c r="I14" s="229"/>
    </row>
    <row r="15" spans="1:12" ht="50.25" customHeight="1">
      <c r="A15" s="321">
        <v>1</v>
      </c>
      <c r="B15" s="442" t="s">
        <v>344</v>
      </c>
      <c r="C15" s="443"/>
      <c r="D15" s="443"/>
      <c r="E15" s="443"/>
      <c r="F15" s="443"/>
      <c r="G15" s="443"/>
      <c r="H15" s="444"/>
    </row>
    <row r="16" spans="1:12" ht="36.75" customHeight="1">
      <c r="A16" s="321"/>
      <c r="B16" s="325" t="s">
        <v>201</v>
      </c>
      <c r="C16" s="366">
        <v>945</v>
      </c>
      <c r="D16" s="366">
        <v>945</v>
      </c>
      <c r="E16" s="366">
        <v>945</v>
      </c>
      <c r="F16" s="326">
        <v>35419.9</v>
      </c>
      <c r="G16" s="326">
        <v>35419.9</v>
      </c>
      <c r="H16" s="326">
        <v>35419.9</v>
      </c>
    </row>
    <row r="17" spans="1:8" ht="47.25" customHeight="1">
      <c r="A17" s="321">
        <v>2</v>
      </c>
      <c r="B17" s="445" t="s">
        <v>345</v>
      </c>
      <c r="C17" s="446"/>
      <c r="D17" s="446"/>
      <c r="E17" s="446"/>
      <c r="F17" s="446"/>
      <c r="G17" s="446"/>
      <c r="H17" s="447"/>
    </row>
    <row r="18" spans="1:8" ht="66" customHeight="1">
      <c r="A18" s="237"/>
      <c r="B18" s="235" t="s">
        <v>202</v>
      </c>
      <c r="C18" s="304">
        <v>693</v>
      </c>
      <c r="D18" s="304">
        <v>693</v>
      </c>
      <c r="E18" s="304">
        <v>693</v>
      </c>
      <c r="F18" s="324">
        <v>28039</v>
      </c>
      <c r="G18" s="324">
        <v>28039</v>
      </c>
      <c r="H18" s="324">
        <v>28039</v>
      </c>
    </row>
    <row r="19" spans="1:8" ht="15.75">
      <c r="A19" s="237"/>
      <c r="B19" s="235"/>
      <c r="C19" s="322"/>
      <c r="D19" s="322"/>
      <c r="E19" s="322"/>
      <c r="F19" s="322"/>
      <c r="G19" s="322"/>
      <c r="H19" s="322"/>
    </row>
    <row r="20" spans="1:8">
      <c r="B20" s="7"/>
    </row>
    <row r="21" spans="1:8" ht="15.75">
      <c r="A21" s="438" t="s">
        <v>308</v>
      </c>
      <c r="B21" s="438"/>
    </row>
    <row r="22" spans="1:8" ht="15.75">
      <c r="A22" s="438" t="s">
        <v>199</v>
      </c>
      <c r="B22" s="438"/>
      <c r="G22" s="223" t="s">
        <v>309</v>
      </c>
    </row>
    <row r="23" spans="1:8">
      <c r="B23" s="7"/>
    </row>
    <row r="24" spans="1:8">
      <c r="B24" s="7"/>
    </row>
    <row r="25" spans="1:8">
      <c r="B25" s="7"/>
    </row>
    <row r="26" spans="1:8">
      <c r="B26" s="7"/>
    </row>
    <row r="27" spans="1:8" ht="15.75">
      <c r="B27" s="223"/>
      <c r="H27" s="223"/>
    </row>
    <row r="28" spans="1:8">
      <c r="B28" s="7"/>
    </row>
    <row r="29" spans="1:8">
      <c r="B29" s="7"/>
    </row>
    <row r="30" spans="1:8">
      <c r="B30" s="7"/>
    </row>
    <row r="31" spans="1:8">
      <c r="B31" s="7"/>
    </row>
    <row r="40" spans="2:2">
      <c r="B40" s="10"/>
    </row>
  </sheetData>
  <mergeCells count="14">
    <mergeCell ref="F2:H2"/>
    <mergeCell ref="F1:H1"/>
    <mergeCell ref="F3:H4"/>
    <mergeCell ref="A21:B21"/>
    <mergeCell ref="A22:B22"/>
    <mergeCell ref="A8:H8"/>
    <mergeCell ref="A9:H9"/>
    <mergeCell ref="A12:A13"/>
    <mergeCell ref="B12:B13"/>
    <mergeCell ref="C12:E12"/>
    <mergeCell ref="F12:H12"/>
    <mergeCell ref="B15:H15"/>
    <mergeCell ref="B17:H17"/>
    <mergeCell ref="F6:H7"/>
  </mergeCells>
  <pageMargins left="0.59055118110236227" right="0.31" top="0.35433070866141736" bottom="0" header="0.31496062992125984" footer="0.31496062992125984"/>
  <pageSetup paperSize="9" scale="90" fitToWidth="1000" fitToHeight="100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6"/>
  <sheetViews>
    <sheetView topLeftCell="A41" zoomScaleSheetLayoutView="100" workbookViewId="0">
      <selection activeCell="C24" sqref="C24"/>
    </sheetView>
  </sheetViews>
  <sheetFormatPr defaultRowHeight="15.75"/>
  <cols>
    <col min="1" max="1" width="3.7109375" style="255" customWidth="1"/>
    <col min="2" max="2" width="64.140625" style="255" customWidth="1"/>
    <col min="3" max="3" width="16.5703125" style="258" customWidth="1"/>
    <col min="4" max="4" width="5.42578125" style="258" customWidth="1"/>
    <col min="5" max="5" width="7.140625" style="258" customWidth="1"/>
    <col min="6" max="6" width="11" style="258" customWidth="1"/>
    <col min="7" max="7" width="5.140625" style="258" customWidth="1"/>
    <col min="8" max="8" width="14.7109375" style="255" customWidth="1"/>
    <col min="9" max="9" width="12.85546875" style="255" customWidth="1"/>
    <col min="10" max="10" width="13" style="255" customWidth="1"/>
    <col min="11" max="11" width="14.140625" style="255" customWidth="1"/>
    <col min="12" max="12" width="9.140625" style="255"/>
    <col min="13" max="13" width="13.7109375" style="255" bestFit="1" customWidth="1"/>
    <col min="14" max="16384" width="9.140625" style="255"/>
  </cols>
  <sheetData>
    <row r="1" spans="1:11" hidden="1">
      <c r="C1" s="302" t="s">
        <v>276</v>
      </c>
      <c r="D1" s="302"/>
      <c r="E1" s="302"/>
      <c r="F1" s="302"/>
      <c r="G1" s="302"/>
    </row>
    <row r="2" spans="1:11" ht="18" hidden="1" customHeight="1">
      <c r="C2" s="474" t="s">
        <v>275</v>
      </c>
      <c r="D2" s="474"/>
      <c r="E2" s="474"/>
      <c r="F2" s="474"/>
      <c r="G2" s="474"/>
      <c r="H2" s="474"/>
      <c r="I2" s="474"/>
    </row>
    <row r="3" spans="1:11" ht="33.75" hidden="1" customHeight="1">
      <c r="C3" s="474" t="s">
        <v>278</v>
      </c>
      <c r="D3" s="474"/>
      <c r="E3" s="474"/>
      <c r="F3" s="474"/>
      <c r="G3" s="474"/>
      <c r="H3" s="474"/>
      <c r="I3" s="474"/>
      <c r="J3" s="474"/>
    </row>
    <row r="4" spans="1:11" ht="15" customHeight="1">
      <c r="H4" s="474" t="s">
        <v>342</v>
      </c>
      <c r="I4" s="474"/>
      <c r="J4" s="474"/>
    </row>
    <row r="5" spans="1:11" ht="36.75" customHeight="1">
      <c r="H5" s="474"/>
      <c r="I5" s="474"/>
      <c r="J5" s="474"/>
    </row>
    <row r="8" spans="1:11">
      <c r="A8" s="480" t="s">
        <v>257</v>
      </c>
      <c r="B8" s="480"/>
      <c r="C8" s="480"/>
      <c r="D8" s="480"/>
      <c r="E8" s="480"/>
      <c r="F8" s="480"/>
      <c r="G8" s="480"/>
      <c r="H8" s="480"/>
      <c r="I8" s="480"/>
      <c r="J8" s="480"/>
    </row>
    <row r="9" spans="1:11">
      <c r="A9" s="481" t="s">
        <v>258</v>
      </c>
      <c r="B9" s="481"/>
      <c r="C9" s="481"/>
      <c r="D9" s="481"/>
      <c r="E9" s="481"/>
      <c r="F9" s="481"/>
      <c r="G9" s="481"/>
      <c r="H9" s="481"/>
      <c r="I9" s="481"/>
      <c r="J9" s="481"/>
    </row>
    <row r="11" spans="1:11" s="328" customFormat="1" ht="12.75">
      <c r="A11" s="450" t="s">
        <v>1</v>
      </c>
      <c r="B11" s="454" t="s">
        <v>231</v>
      </c>
      <c r="C11" s="450" t="s">
        <v>204</v>
      </c>
      <c r="D11" s="479" t="s">
        <v>284</v>
      </c>
      <c r="E11" s="479"/>
      <c r="F11" s="479"/>
      <c r="G11" s="479"/>
      <c r="H11" s="478" t="s">
        <v>254</v>
      </c>
      <c r="I11" s="478"/>
      <c r="J11" s="478"/>
      <c r="K11" s="478"/>
    </row>
    <row r="12" spans="1:11" s="328" customFormat="1" ht="45" customHeight="1">
      <c r="A12" s="451"/>
      <c r="B12" s="456"/>
      <c r="C12" s="451"/>
      <c r="D12" s="374" t="s">
        <v>285</v>
      </c>
      <c r="E12" s="374" t="s">
        <v>286</v>
      </c>
      <c r="F12" s="374" t="s">
        <v>287</v>
      </c>
      <c r="G12" s="374" t="s">
        <v>288</v>
      </c>
      <c r="H12" s="329" t="s">
        <v>280</v>
      </c>
      <c r="I12" s="329" t="s">
        <v>281</v>
      </c>
      <c r="J12" s="329" t="s">
        <v>282</v>
      </c>
      <c r="K12" s="330" t="s">
        <v>283</v>
      </c>
    </row>
    <row r="13" spans="1:11" ht="15.75" customHeight="1">
      <c r="A13" s="457">
        <v>1</v>
      </c>
      <c r="B13" s="454" t="s">
        <v>338</v>
      </c>
      <c r="C13" s="353" t="s">
        <v>289</v>
      </c>
      <c r="D13" s="355"/>
      <c r="E13" s="354"/>
      <c r="F13" s="354"/>
      <c r="G13" s="354"/>
      <c r="H13" s="345">
        <f>H15+H16+H17</f>
        <v>66058.899999999994</v>
      </c>
      <c r="I13" s="345">
        <f t="shared" ref="I13:J13" si="0">I15+I16+I17</f>
        <v>66058.899999999994</v>
      </c>
      <c r="J13" s="345">
        <f t="shared" si="0"/>
        <v>66058.899999999994</v>
      </c>
      <c r="K13" s="345">
        <f>SUM(H13:J13)</f>
        <v>198176.69999999998</v>
      </c>
    </row>
    <row r="14" spans="1:11" ht="76.5">
      <c r="A14" s="458"/>
      <c r="B14" s="455"/>
      <c r="C14" s="374" t="s">
        <v>290</v>
      </c>
      <c r="D14" s="339"/>
      <c r="E14" s="340"/>
      <c r="F14" s="340"/>
      <c r="G14" s="340"/>
      <c r="H14" s="344">
        <f>H15+H16</f>
        <v>66058.899999999994</v>
      </c>
      <c r="I14" s="344">
        <f t="shared" ref="I14:K14" si="1">I15+I16</f>
        <v>66058.899999999994</v>
      </c>
      <c r="J14" s="344">
        <f t="shared" si="1"/>
        <v>66058.899999999994</v>
      </c>
      <c r="K14" s="344">
        <f t="shared" si="1"/>
        <v>198176.7</v>
      </c>
    </row>
    <row r="15" spans="1:11" ht="25.5">
      <c r="A15" s="458"/>
      <c r="B15" s="455"/>
      <c r="C15" s="394" t="s">
        <v>353</v>
      </c>
      <c r="D15" s="339"/>
      <c r="E15" s="340"/>
      <c r="F15" s="340"/>
      <c r="G15" s="340"/>
      <c r="H15" s="344">
        <f>H20+H56+H21</f>
        <v>36219.9</v>
      </c>
      <c r="I15" s="344">
        <f t="shared" ref="I15:J15" si="2">I20+I56+I21</f>
        <v>36219.9</v>
      </c>
      <c r="J15" s="344">
        <f t="shared" si="2"/>
        <v>36219.9</v>
      </c>
      <c r="K15" s="344">
        <f t="shared" ref="K15:K69" si="3">SUM(H15:J15)</f>
        <v>108659.70000000001</v>
      </c>
    </row>
    <row r="16" spans="1:11" ht="25.5">
      <c r="A16" s="458"/>
      <c r="B16" s="455"/>
      <c r="C16" s="394" t="s">
        <v>354</v>
      </c>
      <c r="D16" s="339"/>
      <c r="E16" s="340"/>
      <c r="F16" s="340"/>
      <c r="G16" s="340"/>
      <c r="H16" s="344">
        <f>H57+H22</f>
        <v>29839</v>
      </c>
      <c r="I16" s="344">
        <f>I57+I22</f>
        <v>29839</v>
      </c>
      <c r="J16" s="344">
        <f>J57+J22</f>
        <v>29839</v>
      </c>
      <c r="K16" s="344">
        <f>SUM(H16:J16)</f>
        <v>89517</v>
      </c>
    </row>
    <row r="17" spans="1:11" ht="25.5">
      <c r="A17" s="475"/>
      <c r="B17" s="456"/>
      <c r="C17" s="374" t="s">
        <v>300</v>
      </c>
      <c r="D17" s="339"/>
      <c r="E17" s="340"/>
      <c r="F17" s="340"/>
      <c r="G17" s="340"/>
      <c r="H17" s="344"/>
      <c r="I17" s="344"/>
      <c r="J17" s="344"/>
      <c r="K17" s="344">
        <f t="shared" si="3"/>
        <v>0</v>
      </c>
    </row>
    <row r="18" spans="1:11" ht="15.75" customHeight="1">
      <c r="A18" s="457">
        <v>2</v>
      </c>
      <c r="B18" s="454" t="s">
        <v>205</v>
      </c>
      <c r="C18" s="353" t="s">
        <v>23</v>
      </c>
      <c r="D18" s="341"/>
      <c r="E18" s="340"/>
      <c r="F18" s="340"/>
      <c r="G18" s="340"/>
      <c r="H18" s="345">
        <f>H20+H22+H21</f>
        <v>2637.4</v>
      </c>
      <c r="I18" s="345">
        <f t="shared" ref="I18:J18" si="4">I20+I22+I21</f>
        <v>2637.4</v>
      </c>
      <c r="J18" s="345">
        <f t="shared" si="4"/>
        <v>2637.4</v>
      </c>
      <c r="K18" s="345">
        <f t="shared" si="3"/>
        <v>7912.2000000000007</v>
      </c>
    </row>
    <row r="19" spans="1:11" ht="27.75" customHeight="1">
      <c r="A19" s="458"/>
      <c r="B19" s="455"/>
      <c r="C19" s="374" t="s">
        <v>290</v>
      </c>
      <c r="D19" s="341"/>
      <c r="E19" s="340"/>
      <c r="F19" s="340"/>
      <c r="G19" s="340"/>
      <c r="H19" s="345">
        <f>SUM(H20:H22)</f>
        <v>2637.4</v>
      </c>
      <c r="I19" s="345">
        <f t="shared" ref="I19:J19" si="5">SUM(I20:I22)</f>
        <v>2637.4</v>
      </c>
      <c r="J19" s="345">
        <f t="shared" si="5"/>
        <v>2637.4</v>
      </c>
      <c r="K19" s="345">
        <f t="shared" si="3"/>
        <v>7912.2000000000007</v>
      </c>
    </row>
    <row r="20" spans="1:11" ht="15.75" customHeight="1">
      <c r="A20" s="458"/>
      <c r="B20" s="455"/>
      <c r="C20" s="450" t="s">
        <v>355</v>
      </c>
      <c r="D20" s="340" t="s">
        <v>293</v>
      </c>
      <c r="E20" s="340" t="s">
        <v>324</v>
      </c>
      <c r="F20" s="340" t="s">
        <v>299</v>
      </c>
      <c r="G20" s="340" t="s">
        <v>297</v>
      </c>
      <c r="H20" s="344">
        <f>H33+H46</f>
        <v>1819</v>
      </c>
      <c r="I20" s="344">
        <f>I33+I46</f>
        <v>1819</v>
      </c>
      <c r="J20" s="344">
        <f>J33+J46</f>
        <v>1819</v>
      </c>
      <c r="K20" s="344">
        <f t="shared" si="3"/>
        <v>5457</v>
      </c>
    </row>
    <row r="21" spans="1:11">
      <c r="A21" s="458"/>
      <c r="B21" s="455"/>
      <c r="C21" s="451"/>
      <c r="D21" s="340" t="s">
        <v>293</v>
      </c>
      <c r="E21" s="340" t="s">
        <v>291</v>
      </c>
      <c r="F21" s="340" t="s">
        <v>292</v>
      </c>
      <c r="G21" s="340" t="s">
        <v>297</v>
      </c>
      <c r="H21" s="344">
        <f>H24+H27+H28+H29+H32+H35+H36+H37+H38+H39+H41+H42</f>
        <v>463</v>
      </c>
      <c r="I21" s="344">
        <f>I24+I27+I28+I29+I32+I35+I36+I37+I38+I39+I41+I42</f>
        <v>463</v>
      </c>
      <c r="J21" s="344">
        <f>J27+J28+J29+J35+J36+J37+J38+J39+J41+J42+J24+J32</f>
        <v>463</v>
      </c>
      <c r="K21" s="344">
        <f t="shared" si="3"/>
        <v>1389</v>
      </c>
    </row>
    <row r="22" spans="1:11" ht="38.25" customHeight="1">
      <c r="A22" s="458"/>
      <c r="B22" s="455"/>
      <c r="C22" s="390" t="s">
        <v>354</v>
      </c>
      <c r="D22" s="340" t="s">
        <v>293</v>
      </c>
      <c r="E22" s="340" t="s">
        <v>291</v>
      </c>
      <c r="F22" s="340" t="s">
        <v>292</v>
      </c>
      <c r="G22" s="340" t="s">
        <v>297</v>
      </c>
      <c r="H22" s="344">
        <f>H25+H34</f>
        <v>355.4</v>
      </c>
      <c r="I22" s="344">
        <f>I25+I34</f>
        <v>355.4</v>
      </c>
      <c r="J22" s="344">
        <f>J25+J34</f>
        <v>355.4</v>
      </c>
      <c r="K22" s="344">
        <f t="shared" si="3"/>
        <v>1066.1999999999998</v>
      </c>
    </row>
    <row r="23" spans="1:11">
      <c r="A23" s="373"/>
      <c r="B23" s="375" t="s">
        <v>206</v>
      </c>
      <c r="C23" s="374"/>
      <c r="D23" s="340"/>
      <c r="E23" s="340"/>
      <c r="F23" s="340"/>
      <c r="G23" s="340"/>
      <c r="H23" s="344"/>
      <c r="I23" s="344"/>
      <c r="J23" s="344"/>
      <c r="K23" s="344">
        <f t="shared" si="3"/>
        <v>0</v>
      </c>
    </row>
    <row r="24" spans="1:11" ht="15.75" customHeight="1">
      <c r="A24" s="347"/>
      <c r="B24" s="459" t="s">
        <v>328</v>
      </c>
      <c r="C24" s="394" t="s">
        <v>349</v>
      </c>
      <c r="D24" s="340" t="s">
        <v>293</v>
      </c>
      <c r="E24" s="340" t="s">
        <v>291</v>
      </c>
      <c r="F24" s="340" t="s">
        <v>292</v>
      </c>
      <c r="G24" s="340" t="s">
        <v>297</v>
      </c>
      <c r="H24" s="344">
        <v>55</v>
      </c>
      <c r="I24" s="344">
        <v>55</v>
      </c>
      <c r="J24" s="344">
        <v>55</v>
      </c>
      <c r="K24" s="344">
        <f t="shared" si="3"/>
        <v>165</v>
      </c>
    </row>
    <row r="25" spans="1:11">
      <c r="A25" s="348"/>
      <c r="B25" s="460"/>
      <c r="C25" s="394" t="s">
        <v>347</v>
      </c>
      <c r="D25" s="340" t="s">
        <v>293</v>
      </c>
      <c r="E25" s="340" t="s">
        <v>291</v>
      </c>
      <c r="F25" s="340" t="s">
        <v>292</v>
      </c>
      <c r="G25" s="340" t="s">
        <v>297</v>
      </c>
      <c r="H25" s="344">
        <v>55.4</v>
      </c>
      <c r="I25" s="344">
        <v>55.4</v>
      </c>
      <c r="J25" s="344">
        <v>55.4</v>
      </c>
      <c r="K25" s="344">
        <f t="shared" si="3"/>
        <v>166.2</v>
      </c>
    </row>
    <row r="26" spans="1:11" ht="15.75" hidden="1" customHeight="1">
      <c r="A26" s="448"/>
      <c r="C26" s="394" t="s">
        <v>347</v>
      </c>
      <c r="D26" s="340"/>
      <c r="E26" s="340"/>
      <c r="F26" s="340"/>
      <c r="G26" s="340"/>
      <c r="H26" s="344"/>
      <c r="I26" s="344"/>
      <c r="J26" s="344"/>
      <c r="K26" s="344">
        <f t="shared" si="3"/>
        <v>0</v>
      </c>
    </row>
    <row r="27" spans="1:11" ht="26.25">
      <c r="A27" s="449"/>
      <c r="B27" s="380" t="s">
        <v>329</v>
      </c>
      <c r="C27" s="394" t="s">
        <v>349</v>
      </c>
      <c r="D27" s="340" t="s">
        <v>293</v>
      </c>
      <c r="E27" s="340" t="s">
        <v>291</v>
      </c>
      <c r="F27" s="340" t="s">
        <v>292</v>
      </c>
      <c r="G27" s="340" t="s">
        <v>297</v>
      </c>
      <c r="H27" s="344">
        <v>90</v>
      </c>
      <c r="I27" s="344">
        <v>90</v>
      </c>
      <c r="J27" s="344">
        <v>90</v>
      </c>
      <c r="K27" s="344">
        <f t="shared" si="3"/>
        <v>270</v>
      </c>
    </row>
    <row r="28" spans="1:11" ht="26.25">
      <c r="A28" s="331"/>
      <c r="B28" s="332" t="s">
        <v>330</v>
      </c>
      <c r="C28" s="394" t="s">
        <v>349</v>
      </c>
      <c r="D28" s="340" t="s">
        <v>293</v>
      </c>
      <c r="E28" s="340" t="s">
        <v>291</v>
      </c>
      <c r="F28" s="340" t="s">
        <v>292</v>
      </c>
      <c r="G28" s="340" t="s">
        <v>297</v>
      </c>
      <c r="H28" s="344">
        <v>8</v>
      </c>
      <c r="I28" s="344">
        <v>8</v>
      </c>
      <c r="J28" s="344">
        <v>8</v>
      </c>
      <c r="K28" s="344">
        <f t="shared" si="3"/>
        <v>24</v>
      </c>
    </row>
    <row r="29" spans="1:11" ht="26.25">
      <c r="A29" s="368"/>
      <c r="B29" s="371" t="s">
        <v>331</v>
      </c>
      <c r="C29" s="394" t="s">
        <v>349</v>
      </c>
      <c r="D29" s="340" t="s">
        <v>293</v>
      </c>
      <c r="E29" s="340" t="s">
        <v>291</v>
      </c>
      <c r="F29" s="340" t="s">
        <v>292</v>
      </c>
      <c r="G29" s="340" t="s">
        <v>297</v>
      </c>
      <c r="H29" s="344">
        <v>5</v>
      </c>
      <c r="I29" s="344">
        <v>5</v>
      </c>
      <c r="J29" s="344">
        <v>5</v>
      </c>
      <c r="K29" s="344">
        <f t="shared" si="3"/>
        <v>15</v>
      </c>
    </row>
    <row r="30" spans="1:11" hidden="1">
      <c r="A30" s="448"/>
      <c r="B30" s="463" t="s">
        <v>210</v>
      </c>
      <c r="C30" s="394" t="s">
        <v>349</v>
      </c>
      <c r="D30" s="340" t="s">
        <v>293</v>
      </c>
      <c r="E30" s="340" t="s">
        <v>291</v>
      </c>
      <c r="F30" s="340" t="s">
        <v>292</v>
      </c>
      <c r="G30" s="340" t="s">
        <v>297</v>
      </c>
      <c r="H30" s="344"/>
      <c r="I30" s="344"/>
      <c r="J30" s="344"/>
      <c r="K30" s="344">
        <f t="shared" si="3"/>
        <v>0</v>
      </c>
    </row>
    <row r="31" spans="1:11" hidden="1">
      <c r="A31" s="449"/>
      <c r="B31" s="464"/>
      <c r="C31" s="394" t="s">
        <v>347</v>
      </c>
      <c r="D31" s="340"/>
      <c r="E31" s="340"/>
      <c r="F31" s="340"/>
      <c r="G31" s="340"/>
      <c r="H31" s="344"/>
      <c r="I31" s="344"/>
      <c r="J31" s="344"/>
      <c r="K31" s="344">
        <f t="shared" si="3"/>
        <v>0</v>
      </c>
    </row>
    <row r="32" spans="1:11" ht="39">
      <c r="A32" s="368"/>
      <c r="B32" s="370" t="s">
        <v>326</v>
      </c>
      <c r="C32" s="394" t="s">
        <v>349</v>
      </c>
      <c r="D32" s="340" t="s">
        <v>293</v>
      </c>
      <c r="E32" s="340" t="s">
        <v>291</v>
      </c>
      <c r="F32" s="340" t="s">
        <v>292</v>
      </c>
      <c r="G32" s="340" t="s">
        <v>297</v>
      </c>
      <c r="H32" s="344">
        <v>20</v>
      </c>
      <c r="I32" s="344">
        <v>20</v>
      </c>
      <c r="J32" s="344">
        <v>20</v>
      </c>
      <c r="K32" s="344">
        <f t="shared" si="3"/>
        <v>60</v>
      </c>
    </row>
    <row r="33" spans="1:11" ht="26.25">
      <c r="A33" s="331"/>
      <c r="B33" s="370" t="s">
        <v>332</v>
      </c>
      <c r="C33" s="390" t="s">
        <v>349</v>
      </c>
      <c r="D33" s="340" t="s">
        <v>293</v>
      </c>
      <c r="E33" s="340" t="s">
        <v>324</v>
      </c>
      <c r="F33" s="340" t="s">
        <v>299</v>
      </c>
      <c r="G33" s="340" t="s">
        <v>297</v>
      </c>
      <c r="H33" s="344">
        <v>664</v>
      </c>
      <c r="I33" s="344">
        <v>664</v>
      </c>
      <c r="J33" s="344">
        <v>664</v>
      </c>
      <c r="K33" s="344">
        <f t="shared" si="3"/>
        <v>1992</v>
      </c>
    </row>
    <row r="34" spans="1:11" ht="27.75" customHeight="1">
      <c r="A34" s="331"/>
      <c r="B34" s="332" t="s">
        <v>333</v>
      </c>
      <c r="C34" s="394" t="s">
        <v>347</v>
      </c>
      <c r="D34" s="340" t="s">
        <v>293</v>
      </c>
      <c r="E34" s="340" t="s">
        <v>291</v>
      </c>
      <c r="F34" s="340" t="s">
        <v>292</v>
      </c>
      <c r="G34" s="340" t="s">
        <v>297</v>
      </c>
      <c r="H34" s="344">
        <v>300</v>
      </c>
      <c r="I34" s="344">
        <v>300</v>
      </c>
      <c r="J34" s="344">
        <v>300</v>
      </c>
      <c r="K34" s="344">
        <f t="shared" si="3"/>
        <v>900</v>
      </c>
    </row>
    <row r="35" spans="1:11" ht="26.25">
      <c r="A35" s="331"/>
      <c r="B35" s="371" t="s">
        <v>334</v>
      </c>
      <c r="C35" s="394" t="s">
        <v>349</v>
      </c>
      <c r="D35" s="340" t="s">
        <v>293</v>
      </c>
      <c r="E35" s="340" t="s">
        <v>291</v>
      </c>
      <c r="F35" s="340" t="s">
        <v>292</v>
      </c>
      <c r="G35" s="340" t="s">
        <v>297</v>
      </c>
      <c r="H35" s="344">
        <v>5</v>
      </c>
      <c r="I35" s="344">
        <v>5</v>
      </c>
      <c r="J35" s="344">
        <v>5</v>
      </c>
      <c r="K35" s="344">
        <f t="shared" si="3"/>
        <v>15</v>
      </c>
    </row>
    <row r="36" spans="1:11" ht="26.25">
      <c r="A36" s="331"/>
      <c r="B36" s="332" t="s">
        <v>335</v>
      </c>
      <c r="C36" s="394" t="s">
        <v>347</v>
      </c>
      <c r="D36" s="340" t="s">
        <v>293</v>
      </c>
      <c r="E36" s="340" t="s">
        <v>291</v>
      </c>
      <c r="F36" s="340" t="s">
        <v>292</v>
      </c>
      <c r="G36" s="340" t="s">
        <v>297</v>
      </c>
      <c r="H36" s="344">
        <v>80</v>
      </c>
      <c r="I36" s="344">
        <v>80</v>
      </c>
      <c r="J36" s="344">
        <v>80</v>
      </c>
      <c r="K36" s="344">
        <f t="shared" si="3"/>
        <v>240</v>
      </c>
    </row>
    <row r="37" spans="1:11" ht="26.25">
      <c r="A37" s="368"/>
      <c r="B37" s="370" t="s">
        <v>336</v>
      </c>
      <c r="C37" s="394" t="s">
        <v>349</v>
      </c>
      <c r="D37" s="340" t="s">
        <v>293</v>
      </c>
      <c r="E37" s="340" t="s">
        <v>291</v>
      </c>
      <c r="F37" s="340" t="s">
        <v>292</v>
      </c>
      <c r="G37" s="340" t="s">
        <v>297</v>
      </c>
      <c r="H37" s="344">
        <v>100</v>
      </c>
      <c r="I37" s="344">
        <v>100</v>
      </c>
      <c r="J37" s="344">
        <v>100</v>
      </c>
      <c r="K37" s="344">
        <f t="shared" si="3"/>
        <v>300</v>
      </c>
    </row>
    <row r="38" spans="1:11" ht="26.25">
      <c r="A38" s="333"/>
      <c r="B38" s="332" t="s">
        <v>337</v>
      </c>
      <c r="C38" s="393" t="s">
        <v>349</v>
      </c>
      <c r="D38" s="340" t="s">
        <v>293</v>
      </c>
      <c r="E38" s="340" t="s">
        <v>291</v>
      </c>
      <c r="F38" s="340" t="s">
        <v>292</v>
      </c>
      <c r="G38" s="340" t="s">
        <v>297</v>
      </c>
      <c r="H38" s="344">
        <v>20</v>
      </c>
      <c r="I38" s="344">
        <v>20</v>
      </c>
      <c r="J38" s="344">
        <v>20</v>
      </c>
      <c r="K38" s="344">
        <f t="shared" si="3"/>
        <v>60</v>
      </c>
    </row>
    <row r="39" spans="1:11" ht="26.25">
      <c r="A39" s="333"/>
      <c r="B39" s="332" t="s">
        <v>327</v>
      </c>
      <c r="C39" s="393" t="s">
        <v>349</v>
      </c>
      <c r="D39" s="340" t="s">
        <v>293</v>
      </c>
      <c r="E39" s="340" t="s">
        <v>291</v>
      </c>
      <c r="F39" s="340" t="s">
        <v>292</v>
      </c>
      <c r="G39" s="340" t="s">
        <v>297</v>
      </c>
      <c r="H39" s="344">
        <v>50</v>
      </c>
      <c r="I39" s="344">
        <v>50</v>
      </c>
      <c r="J39" s="344">
        <v>50</v>
      </c>
      <c r="K39" s="344">
        <f t="shared" si="3"/>
        <v>150</v>
      </c>
    </row>
    <row r="40" spans="1:11">
      <c r="A40" s="333"/>
      <c r="B40" s="334" t="s">
        <v>217</v>
      </c>
      <c r="C40" s="373"/>
      <c r="D40" s="342"/>
      <c r="E40" s="342"/>
      <c r="F40" s="342"/>
      <c r="G40" s="342"/>
      <c r="H40" s="344"/>
      <c r="I40" s="344"/>
      <c r="J40" s="344"/>
      <c r="K40" s="344">
        <f t="shared" si="3"/>
        <v>0</v>
      </c>
    </row>
    <row r="41" spans="1:11" ht="64.5">
      <c r="A41" s="333"/>
      <c r="B41" s="332" t="s">
        <v>323</v>
      </c>
      <c r="C41" s="393" t="s">
        <v>349</v>
      </c>
      <c r="D41" s="340" t="s">
        <v>293</v>
      </c>
      <c r="E41" s="340" t="s">
        <v>291</v>
      </c>
      <c r="F41" s="340" t="s">
        <v>292</v>
      </c>
      <c r="G41" s="340" t="s">
        <v>297</v>
      </c>
      <c r="H41" s="344">
        <v>5</v>
      </c>
      <c r="I41" s="344">
        <v>5</v>
      </c>
      <c r="J41" s="344">
        <v>5</v>
      </c>
      <c r="K41" s="344">
        <f t="shared" si="3"/>
        <v>15</v>
      </c>
    </row>
    <row r="42" spans="1:11" ht="39">
      <c r="A42" s="333"/>
      <c r="B42" s="332" t="s">
        <v>219</v>
      </c>
      <c r="C42" s="393" t="s">
        <v>349</v>
      </c>
      <c r="D42" s="340" t="s">
        <v>293</v>
      </c>
      <c r="E42" s="340" t="s">
        <v>291</v>
      </c>
      <c r="F42" s="340" t="s">
        <v>292</v>
      </c>
      <c r="G42" s="340" t="s">
        <v>297</v>
      </c>
      <c r="H42" s="344">
        <v>25</v>
      </c>
      <c r="I42" s="344">
        <v>25</v>
      </c>
      <c r="J42" s="344">
        <v>25</v>
      </c>
      <c r="K42" s="344">
        <f t="shared" si="3"/>
        <v>75</v>
      </c>
    </row>
    <row r="43" spans="1:11" ht="51.75" hidden="1">
      <c r="A43" s="333"/>
      <c r="B43" s="335" t="s">
        <v>220</v>
      </c>
      <c r="C43" s="393" t="s">
        <v>349</v>
      </c>
      <c r="D43" s="342"/>
      <c r="E43" s="342"/>
      <c r="F43" s="342"/>
      <c r="G43" s="342"/>
      <c r="H43" s="344"/>
      <c r="I43" s="344"/>
      <c r="J43" s="344"/>
      <c r="K43" s="344">
        <f t="shared" si="3"/>
        <v>0</v>
      </c>
    </row>
    <row r="44" spans="1:11" ht="90" hidden="1">
      <c r="A44" s="336"/>
      <c r="B44" s="337" t="s">
        <v>273</v>
      </c>
      <c r="C44" s="393" t="s">
        <v>349</v>
      </c>
      <c r="D44" s="342"/>
      <c r="E44" s="342"/>
      <c r="F44" s="342"/>
      <c r="G44" s="342"/>
      <c r="H44" s="344"/>
      <c r="I44" s="344"/>
      <c r="J44" s="344"/>
      <c r="K44" s="344">
        <f t="shared" si="3"/>
        <v>0</v>
      </c>
    </row>
    <row r="45" spans="1:11" ht="126.75" hidden="1" customHeight="1">
      <c r="A45" s="336"/>
      <c r="B45" s="337" t="s">
        <v>272</v>
      </c>
      <c r="C45" s="393" t="s">
        <v>349</v>
      </c>
      <c r="D45" s="342"/>
      <c r="E45" s="342"/>
      <c r="F45" s="342"/>
      <c r="G45" s="342"/>
      <c r="H45" s="344"/>
      <c r="I45" s="344"/>
      <c r="J45" s="344"/>
      <c r="K45" s="344">
        <f t="shared" si="3"/>
        <v>0</v>
      </c>
    </row>
    <row r="46" spans="1:11" ht="18.75" customHeight="1">
      <c r="A46" s="472"/>
      <c r="B46" s="476" t="s">
        <v>325</v>
      </c>
      <c r="C46" s="452" t="s">
        <v>349</v>
      </c>
      <c r="D46" s="367" t="s">
        <v>293</v>
      </c>
      <c r="E46" s="361" t="s">
        <v>324</v>
      </c>
      <c r="F46" s="361" t="s">
        <v>299</v>
      </c>
      <c r="G46" s="369" t="s">
        <v>297</v>
      </c>
      <c r="H46" s="349">
        <v>1155</v>
      </c>
      <c r="I46" s="349">
        <v>1155</v>
      </c>
      <c r="J46" s="349">
        <v>1155</v>
      </c>
      <c r="K46" s="349">
        <f t="shared" si="3"/>
        <v>3465</v>
      </c>
    </row>
    <row r="47" spans="1:11" hidden="1">
      <c r="A47" s="473"/>
      <c r="B47" s="477"/>
      <c r="C47" s="453"/>
      <c r="D47" s="337"/>
      <c r="E47" s="369"/>
      <c r="F47" s="369"/>
      <c r="G47" s="369"/>
      <c r="H47" s="349">
        <v>0</v>
      </c>
      <c r="I47" s="349">
        <v>0</v>
      </c>
      <c r="J47" s="349">
        <v>0</v>
      </c>
      <c r="K47" s="349">
        <f t="shared" si="3"/>
        <v>0</v>
      </c>
    </row>
    <row r="48" spans="1:11" ht="26.25" hidden="1">
      <c r="A48" s="350"/>
      <c r="B48" s="351" t="s">
        <v>301</v>
      </c>
      <c r="C48" s="392" t="s">
        <v>347</v>
      </c>
      <c r="D48" s="337" t="s">
        <v>293</v>
      </c>
      <c r="E48" s="369" t="s">
        <v>291</v>
      </c>
      <c r="F48" s="369" t="s">
        <v>302</v>
      </c>
      <c r="G48" s="369" t="s">
        <v>294</v>
      </c>
      <c r="H48" s="352"/>
      <c r="I48" s="352"/>
      <c r="J48" s="352"/>
      <c r="K48" s="352">
        <f t="shared" si="3"/>
        <v>0</v>
      </c>
    </row>
    <row r="49" spans="1:13" ht="43.5" hidden="1" customHeight="1">
      <c r="A49" s="350"/>
      <c r="B49" s="351" t="s">
        <v>304</v>
      </c>
      <c r="C49" s="392" t="s">
        <v>347</v>
      </c>
      <c r="D49" s="337" t="s">
        <v>293</v>
      </c>
      <c r="E49" s="369" t="s">
        <v>291</v>
      </c>
      <c r="F49" s="369" t="s">
        <v>303</v>
      </c>
      <c r="G49" s="369" t="s">
        <v>294</v>
      </c>
      <c r="H49" s="352"/>
      <c r="I49" s="352"/>
      <c r="J49" s="352"/>
      <c r="K49" s="352">
        <f t="shared" si="3"/>
        <v>0</v>
      </c>
    </row>
    <row r="50" spans="1:13" ht="43.5" hidden="1" customHeight="1">
      <c r="A50" s="350"/>
      <c r="B50" s="372" t="s">
        <v>313</v>
      </c>
      <c r="C50" s="452" t="s">
        <v>349</v>
      </c>
      <c r="D50" s="340" t="s">
        <v>293</v>
      </c>
      <c r="E50" s="340" t="s">
        <v>291</v>
      </c>
      <c r="F50" s="340" t="s">
        <v>311</v>
      </c>
      <c r="G50" s="361" t="s">
        <v>294</v>
      </c>
      <c r="H50" s="352"/>
      <c r="I50" s="352"/>
      <c r="J50" s="352"/>
      <c r="K50" s="352">
        <f t="shared" si="3"/>
        <v>0</v>
      </c>
    </row>
    <row r="51" spans="1:13" ht="43.5" hidden="1" customHeight="1">
      <c r="A51" s="350"/>
      <c r="B51" s="372" t="s">
        <v>317</v>
      </c>
      <c r="C51" s="453"/>
      <c r="D51" s="340" t="s">
        <v>293</v>
      </c>
      <c r="E51" s="340" t="s">
        <v>291</v>
      </c>
      <c r="F51" s="340" t="s">
        <v>312</v>
      </c>
      <c r="G51" s="361" t="s">
        <v>294</v>
      </c>
      <c r="H51" s="352"/>
      <c r="I51" s="352"/>
      <c r="J51" s="352"/>
      <c r="K51" s="352">
        <f t="shared" si="3"/>
        <v>0</v>
      </c>
    </row>
    <row r="52" spans="1:13" ht="77.25" hidden="1" customHeight="1">
      <c r="A52" s="350"/>
      <c r="B52" s="372" t="s">
        <v>318</v>
      </c>
      <c r="C52" s="391" t="s">
        <v>349</v>
      </c>
      <c r="D52" s="340" t="s">
        <v>293</v>
      </c>
      <c r="E52" s="340" t="s">
        <v>291</v>
      </c>
      <c r="F52" s="340" t="s">
        <v>320</v>
      </c>
      <c r="G52" s="361" t="s">
        <v>294</v>
      </c>
      <c r="H52" s="352"/>
      <c r="I52" s="352"/>
      <c r="J52" s="352"/>
      <c r="K52" s="352">
        <f t="shared" si="3"/>
        <v>0</v>
      </c>
    </row>
    <row r="53" spans="1:13" ht="90.75" hidden="1" customHeight="1">
      <c r="A53" s="350"/>
      <c r="B53" s="372" t="s">
        <v>319</v>
      </c>
      <c r="C53" s="391" t="s">
        <v>349</v>
      </c>
      <c r="D53" s="340" t="s">
        <v>293</v>
      </c>
      <c r="E53" s="340" t="s">
        <v>291</v>
      </c>
      <c r="F53" s="340" t="s">
        <v>321</v>
      </c>
      <c r="G53" s="361" t="s">
        <v>294</v>
      </c>
      <c r="H53" s="352"/>
      <c r="I53" s="352"/>
      <c r="J53" s="352"/>
      <c r="K53" s="352">
        <f t="shared" si="3"/>
        <v>0</v>
      </c>
    </row>
    <row r="54" spans="1:13">
      <c r="A54" s="469">
        <v>3</v>
      </c>
      <c r="B54" s="466" t="s">
        <v>221</v>
      </c>
      <c r="C54" s="353" t="s">
        <v>23</v>
      </c>
      <c r="D54" s="354"/>
      <c r="E54" s="354"/>
      <c r="F54" s="354"/>
      <c r="G54" s="354"/>
      <c r="H54" s="345">
        <f>H56+H57</f>
        <v>63421.5</v>
      </c>
      <c r="I54" s="345">
        <f t="shared" ref="I54:J54" si="6">I56+I57</f>
        <v>63421.5</v>
      </c>
      <c r="J54" s="345">
        <f t="shared" si="6"/>
        <v>63421.5</v>
      </c>
      <c r="K54" s="345">
        <f>SUM(H54:J54)</f>
        <v>190264.5</v>
      </c>
    </row>
    <row r="55" spans="1:13" ht="76.5">
      <c r="A55" s="470"/>
      <c r="B55" s="467"/>
      <c r="C55" s="374" t="s">
        <v>290</v>
      </c>
      <c r="D55" s="340"/>
      <c r="E55" s="340"/>
      <c r="F55" s="340"/>
      <c r="G55" s="340"/>
      <c r="H55" s="344">
        <f>H56+H57</f>
        <v>63421.5</v>
      </c>
      <c r="I55" s="344">
        <f t="shared" ref="I55:J55" si="7">I56+I57</f>
        <v>63421.5</v>
      </c>
      <c r="J55" s="344">
        <f t="shared" si="7"/>
        <v>63421.5</v>
      </c>
      <c r="K55" s="344">
        <f t="shared" si="3"/>
        <v>190264.5</v>
      </c>
    </row>
    <row r="56" spans="1:13" ht="25.5">
      <c r="A56" s="470"/>
      <c r="B56" s="467"/>
      <c r="C56" s="394" t="s">
        <v>353</v>
      </c>
      <c r="D56" s="340"/>
      <c r="E56" s="340"/>
      <c r="F56" s="340"/>
      <c r="G56" s="340"/>
      <c r="H56" s="344">
        <f>H58+H60+H68+H64+H70+H62+H66</f>
        <v>33937.9</v>
      </c>
      <c r="I56" s="344">
        <f t="shared" ref="I56:J56" si="8">I58+I60+I68+I64+I70</f>
        <v>33937.9</v>
      </c>
      <c r="J56" s="344">
        <f t="shared" si="8"/>
        <v>33937.9</v>
      </c>
      <c r="K56" s="344">
        <f t="shared" si="3"/>
        <v>101813.70000000001</v>
      </c>
    </row>
    <row r="57" spans="1:13" ht="41.25" customHeight="1">
      <c r="A57" s="471"/>
      <c r="B57" s="468"/>
      <c r="C57" s="394" t="s">
        <v>354</v>
      </c>
      <c r="D57" s="340"/>
      <c r="E57" s="340"/>
      <c r="F57" s="340"/>
      <c r="G57" s="340"/>
      <c r="H57" s="344">
        <f>H59+H61+H69+H65+H71+H63+H67</f>
        <v>29483.599999999999</v>
      </c>
      <c r="I57" s="344">
        <f t="shared" ref="I57:J57" si="9">I59+I61+I69+I65+I71+I63+I67</f>
        <v>29483.599999999999</v>
      </c>
      <c r="J57" s="344">
        <f t="shared" si="9"/>
        <v>29483.599999999999</v>
      </c>
      <c r="K57" s="344">
        <f>SUM(H57:J57)</f>
        <v>88450.799999999988</v>
      </c>
    </row>
    <row r="58" spans="1:13" ht="29.25" customHeight="1">
      <c r="A58" s="333"/>
      <c r="B58" s="332" t="s">
        <v>356</v>
      </c>
      <c r="C58" s="393" t="s">
        <v>349</v>
      </c>
      <c r="D58" s="342" t="s">
        <v>293</v>
      </c>
      <c r="E58" s="342" t="s">
        <v>291</v>
      </c>
      <c r="F58" s="342" t="s">
        <v>296</v>
      </c>
      <c r="G58" s="342" t="s">
        <v>297</v>
      </c>
      <c r="H58" s="344">
        <v>32687.9</v>
      </c>
      <c r="I58" s="344">
        <v>32687.9</v>
      </c>
      <c r="J58" s="344">
        <v>32687.9</v>
      </c>
      <c r="K58" s="344">
        <f t="shared" si="3"/>
        <v>98063.700000000012</v>
      </c>
      <c r="M58" s="362"/>
    </row>
    <row r="59" spans="1:13" ht="29.25" customHeight="1">
      <c r="A59" s="333"/>
      <c r="B59" s="338" t="s">
        <v>348</v>
      </c>
      <c r="C59" s="393" t="s">
        <v>347</v>
      </c>
      <c r="D59" s="342" t="s">
        <v>293</v>
      </c>
      <c r="E59" s="342" t="s">
        <v>346</v>
      </c>
      <c r="F59" s="342" t="s">
        <v>296</v>
      </c>
      <c r="G59" s="342" t="s">
        <v>297</v>
      </c>
      <c r="H59" s="344">
        <v>27233.599999999999</v>
      </c>
      <c r="I59" s="344">
        <v>27233.599999999999</v>
      </c>
      <c r="J59" s="344">
        <v>27233.599999999999</v>
      </c>
      <c r="K59" s="344">
        <f t="shared" si="3"/>
        <v>81700.799999999988</v>
      </c>
    </row>
    <row r="60" spans="1:13" ht="17.25" customHeight="1">
      <c r="A60" s="448"/>
      <c r="B60" s="463" t="s">
        <v>224</v>
      </c>
      <c r="C60" s="393" t="s">
        <v>349</v>
      </c>
      <c r="D60" s="342" t="s">
        <v>305</v>
      </c>
      <c r="E60" s="342" t="s">
        <v>306</v>
      </c>
      <c r="F60" s="342" t="s">
        <v>307</v>
      </c>
      <c r="G60" s="342" t="s">
        <v>305</v>
      </c>
      <c r="H60" s="344">
        <v>800</v>
      </c>
      <c r="I60" s="344">
        <v>800</v>
      </c>
      <c r="J60" s="344">
        <v>800</v>
      </c>
      <c r="K60" s="344">
        <f t="shared" si="3"/>
        <v>2400</v>
      </c>
    </row>
    <row r="61" spans="1:13">
      <c r="A61" s="449"/>
      <c r="B61" s="464"/>
      <c r="C61" s="393" t="s">
        <v>347</v>
      </c>
      <c r="D61" s="342" t="s">
        <v>305</v>
      </c>
      <c r="E61" s="342" t="s">
        <v>306</v>
      </c>
      <c r="F61" s="342" t="s">
        <v>307</v>
      </c>
      <c r="G61" s="342" t="s">
        <v>305</v>
      </c>
      <c r="H61" s="344">
        <v>1800</v>
      </c>
      <c r="I61" s="344">
        <v>1800</v>
      </c>
      <c r="J61" s="344">
        <v>1800</v>
      </c>
      <c r="K61" s="344">
        <f t="shared" si="3"/>
        <v>5400</v>
      </c>
    </row>
    <row r="62" spans="1:13" ht="21" hidden="1" customHeight="1">
      <c r="A62" s="448"/>
      <c r="B62" s="463" t="s">
        <v>225</v>
      </c>
      <c r="C62" s="393" t="s">
        <v>349</v>
      </c>
      <c r="D62" s="342" t="s">
        <v>293</v>
      </c>
      <c r="E62" s="342" t="s">
        <v>295</v>
      </c>
      <c r="F62" s="342" t="s">
        <v>310</v>
      </c>
      <c r="G62" s="342" t="s">
        <v>297</v>
      </c>
      <c r="H62" s="344"/>
      <c r="I62" s="344"/>
      <c r="J62" s="344"/>
      <c r="K62" s="344">
        <f t="shared" si="3"/>
        <v>0</v>
      </c>
    </row>
    <row r="63" spans="1:13" ht="36.75" hidden="1" customHeight="1">
      <c r="A63" s="449"/>
      <c r="B63" s="464"/>
      <c r="C63" s="393" t="s">
        <v>347</v>
      </c>
      <c r="D63" s="342" t="s">
        <v>293</v>
      </c>
      <c r="E63" s="342" t="s">
        <v>295</v>
      </c>
      <c r="F63" s="342" t="s">
        <v>310</v>
      </c>
      <c r="G63" s="342" t="s">
        <v>297</v>
      </c>
      <c r="H63" s="344"/>
      <c r="I63" s="344"/>
      <c r="J63" s="344"/>
      <c r="K63" s="344">
        <f t="shared" si="3"/>
        <v>0</v>
      </c>
    </row>
    <row r="64" spans="1:13" ht="20.25" hidden="1" customHeight="1">
      <c r="A64" s="448"/>
      <c r="B64" s="463" t="s">
        <v>226</v>
      </c>
      <c r="C64" s="393" t="s">
        <v>349</v>
      </c>
      <c r="D64" s="342" t="s">
        <v>293</v>
      </c>
      <c r="E64" s="342" t="s">
        <v>295</v>
      </c>
      <c r="F64" s="342" t="s">
        <v>314</v>
      </c>
      <c r="G64" s="342" t="s">
        <v>297</v>
      </c>
      <c r="H64" s="344"/>
      <c r="I64" s="344"/>
      <c r="J64" s="344"/>
      <c r="K64" s="344">
        <f t="shared" si="3"/>
        <v>0</v>
      </c>
    </row>
    <row r="65" spans="1:11" ht="35.25" hidden="1" customHeight="1">
      <c r="A65" s="449"/>
      <c r="B65" s="464"/>
      <c r="C65" s="393" t="s">
        <v>347</v>
      </c>
      <c r="D65" s="342"/>
      <c r="E65" s="342"/>
      <c r="F65" s="342"/>
      <c r="G65" s="342"/>
      <c r="H65" s="344"/>
      <c r="I65" s="344"/>
      <c r="J65" s="344"/>
      <c r="K65" s="344">
        <f t="shared" si="3"/>
        <v>0</v>
      </c>
    </row>
    <row r="66" spans="1:11" hidden="1">
      <c r="A66" s="346"/>
      <c r="B66" s="459" t="s">
        <v>316</v>
      </c>
      <c r="C66" s="393" t="s">
        <v>349</v>
      </c>
      <c r="D66" s="342" t="s">
        <v>293</v>
      </c>
      <c r="E66" s="342" t="s">
        <v>295</v>
      </c>
      <c r="F66" s="342" t="s">
        <v>315</v>
      </c>
      <c r="G66" s="342" t="s">
        <v>297</v>
      </c>
      <c r="H66" s="344"/>
      <c r="I66" s="344"/>
      <c r="J66" s="344"/>
      <c r="K66" s="344">
        <f t="shared" si="3"/>
        <v>0</v>
      </c>
    </row>
    <row r="67" spans="1:11" hidden="1">
      <c r="A67" s="346"/>
      <c r="B67" s="465"/>
      <c r="C67" s="393" t="s">
        <v>347</v>
      </c>
      <c r="D67" s="342" t="s">
        <v>293</v>
      </c>
      <c r="E67" s="342" t="s">
        <v>295</v>
      </c>
      <c r="F67" s="342" t="s">
        <v>315</v>
      </c>
      <c r="G67" s="342" t="s">
        <v>297</v>
      </c>
      <c r="H67" s="344"/>
      <c r="I67" s="344"/>
      <c r="J67" s="344"/>
      <c r="K67" s="344">
        <f t="shared" si="3"/>
        <v>0</v>
      </c>
    </row>
    <row r="68" spans="1:11">
      <c r="A68" s="448"/>
      <c r="B68" s="461" t="s">
        <v>227</v>
      </c>
      <c r="C68" s="393" t="s">
        <v>349</v>
      </c>
      <c r="D68" s="342" t="s">
        <v>293</v>
      </c>
      <c r="E68" s="342" t="s">
        <v>291</v>
      </c>
      <c r="F68" s="342" t="s">
        <v>298</v>
      </c>
      <c r="G68" s="342" t="s">
        <v>297</v>
      </c>
      <c r="H68" s="344">
        <v>450</v>
      </c>
      <c r="I68" s="344">
        <v>450</v>
      </c>
      <c r="J68" s="344">
        <v>450</v>
      </c>
      <c r="K68" s="344">
        <f t="shared" si="3"/>
        <v>1350</v>
      </c>
    </row>
    <row r="69" spans="1:11" ht="23.25" customHeight="1">
      <c r="A69" s="449"/>
      <c r="B69" s="462"/>
      <c r="C69" s="393" t="s">
        <v>347</v>
      </c>
      <c r="D69" s="342" t="s">
        <v>293</v>
      </c>
      <c r="E69" s="342" t="s">
        <v>346</v>
      </c>
      <c r="F69" s="342" t="s">
        <v>298</v>
      </c>
      <c r="G69" s="342" t="s">
        <v>297</v>
      </c>
      <c r="H69" s="344">
        <v>450</v>
      </c>
      <c r="I69" s="344">
        <v>450</v>
      </c>
      <c r="J69" s="344">
        <v>450</v>
      </c>
      <c r="K69" s="344">
        <f t="shared" si="3"/>
        <v>1350</v>
      </c>
    </row>
    <row r="70" spans="1:11" ht="59.25" hidden="1" customHeight="1">
      <c r="A70" s="448"/>
      <c r="B70" s="463" t="s">
        <v>232</v>
      </c>
      <c r="C70" s="393" t="s">
        <v>351</v>
      </c>
      <c r="D70" s="342" t="s">
        <v>293</v>
      </c>
      <c r="E70" s="342" t="s">
        <v>295</v>
      </c>
      <c r="F70" s="342" t="s">
        <v>322</v>
      </c>
      <c r="G70" s="342" t="s">
        <v>294</v>
      </c>
      <c r="H70" s="344"/>
      <c r="I70" s="344"/>
      <c r="J70" s="344"/>
      <c r="K70" s="344"/>
    </row>
    <row r="71" spans="1:11" ht="51" hidden="1" customHeight="1">
      <c r="A71" s="449"/>
      <c r="B71" s="464"/>
      <c r="C71" s="393" t="s">
        <v>347</v>
      </c>
      <c r="D71" s="342"/>
      <c r="E71" s="342"/>
      <c r="F71" s="342"/>
      <c r="G71" s="342"/>
      <c r="H71" s="344"/>
      <c r="I71" s="344"/>
      <c r="J71" s="344"/>
      <c r="K71" s="344"/>
    </row>
    <row r="72" spans="1:11" ht="16.5" customHeight="1">
      <c r="B72" s="256" t="s">
        <v>308</v>
      </c>
      <c r="C72" s="256" t="s">
        <v>199</v>
      </c>
      <c r="H72" s="303" t="s">
        <v>309</v>
      </c>
      <c r="I72" s="343"/>
      <c r="J72" s="343"/>
      <c r="K72" s="343"/>
    </row>
    <row r="73" spans="1:11" ht="9.75" customHeight="1"/>
    <row r="74" spans="1:11" ht="9" customHeight="1"/>
    <row r="76" spans="1:11">
      <c r="H76" s="362"/>
    </row>
  </sheetData>
  <mergeCells count="36">
    <mergeCell ref="C2:I2"/>
    <mergeCell ref="C3:J3"/>
    <mergeCell ref="H11:K11"/>
    <mergeCell ref="D11:G11"/>
    <mergeCell ref="A8:J8"/>
    <mergeCell ref="A9:J9"/>
    <mergeCell ref="A11:A12"/>
    <mergeCell ref="B11:B12"/>
    <mergeCell ref="C50:C51"/>
    <mergeCell ref="A30:A31"/>
    <mergeCell ref="A46:A47"/>
    <mergeCell ref="C20:C21"/>
    <mergeCell ref="H4:J5"/>
    <mergeCell ref="A13:A17"/>
    <mergeCell ref="B46:B47"/>
    <mergeCell ref="B64:B65"/>
    <mergeCell ref="A60:A61"/>
    <mergeCell ref="A62:A63"/>
    <mergeCell ref="A64:A65"/>
    <mergeCell ref="A54:A57"/>
    <mergeCell ref="A68:A69"/>
    <mergeCell ref="A70:A71"/>
    <mergeCell ref="C11:C12"/>
    <mergeCell ref="A26:A27"/>
    <mergeCell ref="C46:C47"/>
    <mergeCell ref="B18:B22"/>
    <mergeCell ref="B13:B17"/>
    <mergeCell ref="A18:A22"/>
    <mergeCell ref="B24:B25"/>
    <mergeCell ref="B68:B69"/>
    <mergeCell ref="B70:B71"/>
    <mergeCell ref="B30:B31"/>
    <mergeCell ref="B60:B61"/>
    <mergeCell ref="B62:B63"/>
    <mergeCell ref="B66:B67"/>
    <mergeCell ref="B54:B57"/>
  </mergeCells>
  <pageMargins left="0.43307086614173229" right="0.31496062992125984" top="0.51181102362204722" bottom="0.23622047244094491" header="0.31496062992125984" footer="0.23622047244094491"/>
  <pageSetup paperSize="9" scale="84" fitToHeight="0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92D050"/>
  </sheetPr>
  <dimension ref="A1:I22"/>
  <sheetViews>
    <sheetView view="pageBreakPreview" zoomScale="90" zoomScaleSheetLayoutView="90" workbookViewId="0">
      <selection activeCell="D11" sqref="D11:G11"/>
    </sheetView>
  </sheetViews>
  <sheetFormatPr defaultRowHeight="12.75"/>
  <cols>
    <col min="1" max="1" width="3.5703125" style="7" customWidth="1"/>
    <col min="2" max="2" width="33.5703125" style="7" customWidth="1"/>
    <col min="3" max="3" width="18.85546875" style="7" customWidth="1"/>
    <col min="4" max="4" width="22.5703125" style="7" customWidth="1"/>
    <col min="5" max="5" width="19.42578125" style="7" customWidth="1"/>
    <col min="6" max="6" width="20.28515625" style="7" customWidth="1"/>
    <col min="7" max="7" width="20" style="7" customWidth="1"/>
    <col min="8" max="16384" width="9.140625" style="7"/>
  </cols>
  <sheetData>
    <row r="1" spans="1:9" ht="15" customHeight="1">
      <c r="A1" s="236"/>
      <c r="B1" s="429"/>
      <c r="C1" s="429"/>
      <c r="D1" s="236"/>
      <c r="E1" s="236"/>
      <c r="F1" s="434" t="s">
        <v>259</v>
      </c>
      <c r="G1" s="434"/>
    </row>
    <row r="2" spans="1:9" ht="15" customHeight="1">
      <c r="A2" s="236"/>
      <c r="B2" s="267"/>
      <c r="C2" s="267"/>
      <c r="D2" s="236"/>
      <c r="E2" s="236"/>
      <c r="F2" s="434" t="s">
        <v>275</v>
      </c>
      <c r="G2" s="434"/>
      <c r="H2" s="434"/>
      <c r="I2" s="434"/>
    </row>
    <row r="3" spans="1:9" ht="49.5" customHeight="1">
      <c r="A3" s="236"/>
      <c r="B3" s="267"/>
      <c r="C3" s="267"/>
      <c r="D3" s="236"/>
      <c r="E3" s="236"/>
      <c r="F3" s="434" t="s">
        <v>277</v>
      </c>
      <c r="G3" s="434"/>
      <c r="H3" s="4"/>
      <c r="I3" s="4"/>
    </row>
    <row r="4" spans="1:9" ht="15" customHeight="1">
      <c r="A4" s="236"/>
      <c r="B4" s="267"/>
      <c r="C4" s="267"/>
      <c r="D4" s="236"/>
      <c r="E4" s="236"/>
      <c r="F4" s="270"/>
      <c r="G4" s="270"/>
    </row>
    <row r="5" spans="1:9" ht="15" customHeight="1">
      <c r="A5" s="236"/>
      <c r="B5" s="267"/>
      <c r="C5" s="267"/>
      <c r="D5" s="236"/>
      <c r="E5" s="236"/>
      <c r="F5" s="270"/>
      <c r="G5" s="270"/>
    </row>
    <row r="6" spans="1:9" ht="15.75" customHeight="1">
      <c r="A6" s="437" t="s">
        <v>242</v>
      </c>
      <c r="B6" s="437"/>
      <c r="C6" s="437"/>
      <c r="D6" s="437"/>
      <c r="E6" s="437"/>
      <c r="F6" s="437"/>
      <c r="G6" s="437"/>
    </row>
    <row r="7" spans="1:9" ht="13.7" customHeight="1">
      <c r="A7" s="429" t="s">
        <v>260</v>
      </c>
      <c r="B7" s="429"/>
      <c r="C7" s="429"/>
      <c r="D7" s="429"/>
      <c r="E7" s="429"/>
      <c r="F7" s="429"/>
      <c r="G7" s="429"/>
    </row>
    <row r="8" spans="1:9" ht="15.75">
      <c r="A8" s="236"/>
      <c r="B8" s="236"/>
      <c r="C8" s="236"/>
      <c r="D8" s="236"/>
      <c r="E8" s="236"/>
      <c r="F8" s="236"/>
      <c r="G8" s="236"/>
    </row>
    <row r="9" spans="1:9" ht="15.75">
      <c r="A9" s="236"/>
      <c r="B9" s="236"/>
      <c r="C9" s="236"/>
      <c r="D9" s="236"/>
      <c r="E9" s="236"/>
      <c r="F9" s="236"/>
      <c r="G9" s="236" t="s">
        <v>7</v>
      </c>
    </row>
    <row r="10" spans="1:9" ht="43.5" customHeight="1">
      <c r="A10" s="433" t="s">
        <v>1</v>
      </c>
      <c r="B10" s="433" t="s">
        <v>22</v>
      </c>
      <c r="C10" s="423" t="s">
        <v>262</v>
      </c>
      <c r="D10" s="424"/>
      <c r="E10" s="424"/>
      <c r="F10" s="424"/>
      <c r="G10" s="425"/>
    </row>
    <row r="11" spans="1:9" ht="18.399999999999999" customHeight="1">
      <c r="A11" s="433"/>
      <c r="B11" s="433"/>
      <c r="C11" s="433" t="s">
        <v>23</v>
      </c>
      <c r="D11" s="439" t="s">
        <v>24</v>
      </c>
      <c r="E11" s="440"/>
      <c r="F11" s="440"/>
      <c r="G11" s="441"/>
    </row>
    <row r="12" spans="1:9" ht="31.5">
      <c r="A12" s="433"/>
      <c r="B12" s="433"/>
      <c r="C12" s="433"/>
      <c r="D12" s="261" t="s">
        <v>25</v>
      </c>
      <c r="E12" s="261" t="s">
        <v>26</v>
      </c>
      <c r="F12" s="261" t="s">
        <v>27</v>
      </c>
      <c r="G12" s="261" t="s">
        <v>28</v>
      </c>
    </row>
    <row r="13" spans="1:9" ht="15.75">
      <c r="A13" s="243"/>
      <c r="B13" s="249" t="s">
        <v>261</v>
      </c>
      <c r="C13" s="248"/>
      <c r="D13" s="248"/>
      <c r="E13" s="248"/>
      <c r="F13" s="248"/>
      <c r="G13" s="248"/>
    </row>
    <row r="14" spans="1:9" ht="32.25" customHeight="1">
      <c r="A14" s="244"/>
      <c r="B14" s="235" t="s">
        <v>279</v>
      </c>
      <c r="C14" s="359">
        <v>0</v>
      </c>
      <c r="D14" s="359">
        <v>0</v>
      </c>
      <c r="E14" s="359">
        <v>0</v>
      </c>
      <c r="F14" s="359">
        <v>0</v>
      </c>
      <c r="G14" s="359">
        <v>0</v>
      </c>
    </row>
    <row r="15" spans="1:9" ht="15.75">
      <c r="A15" s="236"/>
      <c r="B15" s="236"/>
      <c r="C15" s="236"/>
      <c r="D15" s="236"/>
      <c r="E15" s="236"/>
      <c r="F15" s="236"/>
      <c r="G15" s="236"/>
    </row>
    <row r="16" spans="1:9" ht="15.75">
      <c r="A16" s="236"/>
      <c r="B16" s="358" t="s">
        <v>308</v>
      </c>
      <c r="C16" s="265"/>
      <c r="D16" s="265"/>
      <c r="E16" s="265"/>
      <c r="F16" s="236"/>
      <c r="G16" s="236"/>
    </row>
    <row r="17" spans="1:7" ht="15.75">
      <c r="A17" s="236"/>
      <c r="B17" s="264" t="s">
        <v>199</v>
      </c>
      <c r="C17" s="265"/>
      <c r="D17" s="265"/>
      <c r="E17" s="265"/>
      <c r="F17" s="223" t="s">
        <v>309</v>
      </c>
      <c r="G17" s="236"/>
    </row>
    <row r="18" spans="1:7" ht="15.75">
      <c r="A18" s="236"/>
      <c r="B18" s="265"/>
      <c r="C18" s="265"/>
      <c r="D18" s="265"/>
      <c r="E18" s="265"/>
      <c r="F18" s="236"/>
      <c r="G18" s="236"/>
    </row>
    <row r="19" spans="1:7" ht="15.75">
      <c r="A19" s="236"/>
      <c r="B19" s="236"/>
      <c r="C19" s="236"/>
      <c r="D19" s="236"/>
      <c r="E19" s="236"/>
      <c r="F19" s="236"/>
      <c r="G19" s="236"/>
    </row>
    <row r="22" spans="1:7">
      <c r="B22" s="247"/>
    </row>
  </sheetData>
  <mergeCells count="11">
    <mergeCell ref="D11:G11"/>
    <mergeCell ref="C11:C12"/>
    <mergeCell ref="A10:A12"/>
    <mergeCell ref="B10:B12"/>
    <mergeCell ref="B1:C1"/>
    <mergeCell ref="A7:G7"/>
    <mergeCell ref="A6:G6"/>
    <mergeCell ref="F1:G1"/>
    <mergeCell ref="C10:G10"/>
    <mergeCell ref="F2:I2"/>
    <mergeCell ref="F3:G3"/>
  </mergeCells>
  <pageMargins left="0.59055118110236227" right="0" top="0.35433070866141736" bottom="0" header="0.31496062992125984" footer="0.31496062992125984"/>
  <pageSetup paperSize="9" scale="80" fitToWidth="1000" fitToHeight="100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22"/>
  <sheetViews>
    <sheetView view="pageBreakPreview" zoomScale="90" zoomScaleSheetLayoutView="90" workbookViewId="0">
      <selection activeCell="C9" sqref="C9:G9"/>
    </sheetView>
  </sheetViews>
  <sheetFormatPr defaultRowHeight="12.75"/>
  <cols>
    <col min="1" max="1" width="3.5703125" style="7" customWidth="1"/>
    <col min="2" max="2" width="28.5703125" style="7" customWidth="1"/>
    <col min="3" max="4" width="9.7109375" style="7" customWidth="1"/>
    <col min="5" max="5" width="10" style="7" customWidth="1"/>
    <col min="6" max="6" width="12.85546875" style="7" customWidth="1"/>
    <col min="7" max="7" width="12" style="7" customWidth="1"/>
    <col min="8" max="8" width="12.42578125" style="7" customWidth="1"/>
    <col min="9" max="9" width="9.7109375" style="7" customWidth="1"/>
    <col min="10" max="10" width="12" style="7" customWidth="1"/>
    <col min="11" max="11" width="11.42578125" style="7" customWidth="1"/>
    <col min="12" max="12" width="12" style="7" customWidth="1"/>
    <col min="13" max="16384" width="9.140625" style="7"/>
  </cols>
  <sheetData>
    <row r="1" spans="1:12" ht="15" customHeight="1">
      <c r="A1" s="236"/>
      <c r="B1" s="429"/>
      <c r="C1" s="429"/>
      <c r="D1" s="236"/>
      <c r="E1" s="236"/>
      <c r="F1" s="482"/>
      <c r="G1" s="482"/>
      <c r="H1" s="236"/>
      <c r="I1" s="434" t="s">
        <v>263</v>
      </c>
      <c r="J1" s="434"/>
    </row>
    <row r="2" spans="1:12" ht="15.75">
      <c r="B2" s="247"/>
      <c r="I2" s="434" t="s">
        <v>275</v>
      </c>
      <c r="J2" s="434"/>
      <c r="K2" s="434"/>
      <c r="L2" s="434"/>
    </row>
    <row r="3" spans="1:12" ht="48" customHeight="1">
      <c r="I3" s="434" t="s">
        <v>277</v>
      </c>
      <c r="J3" s="434"/>
      <c r="K3" s="434"/>
      <c r="L3" s="434"/>
    </row>
    <row r="5" spans="1:12" ht="15" customHeight="1">
      <c r="A5" s="236"/>
      <c r="B5" s="260"/>
      <c r="C5" s="260"/>
      <c r="D5" s="236"/>
      <c r="E5" s="236"/>
      <c r="F5" s="263"/>
      <c r="G5" s="263"/>
      <c r="H5" s="236"/>
      <c r="I5" s="236"/>
      <c r="J5" s="236"/>
      <c r="K5" s="263"/>
      <c r="L5" s="263"/>
    </row>
    <row r="6" spans="1:12" ht="15.75" customHeight="1">
      <c r="A6" s="437" t="s">
        <v>242</v>
      </c>
      <c r="B6" s="437"/>
      <c r="C6" s="437"/>
      <c r="D6" s="437"/>
      <c r="E6" s="437"/>
      <c r="F6" s="437"/>
      <c r="G6" s="437"/>
      <c r="H6" s="437"/>
      <c r="I6" s="437"/>
      <c r="J6" s="437"/>
      <c r="K6" s="437"/>
      <c r="L6" s="437"/>
    </row>
    <row r="7" spans="1:12" ht="13.7" customHeight="1">
      <c r="A7" s="429" t="s">
        <v>264</v>
      </c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</row>
    <row r="8" spans="1:12" ht="15.75">
      <c r="A8" s="236"/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 t="s">
        <v>7</v>
      </c>
    </row>
    <row r="9" spans="1:12" ht="15.75" customHeight="1">
      <c r="A9" s="433" t="s">
        <v>1</v>
      </c>
      <c r="B9" s="433" t="s">
        <v>22</v>
      </c>
      <c r="C9" s="423" t="s">
        <v>265</v>
      </c>
      <c r="D9" s="424"/>
      <c r="E9" s="424"/>
      <c r="F9" s="424"/>
      <c r="G9" s="425"/>
      <c r="H9" s="423" t="s">
        <v>266</v>
      </c>
      <c r="I9" s="424"/>
      <c r="J9" s="424"/>
      <c r="K9" s="424"/>
      <c r="L9" s="425"/>
    </row>
    <row r="10" spans="1:12" ht="18.399999999999999" customHeight="1">
      <c r="A10" s="433"/>
      <c r="B10" s="433"/>
      <c r="C10" s="433" t="s">
        <v>23</v>
      </c>
      <c r="D10" s="439" t="s">
        <v>24</v>
      </c>
      <c r="E10" s="440"/>
      <c r="F10" s="440"/>
      <c r="G10" s="441"/>
      <c r="H10" s="433" t="s">
        <v>23</v>
      </c>
      <c r="I10" s="439" t="s">
        <v>24</v>
      </c>
      <c r="J10" s="440"/>
      <c r="K10" s="440"/>
      <c r="L10" s="441"/>
    </row>
    <row r="11" spans="1:12" ht="47.25">
      <c r="A11" s="433"/>
      <c r="B11" s="433"/>
      <c r="C11" s="433"/>
      <c r="D11" s="261" t="s">
        <v>25</v>
      </c>
      <c r="E11" s="261" t="s">
        <v>26</v>
      </c>
      <c r="F11" s="261" t="s">
        <v>27</v>
      </c>
      <c r="G11" s="261" t="s">
        <v>28</v>
      </c>
      <c r="H11" s="433"/>
      <c r="I11" s="261" t="s">
        <v>25</v>
      </c>
      <c r="J11" s="261" t="s">
        <v>26</v>
      </c>
      <c r="K11" s="261" t="s">
        <v>27</v>
      </c>
      <c r="L11" s="261" t="s">
        <v>28</v>
      </c>
    </row>
    <row r="12" spans="1:12" ht="15.75">
      <c r="A12" s="243"/>
      <c r="B12" s="249" t="s">
        <v>261</v>
      </c>
      <c r="C12" s="248"/>
      <c r="D12" s="248"/>
      <c r="E12" s="248"/>
      <c r="F12" s="248"/>
      <c r="G12" s="248"/>
      <c r="H12" s="248"/>
      <c r="I12" s="248"/>
      <c r="J12" s="248"/>
      <c r="K12" s="248"/>
      <c r="L12" s="248"/>
    </row>
    <row r="13" spans="1:12" ht="47.25">
      <c r="A13" s="244"/>
      <c r="B13" s="235" t="s">
        <v>279</v>
      </c>
      <c r="C13" s="359">
        <v>0</v>
      </c>
      <c r="D13" s="359">
        <v>0</v>
      </c>
      <c r="E13" s="359">
        <v>0</v>
      </c>
      <c r="F13" s="359">
        <v>0</v>
      </c>
      <c r="G13" s="359">
        <v>0</v>
      </c>
      <c r="H13" s="360">
        <v>0</v>
      </c>
      <c r="I13" s="359">
        <v>0</v>
      </c>
      <c r="J13" s="360">
        <v>0</v>
      </c>
      <c r="K13" s="359">
        <v>0</v>
      </c>
      <c r="L13" s="359">
        <v>0</v>
      </c>
    </row>
    <row r="14" spans="1:12" ht="15.75">
      <c r="A14" s="236"/>
      <c r="B14" s="236"/>
      <c r="C14" s="236"/>
      <c r="D14" s="236"/>
      <c r="E14" s="236"/>
      <c r="F14" s="236"/>
      <c r="G14" s="236"/>
      <c r="H14" s="236"/>
      <c r="I14" s="236"/>
      <c r="J14" s="236"/>
      <c r="K14" s="236"/>
      <c r="L14" s="236"/>
    </row>
    <row r="15" spans="1:12" ht="15.75">
      <c r="A15" s="236"/>
      <c r="B15" s="358" t="s">
        <v>308</v>
      </c>
      <c r="C15" s="266"/>
      <c r="D15" s="266"/>
      <c r="E15" s="266"/>
      <c r="F15" s="236"/>
      <c r="G15" s="236"/>
      <c r="H15" s="266"/>
      <c r="I15" s="266"/>
      <c r="J15" s="266"/>
      <c r="K15" s="236"/>
      <c r="L15" s="236"/>
    </row>
    <row r="16" spans="1:12" ht="15.75">
      <c r="A16" s="236"/>
      <c r="B16" s="264" t="s">
        <v>199</v>
      </c>
      <c r="C16" s="266"/>
      <c r="D16" s="266"/>
      <c r="E16" s="266"/>
      <c r="F16" s="236"/>
      <c r="G16" s="236"/>
      <c r="H16" s="266"/>
      <c r="I16" s="236"/>
      <c r="J16" s="266"/>
      <c r="K16" s="246" t="s">
        <v>309</v>
      </c>
      <c r="L16" s="236"/>
    </row>
    <row r="17" spans="1:12" ht="15.75">
      <c r="A17" s="236"/>
      <c r="B17" s="266"/>
      <c r="C17" s="266"/>
      <c r="D17" s="266"/>
      <c r="E17" s="266"/>
      <c r="F17" s="236"/>
      <c r="G17" s="236"/>
      <c r="H17" s="266"/>
      <c r="I17" s="266"/>
      <c r="J17" s="266"/>
      <c r="K17" s="236"/>
      <c r="L17" s="236"/>
    </row>
    <row r="18" spans="1:12" ht="15.75">
      <c r="A18" s="236"/>
      <c r="B18" s="236"/>
      <c r="C18" s="236"/>
      <c r="D18" s="236"/>
      <c r="E18" s="236"/>
      <c r="F18" s="236"/>
      <c r="G18" s="236"/>
      <c r="H18" s="236"/>
      <c r="I18" s="236"/>
      <c r="J18" s="236"/>
      <c r="K18" s="236"/>
      <c r="L18" s="236"/>
    </row>
    <row r="21" spans="1:12" ht="15.75">
      <c r="B21" s="247"/>
      <c r="I21" s="434"/>
      <c r="J21" s="434"/>
      <c r="K21" s="434"/>
      <c r="L21" s="434"/>
    </row>
    <row r="22" spans="1:12" ht="15.75">
      <c r="I22" s="434"/>
      <c r="J22" s="434"/>
      <c r="K22" s="434"/>
      <c r="L22" s="434"/>
    </row>
  </sheetData>
  <mergeCells count="17">
    <mergeCell ref="I21:L21"/>
    <mergeCell ref="I22:L22"/>
    <mergeCell ref="I2:L2"/>
    <mergeCell ref="I3:L3"/>
    <mergeCell ref="C9:G9"/>
    <mergeCell ref="C10:C11"/>
    <mergeCell ref="D10:G10"/>
    <mergeCell ref="I1:J1"/>
    <mergeCell ref="H9:L9"/>
    <mergeCell ref="H10:H11"/>
    <mergeCell ref="I10:L10"/>
    <mergeCell ref="A6:L6"/>
    <mergeCell ref="A7:L7"/>
    <mergeCell ref="B1:C1"/>
    <mergeCell ref="F1:G1"/>
    <mergeCell ref="A9:A11"/>
    <mergeCell ref="B9:B11"/>
  </mergeCells>
  <pageMargins left="0.59055118110236227" right="0.33" top="0.35433070866141736" bottom="0" header="0.31496062992125984" footer="0.31496062992125984"/>
  <pageSetup paperSize="9" scale="97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92D050"/>
  </sheetPr>
  <dimension ref="A1:H80"/>
  <sheetViews>
    <sheetView view="pageBreakPreview" topLeftCell="A31" zoomScale="130" zoomScaleSheetLayoutView="130" workbookViewId="0">
      <selection activeCell="D4" sqref="D4:F5"/>
    </sheetView>
  </sheetViews>
  <sheetFormatPr defaultRowHeight="15.75"/>
  <cols>
    <col min="1" max="1" width="4.85546875" style="250" customWidth="1"/>
    <col min="2" max="2" width="42.140625" style="250" customWidth="1"/>
    <col min="3" max="3" width="16.28515625" style="250" customWidth="1"/>
    <col min="4" max="4" width="14.42578125" style="250" customWidth="1"/>
    <col min="5" max="5" width="15.140625" style="250" customWidth="1"/>
    <col min="6" max="6" width="14.5703125" style="250" customWidth="1"/>
    <col min="7" max="7" width="16" style="250" customWidth="1"/>
    <col min="8" max="16384" width="9.140625" style="250"/>
  </cols>
  <sheetData>
    <row r="1" spans="1:8" ht="15" hidden="1" customHeight="1">
      <c r="C1" s="486" t="s">
        <v>46</v>
      </c>
      <c r="D1" s="486"/>
      <c r="E1" s="486"/>
      <c r="G1" s="230"/>
      <c r="H1" s="230"/>
    </row>
    <row r="2" spans="1:8" ht="15" hidden="1" customHeight="1">
      <c r="C2" s="486" t="s">
        <v>275</v>
      </c>
      <c r="D2" s="486"/>
      <c r="E2" s="486"/>
      <c r="F2" s="4"/>
      <c r="G2" s="4"/>
      <c r="H2" s="230"/>
    </row>
    <row r="3" spans="1:8" ht="34.5" hidden="1" customHeight="1">
      <c r="C3" s="486" t="s">
        <v>277</v>
      </c>
      <c r="D3" s="486"/>
      <c r="E3" s="486"/>
      <c r="F3" s="486"/>
      <c r="G3" s="4"/>
      <c r="H3" s="230"/>
    </row>
    <row r="4" spans="1:8" ht="24" customHeight="1">
      <c r="C4" s="363"/>
      <c r="D4" s="434" t="s">
        <v>343</v>
      </c>
      <c r="E4" s="434"/>
      <c r="F4" s="434"/>
      <c r="G4" s="4"/>
      <c r="H4" s="230"/>
    </row>
    <row r="5" spans="1:8" ht="34.5" customHeight="1">
      <c r="C5" s="363"/>
      <c r="D5" s="434"/>
      <c r="E5" s="434"/>
      <c r="F5" s="434"/>
      <c r="G5" s="4"/>
      <c r="H5" s="230"/>
    </row>
    <row r="6" spans="1:8" ht="34.5" customHeight="1">
      <c r="C6" s="363"/>
      <c r="D6" s="363"/>
      <c r="E6" s="363"/>
      <c r="F6" s="363"/>
      <c r="G6" s="4"/>
      <c r="H6" s="230"/>
    </row>
    <row r="7" spans="1:8" ht="15" customHeight="1">
      <c r="C7" s="4"/>
      <c r="E7" s="4"/>
      <c r="F7" s="4"/>
      <c r="G7" s="230"/>
      <c r="H7" s="230"/>
    </row>
    <row r="8" spans="1:8" ht="21.75" customHeight="1">
      <c r="A8" s="487" t="s">
        <v>257</v>
      </c>
      <c r="B8" s="487"/>
      <c r="C8" s="487"/>
      <c r="D8" s="487"/>
      <c r="E8" s="487"/>
      <c r="F8" s="487"/>
    </row>
    <row r="9" spans="1:8" ht="36.75" customHeight="1">
      <c r="A9" s="488" t="s">
        <v>267</v>
      </c>
      <c r="B9" s="488"/>
      <c r="C9" s="488"/>
      <c r="D9" s="488"/>
      <c r="E9" s="488"/>
      <c r="F9" s="488"/>
    </row>
    <row r="10" spans="1:8" ht="7.5" customHeight="1"/>
    <row r="11" spans="1:8">
      <c r="F11" s="253" t="s">
        <v>7</v>
      </c>
    </row>
    <row r="12" spans="1:8" ht="18.399999999999999" customHeight="1">
      <c r="A12" s="483" t="s">
        <v>1</v>
      </c>
      <c r="B12" s="483" t="s">
        <v>9</v>
      </c>
      <c r="C12" s="483" t="s">
        <v>23</v>
      </c>
      <c r="D12" s="484" t="s">
        <v>268</v>
      </c>
      <c r="E12" s="485"/>
      <c r="F12" s="485"/>
      <c r="G12" s="231"/>
    </row>
    <row r="13" spans="1:8" ht="18.399999999999999" customHeight="1">
      <c r="A13" s="483"/>
      <c r="B13" s="483"/>
      <c r="C13" s="483"/>
      <c r="D13" s="484" t="s">
        <v>269</v>
      </c>
      <c r="E13" s="485"/>
      <c r="F13" s="485"/>
      <c r="G13" s="232"/>
    </row>
    <row r="14" spans="1:8" ht="18.75" customHeight="1">
      <c r="A14" s="483"/>
      <c r="B14" s="483"/>
      <c r="C14" s="483"/>
      <c r="D14" s="272">
        <v>2018</v>
      </c>
      <c r="E14" s="272">
        <v>2019</v>
      </c>
      <c r="F14" s="272">
        <v>2020</v>
      </c>
      <c r="G14" s="305"/>
      <c r="H14" s="271"/>
    </row>
    <row r="15" spans="1:8">
      <c r="A15" s="379">
        <v>1</v>
      </c>
      <c r="B15" s="376" t="s">
        <v>10</v>
      </c>
      <c r="C15" s="377">
        <f>D15+E15+F15</f>
        <v>198176.69999999998</v>
      </c>
      <c r="D15" s="378">
        <f>D16+D19+D21+D23</f>
        <v>66058.899999999994</v>
      </c>
      <c r="E15" s="378">
        <f t="shared" ref="E15:F15" si="0">E16+E19+E21+E23</f>
        <v>66058.899999999994</v>
      </c>
      <c r="F15" s="378">
        <f t="shared" si="0"/>
        <v>66058.899999999994</v>
      </c>
    </row>
    <row r="16" spans="1:8" s="312" customFormat="1">
      <c r="A16" s="309">
        <v>2</v>
      </c>
      <c r="B16" s="310" t="s">
        <v>11</v>
      </c>
      <c r="C16" s="311">
        <f t="shared" ref="C16:C64" si="1">D16+E16+F16</f>
        <v>190376.7</v>
      </c>
      <c r="D16" s="308">
        <f>D26+D36</f>
        <v>63458.9</v>
      </c>
      <c r="E16" s="308">
        <f t="shared" ref="E16:F16" si="2">E26+E36</f>
        <v>63458.9</v>
      </c>
      <c r="F16" s="308">
        <f t="shared" si="2"/>
        <v>63458.9</v>
      </c>
    </row>
    <row r="17" spans="1:6">
      <c r="A17" s="306">
        <f>A16+1</f>
        <v>3</v>
      </c>
      <c r="B17" s="306" t="s">
        <v>12</v>
      </c>
      <c r="C17" s="257">
        <f t="shared" si="1"/>
        <v>0</v>
      </c>
      <c r="D17" s="313"/>
      <c r="E17" s="313"/>
      <c r="F17" s="313"/>
    </row>
    <row r="18" spans="1:6" ht="47.25">
      <c r="A18" s="306">
        <f t="shared" ref="A18:A64" si="3">A17+1</f>
        <v>4</v>
      </c>
      <c r="B18" s="245" t="s">
        <v>13</v>
      </c>
      <c r="C18" s="257">
        <f t="shared" si="1"/>
        <v>0</v>
      </c>
      <c r="D18" s="313"/>
      <c r="E18" s="313"/>
      <c r="F18" s="313"/>
    </row>
    <row r="19" spans="1:6" s="312" customFormat="1">
      <c r="A19" s="309">
        <f t="shared" si="3"/>
        <v>5</v>
      </c>
      <c r="B19" s="310" t="s">
        <v>14</v>
      </c>
      <c r="C19" s="311">
        <f t="shared" si="1"/>
        <v>0</v>
      </c>
      <c r="D19" s="308">
        <f>D29+D39</f>
        <v>0</v>
      </c>
      <c r="E19" s="308">
        <f t="shared" ref="E19:F19" si="4">E29+E39</f>
        <v>0</v>
      </c>
      <c r="F19" s="308">
        <f t="shared" si="4"/>
        <v>0</v>
      </c>
    </row>
    <row r="20" spans="1:6">
      <c r="A20" s="306">
        <f t="shared" si="3"/>
        <v>6</v>
      </c>
      <c r="B20" s="306" t="s">
        <v>12</v>
      </c>
      <c r="C20" s="257">
        <f t="shared" si="1"/>
        <v>0</v>
      </c>
      <c r="D20" s="313">
        <f>D30</f>
        <v>0</v>
      </c>
      <c r="E20" s="313"/>
      <c r="F20" s="313"/>
    </row>
    <row r="21" spans="1:6" s="312" customFormat="1">
      <c r="A21" s="309">
        <f t="shared" si="3"/>
        <v>7</v>
      </c>
      <c r="B21" s="310" t="s">
        <v>15</v>
      </c>
      <c r="C21" s="311">
        <f t="shared" si="1"/>
        <v>0</v>
      </c>
      <c r="D21" s="308">
        <f>D31+D41</f>
        <v>0</v>
      </c>
      <c r="E21" s="308">
        <f t="shared" ref="E21:F21" si="5">E22</f>
        <v>0</v>
      </c>
      <c r="F21" s="308">
        <f t="shared" si="5"/>
        <v>0</v>
      </c>
    </row>
    <row r="22" spans="1:6">
      <c r="A22" s="306">
        <f t="shared" si="3"/>
        <v>8</v>
      </c>
      <c r="B22" s="306" t="s">
        <v>12</v>
      </c>
      <c r="C22" s="257">
        <f t="shared" si="1"/>
        <v>0</v>
      </c>
      <c r="D22" s="313">
        <f>D32</f>
        <v>0</v>
      </c>
      <c r="E22" s="313"/>
      <c r="F22" s="313"/>
    </row>
    <row r="23" spans="1:6" s="312" customFormat="1">
      <c r="A23" s="309">
        <f t="shared" si="3"/>
        <v>9</v>
      </c>
      <c r="B23" s="310" t="s">
        <v>16</v>
      </c>
      <c r="C23" s="311">
        <f t="shared" si="1"/>
        <v>7800</v>
      </c>
      <c r="D23" s="308">
        <f>D33+D43</f>
        <v>2600</v>
      </c>
      <c r="E23" s="308">
        <f t="shared" ref="E23:F23" si="6">E33+E43</f>
        <v>2600</v>
      </c>
      <c r="F23" s="308">
        <f t="shared" si="6"/>
        <v>2600</v>
      </c>
    </row>
    <row r="24" spans="1:6">
      <c r="A24" s="306">
        <f t="shared" si="3"/>
        <v>10</v>
      </c>
      <c r="B24" s="306" t="s">
        <v>12</v>
      </c>
      <c r="C24" s="257">
        <f t="shared" si="1"/>
        <v>0</v>
      </c>
      <c r="D24" s="313"/>
      <c r="E24" s="313"/>
      <c r="F24" s="313"/>
    </row>
    <row r="25" spans="1:6" s="312" customFormat="1">
      <c r="A25" s="309">
        <f t="shared" si="3"/>
        <v>11</v>
      </c>
      <c r="B25" s="318" t="s">
        <v>17</v>
      </c>
      <c r="C25" s="319">
        <f t="shared" si="1"/>
        <v>7912.2000000000007</v>
      </c>
      <c r="D25" s="320">
        <f>D26+D29+D31+D33</f>
        <v>2637.4</v>
      </c>
      <c r="E25" s="320">
        <f t="shared" ref="E25:F25" si="7">E26+E29+E31+E33</f>
        <v>2637.4</v>
      </c>
      <c r="F25" s="320">
        <f t="shared" si="7"/>
        <v>2637.4</v>
      </c>
    </row>
    <row r="26" spans="1:6">
      <c r="A26" s="306">
        <f t="shared" si="3"/>
        <v>12</v>
      </c>
      <c r="B26" s="356" t="s">
        <v>11</v>
      </c>
      <c r="C26" s="307">
        <f t="shared" si="1"/>
        <v>7912.2000000000007</v>
      </c>
      <c r="D26" s="357">
        <v>2637.4</v>
      </c>
      <c r="E26" s="357">
        <v>2637.4</v>
      </c>
      <c r="F26" s="357">
        <v>2637.4</v>
      </c>
    </row>
    <row r="27" spans="1:6">
      <c r="A27" s="306">
        <f t="shared" si="3"/>
        <v>13</v>
      </c>
      <c r="B27" s="306" t="s">
        <v>12</v>
      </c>
      <c r="C27" s="257">
        <f t="shared" si="1"/>
        <v>0</v>
      </c>
      <c r="D27" s="313"/>
      <c r="E27" s="313"/>
      <c r="F27" s="313"/>
    </row>
    <row r="28" spans="1:6" ht="47.25">
      <c r="A28" s="306">
        <f t="shared" si="3"/>
        <v>14</v>
      </c>
      <c r="B28" s="245" t="s">
        <v>13</v>
      </c>
      <c r="C28" s="257"/>
      <c r="D28" s="313"/>
      <c r="E28" s="313"/>
      <c r="F28" s="313"/>
    </row>
    <row r="29" spans="1:6">
      <c r="A29" s="306">
        <f t="shared" si="3"/>
        <v>15</v>
      </c>
      <c r="B29" s="310" t="s">
        <v>14</v>
      </c>
      <c r="C29" s="311">
        <f t="shared" si="1"/>
        <v>0</v>
      </c>
      <c r="D29" s="308">
        <f>D30</f>
        <v>0</v>
      </c>
      <c r="E29" s="308">
        <f t="shared" ref="E29:F29" si="8">E30</f>
        <v>0</v>
      </c>
      <c r="F29" s="308">
        <f t="shared" si="8"/>
        <v>0</v>
      </c>
    </row>
    <row r="30" spans="1:6" ht="31.5">
      <c r="A30" s="306">
        <f t="shared" si="3"/>
        <v>16</v>
      </c>
      <c r="B30" s="245" t="s">
        <v>12</v>
      </c>
      <c r="C30" s="257">
        <f t="shared" si="1"/>
        <v>0</v>
      </c>
      <c r="D30" s="313"/>
      <c r="E30" s="313"/>
      <c r="F30" s="313"/>
    </row>
    <row r="31" spans="1:6">
      <c r="A31" s="306">
        <f t="shared" si="3"/>
        <v>17</v>
      </c>
      <c r="B31" s="310" t="s">
        <v>15</v>
      </c>
      <c r="C31" s="311">
        <f t="shared" si="1"/>
        <v>0</v>
      </c>
      <c r="D31" s="308">
        <f>D32</f>
        <v>0</v>
      </c>
      <c r="E31" s="308">
        <f t="shared" ref="E31:F31" si="9">E32</f>
        <v>0</v>
      </c>
      <c r="F31" s="308">
        <f t="shared" si="9"/>
        <v>0</v>
      </c>
    </row>
    <row r="32" spans="1:6">
      <c r="A32" s="306">
        <f t="shared" si="3"/>
        <v>18</v>
      </c>
      <c r="B32" s="306" t="s">
        <v>12</v>
      </c>
      <c r="C32" s="257">
        <f t="shared" si="1"/>
        <v>0</v>
      </c>
      <c r="D32" s="313"/>
      <c r="E32" s="313"/>
      <c r="F32" s="313"/>
    </row>
    <row r="33" spans="1:6">
      <c r="A33" s="306">
        <f t="shared" si="3"/>
        <v>19</v>
      </c>
      <c r="B33" s="310" t="s">
        <v>16</v>
      </c>
      <c r="C33" s="311">
        <f t="shared" si="1"/>
        <v>0</v>
      </c>
      <c r="D33" s="308">
        <f>D34</f>
        <v>0</v>
      </c>
      <c r="E33" s="308">
        <f t="shared" ref="E33:F33" si="10">E34</f>
        <v>0</v>
      </c>
      <c r="F33" s="308">
        <f t="shared" si="10"/>
        <v>0</v>
      </c>
    </row>
    <row r="34" spans="1:6" ht="31.5">
      <c r="A34" s="306">
        <f t="shared" si="3"/>
        <v>20</v>
      </c>
      <c r="B34" s="365" t="s">
        <v>12</v>
      </c>
      <c r="C34" s="257">
        <f t="shared" si="1"/>
        <v>0</v>
      </c>
      <c r="D34" s="313"/>
      <c r="E34" s="313"/>
      <c r="F34" s="313"/>
    </row>
    <row r="35" spans="1:6" s="312" customFormat="1">
      <c r="A35" s="309">
        <f t="shared" si="3"/>
        <v>21</v>
      </c>
      <c r="B35" s="318" t="s">
        <v>18</v>
      </c>
      <c r="C35" s="319">
        <f t="shared" si="1"/>
        <v>190264.5</v>
      </c>
      <c r="D35" s="320">
        <f>D36+D39+D41+D43</f>
        <v>63421.5</v>
      </c>
      <c r="E35" s="320">
        <f t="shared" ref="E35:F35" si="11">E36+E39+E41+E43</f>
        <v>63421.5</v>
      </c>
      <c r="F35" s="320">
        <f t="shared" si="11"/>
        <v>63421.5</v>
      </c>
    </row>
    <row r="36" spans="1:6">
      <c r="A36" s="306">
        <f t="shared" si="3"/>
        <v>22</v>
      </c>
      <c r="B36" s="310" t="s">
        <v>11</v>
      </c>
      <c r="C36" s="311">
        <f t="shared" si="1"/>
        <v>182464.5</v>
      </c>
      <c r="D36" s="308">
        <f>32687.9+27233.6+900</f>
        <v>60821.5</v>
      </c>
      <c r="E36" s="308">
        <f t="shared" ref="E36:F36" si="12">32687.9+27233.6+900</f>
        <v>60821.5</v>
      </c>
      <c r="F36" s="308">
        <f t="shared" si="12"/>
        <v>60821.5</v>
      </c>
    </row>
    <row r="37" spans="1:6">
      <c r="A37" s="306">
        <f t="shared" si="3"/>
        <v>23</v>
      </c>
      <c r="B37" s="306" t="s">
        <v>12</v>
      </c>
      <c r="C37" s="257">
        <f t="shared" si="1"/>
        <v>0</v>
      </c>
      <c r="D37" s="254"/>
      <c r="E37" s="254"/>
      <c r="F37" s="254"/>
    </row>
    <row r="38" spans="1:6" ht="47.25">
      <c r="A38" s="306">
        <f t="shared" si="3"/>
        <v>24</v>
      </c>
      <c r="B38" s="245" t="s">
        <v>13</v>
      </c>
      <c r="C38" s="257"/>
      <c r="D38" s="313"/>
      <c r="E38" s="313"/>
      <c r="F38" s="313"/>
    </row>
    <row r="39" spans="1:6">
      <c r="A39" s="306">
        <f t="shared" si="3"/>
        <v>25</v>
      </c>
      <c r="B39" s="310" t="s">
        <v>14</v>
      </c>
      <c r="C39" s="311">
        <f>D39+E39+F39</f>
        <v>0</v>
      </c>
      <c r="D39" s="308">
        <v>0</v>
      </c>
      <c r="E39" s="308">
        <f t="shared" ref="E39:F39" si="13">E40</f>
        <v>0</v>
      </c>
      <c r="F39" s="308">
        <f t="shared" si="13"/>
        <v>0</v>
      </c>
    </row>
    <row r="40" spans="1:6">
      <c r="A40" s="306">
        <f t="shared" si="3"/>
        <v>26</v>
      </c>
      <c r="B40" s="306" t="s">
        <v>12</v>
      </c>
      <c r="C40" s="257">
        <f>D40+E40+F40</f>
        <v>0</v>
      </c>
      <c r="D40" s="313"/>
      <c r="E40" s="313"/>
      <c r="F40" s="313"/>
    </row>
    <row r="41" spans="1:6">
      <c r="A41" s="306">
        <f t="shared" si="3"/>
        <v>27</v>
      </c>
      <c r="B41" s="310" t="s">
        <v>15</v>
      </c>
      <c r="C41" s="311">
        <f t="shared" si="1"/>
        <v>0</v>
      </c>
      <c r="D41" s="308">
        <f>D42</f>
        <v>0</v>
      </c>
      <c r="E41" s="308">
        <f t="shared" ref="E41:F41" si="14">E42</f>
        <v>0</v>
      </c>
      <c r="F41" s="308">
        <f t="shared" si="14"/>
        <v>0</v>
      </c>
    </row>
    <row r="42" spans="1:6">
      <c r="A42" s="306">
        <f t="shared" si="3"/>
        <v>28</v>
      </c>
      <c r="B42" s="306" t="s">
        <v>12</v>
      </c>
      <c r="C42" s="257">
        <f t="shared" si="1"/>
        <v>0</v>
      </c>
      <c r="D42" s="313"/>
      <c r="E42" s="313"/>
      <c r="F42" s="313"/>
    </row>
    <row r="43" spans="1:6">
      <c r="A43" s="306">
        <f t="shared" si="3"/>
        <v>29</v>
      </c>
      <c r="B43" s="310" t="s">
        <v>16</v>
      </c>
      <c r="C43" s="311">
        <f t="shared" si="1"/>
        <v>7800</v>
      </c>
      <c r="D43" s="308">
        <f>800+1800</f>
        <v>2600</v>
      </c>
      <c r="E43" s="308">
        <f t="shared" ref="E43:F43" si="15">800+1800</f>
        <v>2600</v>
      </c>
      <c r="F43" s="308">
        <f t="shared" si="15"/>
        <v>2600</v>
      </c>
    </row>
    <row r="44" spans="1:6">
      <c r="A44" s="306">
        <f t="shared" si="3"/>
        <v>30</v>
      </c>
      <c r="B44" s="306" t="s">
        <v>12</v>
      </c>
      <c r="C44" s="257">
        <f t="shared" si="1"/>
        <v>0</v>
      </c>
      <c r="D44" s="313"/>
      <c r="E44" s="313"/>
      <c r="F44" s="313"/>
    </row>
    <row r="45" spans="1:6" hidden="1">
      <c r="A45" s="306">
        <f t="shared" si="3"/>
        <v>31</v>
      </c>
      <c r="B45" s="228" t="s">
        <v>19</v>
      </c>
      <c r="C45" s="315">
        <f t="shared" si="1"/>
        <v>0</v>
      </c>
      <c r="D45" s="316">
        <f>D46+D49+D51+D53</f>
        <v>0</v>
      </c>
      <c r="E45" s="316">
        <f t="shared" ref="E45:F45" si="16">E46+E49+E51+E53</f>
        <v>0</v>
      </c>
      <c r="F45" s="316">
        <f t="shared" si="16"/>
        <v>0</v>
      </c>
    </row>
    <row r="46" spans="1:6" hidden="1">
      <c r="A46" s="306">
        <f t="shared" si="3"/>
        <v>32</v>
      </c>
      <c r="B46" s="314" t="s">
        <v>11</v>
      </c>
      <c r="C46" s="315">
        <f t="shared" si="1"/>
        <v>0</v>
      </c>
      <c r="D46" s="316"/>
      <c r="E46" s="316"/>
      <c r="F46" s="316"/>
    </row>
    <row r="47" spans="1:6" hidden="1">
      <c r="A47" s="306">
        <f t="shared" si="3"/>
        <v>33</v>
      </c>
      <c r="B47" s="306" t="s">
        <v>12</v>
      </c>
      <c r="C47" s="315">
        <f t="shared" si="1"/>
        <v>0</v>
      </c>
      <c r="D47" s="316"/>
      <c r="E47" s="316"/>
      <c r="F47" s="316"/>
    </row>
    <row r="48" spans="1:6" ht="47.25" hidden="1">
      <c r="A48" s="306">
        <f t="shared" si="3"/>
        <v>34</v>
      </c>
      <c r="B48" s="245" t="s">
        <v>13</v>
      </c>
      <c r="C48" s="315">
        <f t="shared" si="1"/>
        <v>0</v>
      </c>
      <c r="D48" s="316"/>
      <c r="E48" s="316"/>
      <c r="F48" s="316"/>
    </row>
    <row r="49" spans="1:6" hidden="1">
      <c r="A49" s="306">
        <f t="shared" si="3"/>
        <v>35</v>
      </c>
      <c r="B49" s="314" t="s">
        <v>14</v>
      </c>
      <c r="C49" s="315">
        <f t="shared" si="1"/>
        <v>0</v>
      </c>
      <c r="D49" s="316"/>
      <c r="E49" s="316"/>
      <c r="F49" s="316"/>
    </row>
    <row r="50" spans="1:6" hidden="1">
      <c r="A50" s="306">
        <f t="shared" si="3"/>
        <v>36</v>
      </c>
      <c r="B50" s="306" t="s">
        <v>12</v>
      </c>
      <c r="C50" s="315">
        <f t="shared" si="1"/>
        <v>0</v>
      </c>
      <c r="D50" s="316"/>
      <c r="E50" s="316"/>
      <c r="F50" s="316"/>
    </row>
    <row r="51" spans="1:6" hidden="1">
      <c r="A51" s="306">
        <f t="shared" si="3"/>
        <v>37</v>
      </c>
      <c r="B51" s="314" t="s">
        <v>15</v>
      </c>
      <c r="C51" s="315">
        <f t="shared" si="1"/>
        <v>0</v>
      </c>
      <c r="D51" s="316"/>
      <c r="E51" s="316"/>
      <c r="F51" s="316"/>
    </row>
    <row r="52" spans="1:6" hidden="1">
      <c r="A52" s="306">
        <f t="shared" si="3"/>
        <v>38</v>
      </c>
      <c r="B52" s="306" t="s">
        <v>12</v>
      </c>
      <c r="C52" s="315">
        <f t="shared" si="1"/>
        <v>0</v>
      </c>
      <c r="D52" s="316"/>
      <c r="E52" s="316"/>
      <c r="F52" s="316"/>
    </row>
    <row r="53" spans="1:6" hidden="1">
      <c r="A53" s="306">
        <f t="shared" si="3"/>
        <v>39</v>
      </c>
      <c r="B53" s="314" t="s">
        <v>16</v>
      </c>
      <c r="C53" s="315">
        <f t="shared" si="1"/>
        <v>0</v>
      </c>
      <c r="D53" s="316"/>
      <c r="E53" s="316"/>
      <c r="F53" s="316"/>
    </row>
    <row r="54" spans="1:6" hidden="1">
      <c r="A54" s="306">
        <f t="shared" si="3"/>
        <v>40</v>
      </c>
      <c r="B54" s="306" t="s">
        <v>12</v>
      </c>
      <c r="C54" s="315">
        <f t="shared" si="1"/>
        <v>0</v>
      </c>
      <c r="D54" s="316"/>
      <c r="E54" s="316"/>
      <c r="F54" s="316"/>
    </row>
    <row r="55" spans="1:6" hidden="1">
      <c r="A55" s="306">
        <f t="shared" si="3"/>
        <v>41</v>
      </c>
      <c r="B55" s="228" t="s">
        <v>20</v>
      </c>
      <c r="C55" s="315">
        <f t="shared" si="1"/>
        <v>0</v>
      </c>
      <c r="D55" s="316"/>
      <c r="E55" s="316"/>
      <c r="F55" s="316"/>
    </row>
    <row r="56" spans="1:6" hidden="1">
      <c r="A56" s="306">
        <f t="shared" si="3"/>
        <v>42</v>
      </c>
      <c r="B56" s="314" t="s">
        <v>11</v>
      </c>
      <c r="C56" s="315">
        <f t="shared" si="1"/>
        <v>0</v>
      </c>
      <c r="D56" s="316"/>
      <c r="E56" s="316"/>
      <c r="F56" s="316"/>
    </row>
    <row r="57" spans="1:6" hidden="1">
      <c r="A57" s="306">
        <f t="shared" si="3"/>
        <v>43</v>
      </c>
      <c r="B57" s="306" t="s">
        <v>12</v>
      </c>
      <c r="C57" s="315">
        <f t="shared" si="1"/>
        <v>0</v>
      </c>
      <c r="D57" s="316"/>
      <c r="E57" s="316"/>
      <c r="F57" s="316"/>
    </row>
    <row r="58" spans="1:6" ht="47.25" hidden="1">
      <c r="A58" s="306">
        <f t="shared" si="3"/>
        <v>44</v>
      </c>
      <c r="B58" s="245" t="s">
        <v>13</v>
      </c>
      <c r="C58" s="315">
        <f t="shared" si="1"/>
        <v>0</v>
      </c>
      <c r="D58" s="316"/>
      <c r="E58" s="316"/>
      <c r="F58" s="316"/>
    </row>
    <row r="59" spans="1:6" hidden="1">
      <c r="A59" s="306">
        <f t="shared" si="3"/>
        <v>45</v>
      </c>
      <c r="B59" s="314" t="s">
        <v>14</v>
      </c>
      <c r="C59" s="315">
        <f t="shared" si="1"/>
        <v>0</v>
      </c>
      <c r="D59" s="316"/>
      <c r="E59" s="316"/>
      <c r="F59" s="316"/>
    </row>
    <row r="60" spans="1:6" hidden="1">
      <c r="A60" s="306">
        <f t="shared" si="3"/>
        <v>46</v>
      </c>
      <c r="B60" s="306" t="s">
        <v>12</v>
      </c>
      <c r="C60" s="315">
        <f t="shared" si="1"/>
        <v>0</v>
      </c>
      <c r="D60" s="316"/>
      <c r="E60" s="316"/>
      <c r="F60" s="316"/>
    </row>
    <row r="61" spans="1:6" hidden="1">
      <c r="A61" s="306">
        <f t="shared" si="3"/>
        <v>47</v>
      </c>
      <c r="B61" s="314" t="s">
        <v>15</v>
      </c>
      <c r="C61" s="315">
        <f t="shared" si="1"/>
        <v>0</v>
      </c>
      <c r="D61" s="316"/>
      <c r="E61" s="316"/>
      <c r="F61" s="316"/>
    </row>
    <row r="62" spans="1:6" hidden="1">
      <c r="A62" s="306">
        <f t="shared" si="3"/>
        <v>48</v>
      </c>
      <c r="B62" s="306" t="s">
        <v>12</v>
      </c>
      <c r="C62" s="315">
        <f t="shared" si="1"/>
        <v>0</v>
      </c>
      <c r="D62" s="316"/>
      <c r="E62" s="316"/>
      <c r="F62" s="316"/>
    </row>
    <row r="63" spans="1:6" hidden="1">
      <c r="A63" s="306">
        <f t="shared" si="3"/>
        <v>49</v>
      </c>
      <c r="B63" s="314" t="s">
        <v>16</v>
      </c>
      <c r="C63" s="315">
        <f t="shared" si="1"/>
        <v>0</v>
      </c>
      <c r="D63" s="316"/>
      <c r="E63" s="316"/>
      <c r="F63" s="316"/>
    </row>
    <row r="64" spans="1:6" hidden="1">
      <c r="A64" s="306">
        <f t="shared" si="3"/>
        <v>50</v>
      </c>
      <c r="B64" s="306" t="s">
        <v>12</v>
      </c>
      <c r="C64" s="315">
        <f t="shared" si="1"/>
        <v>0</v>
      </c>
      <c r="D64" s="316"/>
      <c r="E64" s="316"/>
      <c r="F64" s="316"/>
    </row>
    <row r="65" spans="2:5" ht="8.25" customHeight="1"/>
    <row r="66" spans="2:5">
      <c r="B66" s="252" t="s">
        <v>308</v>
      </c>
      <c r="D66" s="251"/>
    </row>
    <row r="67" spans="2:5">
      <c r="B67" s="252" t="s">
        <v>199</v>
      </c>
      <c r="C67" s="252"/>
      <c r="D67" s="251"/>
      <c r="E67" s="251" t="s">
        <v>309</v>
      </c>
    </row>
    <row r="80" spans="2:5">
      <c r="B80" s="317"/>
      <c r="C80" s="317"/>
    </row>
  </sheetData>
  <mergeCells count="11">
    <mergeCell ref="C1:E1"/>
    <mergeCell ref="C2:E2"/>
    <mergeCell ref="C3:F3"/>
    <mergeCell ref="A8:F8"/>
    <mergeCell ref="A9:F9"/>
    <mergeCell ref="D4:F5"/>
    <mergeCell ref="A12:A14"/>
    <mergeCell ref="B12:B14"/>
    <mergeCell ref="D12:F12"/>
    <mergeCell ref="D13:F13"/>
    <mergeCell ref="C12:C14"/>
  </mergeCells>
  <pageMargins left="0.19685039370078741" right="0" top="0.35433070866141736" bottom="0" header="0.31496062992125984" footer="0.31496062992125984"/>
  <pageSetup paperSize="9" scale="8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92D050"/>
  </sheetPr>
  <dimension ref="A1:H17"/>
  <sheetViews>
    <sheetView zoomScale="90" zoomScaleNormal="90" zoomScaleSheetLayoutView="90" workbookViewId="0">
      <pane xSplit="1" ySplit="7" topLeftCell="C8" activePane="bottomRight" state="frozen"/>
      <selection pane="topRight" activeCell="H1" sqref="H1"/>
      <selection pane="bottomLeft" activeCell="A11" sqref="A11"/>
      <selection pane="bottomRight" activeCell="G13" sqref="G13"/>
    </sheetView>
  </sheetViews>
  <sheetFormatPr defaultRowHeight="12.75"/>
  <cols>
    <col min="1" max="1" width="3.5703125" style="7" customWidth="1"/>
    <col min="2" max="2" width="21.28515625" customWidth="1"/>
    <col min="3" max="3" width="42.42578125" customWidth="1"/>
    <col min="4" max="4" width="20.28515625" customWidth="1"/>
    <col min="5" max="5" width="13.5703125" customWidth="1"/>
    <col min="6" max="6" width="14.85546875" customWidth="1"/>
    <col min="7" max="7" width="32.85546875" customWidth="1"/>
    <col min="8" max="8" width="21.140625" customWidth="1"/>
  </cols>
  <sheetData>
    <row r="1" spans="1:8" ht="15" customHeight="1">
      <c r="B1" s="16"/>
      <c r="E1" s="4"/>
      <c r="F1" s="4"/>
      <c r="G1" s="482" t="s">
        <v>33</v>
      </c>
      <c r="H1" s="482"/>
    </row>
    <row r="2" spans="1:8" ht="15.75" customHeight="1">
      <c r="A2" s="489" t="s">
        <v>34</v>
      </c>
      <c r="B2" s="489"/>
      <c r="C2" s="489"/>
      <c r="D2" s="489"/>
      <c r="E2" s="489"/>
      <c r="F2" s="489"/>
      <c r="G2" s="489"/>
      <c r="H2" s="489"/>
    </row>
    <row r="3" spans="1:8" ht="13.7" customHeight="1">
      <c r="A3" s="490" t="s">
        <v>35</v>
      </c>
      <c r="B3" s="490"/>
      <c r="C3" s="490"/>
      <c r="D3" s="490"/>
      <c r="E3" s="490"/>
      <c r="F3" s="490"/>
      <c r="G3" s="490"/>
      <c r="H3" s="490"/>
    </row>
    <row r="5" spans="1:8" ht="13.5" thickBot="1"/>
    <row r="6" spans="1:8" s="7" customFormat="1" ht="15.75" customHeight="1">
      <c r="A6" s="491" t="s">
        <v>1</v>
      </c>
      <c r="B6" s="493" t="s">
        <v>36</v>
      </c>
      <c r="C6" s="493" t="s">
        <v>37</v>
      </c>
      <c r="D6" s="493" t="s">
        <v>38</v>
      </c>
      <c r="E6" s="493" t="s">
        <v>39</v>
      </c>
      <c r="F6" s="493"/>
      <c r="G6" s="493" t="s">
        <v>40</v>
      </c>
      <c r="H6" s="495"/>
    </row>
    <row r="7" spans="1:8" s="7" customFormat="1" ht="55.5" customHeight="1" thickBot="1">
      <c r="A7" s="492"/>
      <c r="B7" s="494"/>
      <c r="C7" s="494"/>
      <c r="D7" s="494"/>
      <c r="E7" s="14" t="s">
        <v>41</v>
      </c>
      <c r="F7" s="162" t="s">
        <v>42</v>
      </c>
      <c r="G7" s="15" t="s">
        <v>43</v>
      </c>
      <c r="H7" s="17" t="s">
        <v>44</v>
      </c>
    </row>
    <row r="8" spans="1:8" ht="94.5">
      <c r="A8" s="9">
        <v>1</v>
      </c>
      <c r="B8" s="12" t="s">
        <v>45</v>
      </c>
      <c r="C8" s="190" t="s">
        <v>168</v>
      </c>
      <c r="D8" s="12" t="s">
        <v>8</v>
      </c>
      <c r="E8" s="13">
        <v>42186</v>
      </c>
      <c r="F8" s="12" t="s">
        <v>167</v>
      </c>
      <c r="G8" s="193" t="s">
        <v>180</v>
      </c>
      <c r="H8" s="3"/>
    </row>
    <row r="9" spans="1:8" ht="63">
      <c r="A9" s="9">
        <v>2</v>
      </c>
      <c r="B9" s="12" t="s">
        <v>45</v>
      </c>
      <c r="C9" s="191" t="s">
        <v>169</v>
      </c>
      <c r="D9" s="12" t="s">
        <v>8</v>
      </c>
      <c r="E9" s="13">
        <v>42206</v>
      </c>
      <c r="F9" s="12" t="s">
        <v>170</v>
      </c>
      <c r="G9" s="193" t="s">
        <v>181</v>
      </c>
      <c r="H9" s="3"/>
    </row>
    <row r="10" spans="1:8" ht="110.25">
      <c r="A10" s="9">
        <v>3</v>
      </c>
      <c r="B10" s="12" t="s">
        <v>45</v>
      </c>
      <c r="C10" s="191" t="s">
        <v>171</v>
      </c>
      <c r="D10" s="12" t="s">
        <v>8</v>
      </c>
      <c r="E10" s="13">
        <v>42333</v>
      </c>
      <c r="F10" s="12" t="s">
        <v>172</v>
      </c>
      <c r="G10" s="192" t="s">
        <v>173</v>
      </c>
      <c r="H10" s="3"/>
    </row>
    <row r="16" spans="1:8">
      <c r="A16"/>
    </row>
    <row r="17" spans="1:1">
      <c r="A17"/>
    </row>
  </sheetData>
  <mergeCells count="9">
    <mergeCell ref="G1:H1"/>
    <mergeCell ref="A2:H2"/>
    <mergeCell ref="A3:H3"/>
    <mergeCell ref="A6:A7"/>
    <mergeCell ref="B6:B7"/>
    <mergeCell ref="C6:C7"/>
    <mergeCell ref="D6:D7"/>
    <mergeCell ref="E6:F6"/>
    <mergeCell ref="G6:H6"/>
  </mergeCells>
  <pageMargins left="0.59055118110236227" right="0" top="0.35433070866141736" bottom="0" header="0.31496062992125984" footer="0.31496062992125984"/>
  <pageSetup paperSize="9" scale="80" fitToWidth="1000" fitToHeight="100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92D050"/>
  </sheetPr>
  <dimension ref="A1:F16"/>
  <sheetViews>
    <sheetView view="pageBreakPreview" zoomScaleSheetLayoutView="100" workbookViewId="0">
      <selection activeCell="B9" sqref="B9"/>
    </sheetView>
  </sheetViews>
  <sheetFormatPr defaultRowHeight="15"/>
  <cols>
    <col min="1" max="1" width="5.7109375" style="210" customWidth="1"/>
    <col min="2" max="2" width="23.85546875" style="210" customWidth="1"/>
    <col min="3" max="3" width="26.28515625" style="210" customWidth="1"/>
    <col min="4" max="4" width="24" style="210" customWidth="1"/>
    <col min="5" max="5" width="25.5703125" style="210" customWidth="1"/>
    <col min="6" max="6" width="30.7109375" style="210" customWidth="1"/>
    <col min="7" max="16384" width="9.140625" style="210"/>
  </cols>
  <sheetData>
    <row r="1" spans="1:6" ht="15.75">
      <c r="F1" s="211"/>
    </row>
    <row r="3" spans="1:6" ht="18.75">
      <c r="B3" s="212"/>
      <c r="C3" s="212"/>
      <c r="D3" s="212"/>
      <c r="E3" s="212"/>
      <c r="F3" s="212"/>
    </row>
    <row r="4" spans="1:6" ht="18.75">
      <c r="A4" s="213"/>
    </row>
    <row r="5" spans="1:6" ht="18.75">
      <c r="A5" s="496" t="s">
        <v>182</v>
      </c>
      <c r="B5" s="496"/>
      <c r="C5" s="496"/>
      <c r="D5" s="496"/>
      <c r="E5" s="496"/>
      <c r="F5" s="496"/>
    </row>
    <row r="6" spans="1:6" ht="18.75">
      <c r="A6" s="496" t="s">
        <v>183</v>
      </c>
      <c r="B6" s="496"/>
      <c r="C6" s="496"/>
      <c r="D6" s="496"/>
      <c r="E6" s="496"/>
      <c r="F6" s="496"/>
    </row>
    <row r="7" spans="1:6" ht="18.75">
      <c r="A7" s="214"/>
    </row>
    <row r="8" spans="1:6" ht="118.5">
      <c r="A8" s="215" t="s">
        <v>1</v>
      </c>
      <c r="B8" s="216" t="s">
        <v>184</v>
      </c>
      <c r="C8" s="216" t="s">
        <v>185</v>
      </c>
      <c r="D8" s="216" t="s">
        <v>186</v>
      </c>
      <c r="E8" s="216" t="s">
        <v>187</v>
      </c>
      <c r="F8" s="215" t="s">
        <v>188</v>
      </c>
    </row>
    <row r="9" spans="1:6" ht="54" customHeight="1">
      <c r="A9" s="217">
        <v>1</v>
      </c>
      <c r="B9" s="218"/>
      <c r="C9" s="225" t="s">
        <v>189</v>
      </c>
      <c r="D9" s="219"/>
      <c r="E9" s="220"/>
    </row>
    <row r="10" spans="1:6" ht="51" customHeight="1">
      <c r="A10" s="215"/>
      <c r="B10" s="225" t="s">
        <v>193</v>
      </c>
      <c r="C10" s="226" t="s">
        <v>192</v>
      </c>
      <c r="D10" s="225" t="s">
        <v>195</v>
      </c>
      <c r="E10" s="225" t="s">
        <v>196</v>
      </c>
      <c r="F10" s="225" t="s">
        <v>194</v>
      </c>
    </row>
    <row r="11" spans="1:6" ht="18.75">
      <c r="A11" s="215"/>
      <c r="B11" s="225" t="s">
        <v>190</v>
      </c>
      <c r="C11" s="221"/>
      <c r="D11" s="225" t="s">
        <v>190</v>
      </c>
      <c r="E11" s="225" t="s">
        <v>190</v>
      </c>
      <c r="F11" s="225" t="s">
        <v>190</v>
      </c>
    </row>
    <row r="16" spans="1:6">
      <c r="D16" s="224"/>
    </row>
  </sheetData>
  <mergeCells count="2">
    <mergeCell ref="A5:F5"/>
    <mergeCell ref="A6:F6"/>
  </mergeCells>
  <pageMargins left="0.7" right="0.7" top="0.75" bottom="0.75" header="0.3" footer="0.3"/>
  <pageSetup paperSize="9" scale="98" orientation="landscape" r:id="rId1"/>
  <drawing r:id="rId2"/>
  <legacyDrawing r:id="rId3"/>
  <oleObjects>
    <oleObject progId="Word.Document.12" shapeId="614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J22"/>
  <sheetViews>
    <sheetView view="pageBreakPreview" zoomScaleNormal="50" zoomScaleSheetLayoutView="100" workbookViewId="0">
      <pane xSplit="1" ySplit="7" topLeftCell="B8" activePane="bottomRight" state="frozen"/>
      <selection pane="topRight" activeCell="B1" sqref="B1"/>
      <selection pane="bottomLeft" activeCell="A12" sqref="A12"/>
      <selection pane="bottomRight" activeCell="H18" sqref="H18"/>
    </sheetView>
  </sheetViews>
  <sheetFormatPr defaultColWidth="11.5703125" defaultRowHeight="15.75"/>
  <cols>
    <col min="1" max="1" width="4.85546875" style="163" customWidth="1"/>
    <col min="2" max="2" width="50.42578125" style="142" customWidth="1"/>
    <col min="3" max="3" width="9.140625" style="142" customWidth="1"/>
    <col min="4" max="4" width="17" style="142" customWidth="1"/>
    <col min="5" max="5" width="6.7109375" style="142" bestFit="1" customWidth="1"/>
    <col min="6" max="6" width="7.7109375" style="142" bestFit="1" customWidth="1"/>
    <col min="7" max="8" width="9.140625" style="142" bestFit="1" customWidth="1"/>
    <col min="9" max="9" width="9" style="142" customWidth="1"/>
    <col min="10" max="10" width="9.140625" style="142" bestFit="1" customWidth="1"/>
    <col min="11" max="256" width="11.5703125" style="142"/>
    <col min="257" max="257" width="4.85546875" style="142" customWidth="1"/>
    <col min="258" max="258" width="50.42578125" style="142" customWidth="1"/>
    <col min="259" max="259" width="9.140625" style="142" customWidth="1"/>
    <col min="260" max="260" width="17" style="142" customWidth="1"/>
    <col min="261" max="261" width="6.7109375" style="142" bestFit="1" customWidth="1"/>
    <col min="262" max="262" width="7.7109375" style="142" bestFit="1" customWidth="1"/>
    <col min="263" max="264" width="9.140625" style="142" bestFit="1" customWidth="1"/>
    <col min="265" max="265" width="9" style="142" customWidth="1"/>
    <col min="266" max="266" width="9.140625" style="142" bestFit="1" customWidth="1"/>
    <col min="267" max="512" width="11.5703125" style="142"/>
    <col min="513" max="513" width="4.85546875" style="142" customWidth="1"/>
    <col min="514" max="514" width="50.42578125" style="142" customWidth="1"/>
    <col min="515" max="515" width="9.140625" style="142" customWidth="1"/>
    <col min="516" max="516" width="17" style="142" customWidth="1"/>
    <col min="517" max="517" width="6.7109375" style="142" bestFit="1" customWidth="1"/>
    <col min="518" max="518" width="7.7109375" style="142" bestFit="1" customWidth="1"/>
    <col min="519" max="520" width="9.140625" style="142" bestFit="1" customWidth="1"/>
    <col min="521" max="521" width="9" style="142" customWidth="1"/>
    <col min="522" max="522" width="9.140625" style="142" bestFit="1" customWidth="1"/>
    <col min="523" max="768" width="11.5703125" style="142"/>
    <col min="769" max="769" width="4.85546875" style="142" customWidth="1"/>
    <col min="770" max="770" width="50.42578125" style="142" customWidth="1"/>
    <col min="771" max="771" width="9.140625" style="142" customWidth="1"/>
    <col min="772" max="772" width="17" style="142" customWidth="1"/>
    <col min="773" max="773" width="6.7109375" style="142" bestFit="1" customWidth="1"/>
    <col min="774" max="774" width="7.7109375" style="142" bestFit="1" customWidth="1"/>
    <col min="775" max="776" width="9.140625" style="142" bestFit="1" customWidth="1"/>
    <col min="777" max="777" width="9" style="142" customWidth="1"/>
    <col min="778" max="778" width="9.140625" style="142" bestFit="1" customWidth="1"/>
    <col min="779" max="1024" width="11.5703125" style="142"/>
    <col min="1025" max="1025" width="4.85546875" style="142" customWidth="1"/>
    <col min="1026" max="1026" width="50.42578125" style="142" customWidth="1"/>
    <col min="1027" max="1027" width="9.140625" style="142" customWidth="1"/>
    <col min="1028" max="1028" width="17" style="142" customWidth="1"/>
    <col min="1029" max="1029" width="6.7109375" style="142" bestFit="1" customWidth="1"/>
    <col min="1030" max="1030" width="7.7109375" style="142" bestFit="1" customWidth="1"/>
    <col min="1031" max="1032" width="9.140625" style="142" bestFit="1" customWidth="1"/>
    <col min="1033" max="1033" width="9" style="142" customWidth="1"/>
    <col min="1034" max="1034" width="9.140625" style="142" bestFit="1" customWidth="1"/>
    <col min="1035" max="1280" width="11.5703125" style="142"/>
    <col min="1281" max="1281" width="4.85546875" style="142" customWidth="1"/>
    <col min="1282" max="1282" width="50.42578125" style="142" customWidth="1"/>
    <col min="1283" max="1283" width="9.140625" style="142" customWidth="1"/>
    <col min="1284" max="1284" width="17" style="142" customWidth="1"/>
    <col min="1285" max="1285" width="6.7109375" style="142" bestFit="1" customWidth="1"/>
    <col min="1286" max="1286" width="7.7109375" style="142" bestFit="1" customWidth="1"/>
    <col min="1287" max="1288" width="9.140625" style="142" bestFit="1" customWidth="1"/>
    <col min="1289" max="1289" width="9" style="142" customWidth="1"/>
    <col min="1290" max="1290" width="9.140625" style="142" bestFit="1" customWidth="1"/>
    <col min="1291" max="1536" width="11.5703125" style="142"/>
    <col min="1537" max="1537" width="4.85546875" style="142" customWidth="1"/>
    <col min="1538" max="1538" width="50.42578125" style="142" customWidth="1"/>
    <col min="1539" max="1539" width="9.140625" style="142" customWidth="1"/>
    <col min="1540" max="1540" width="17" style="142" customWidth="1"/>
    <col min="1541" max="1541" width="6.7109375" style="142" bestFit="1" customWidth="1"/>
    <col min="1542" max="1542" width="7.7109375" style="142" bestFit="1" customWidth="1"/>
    <col min="1543" max="1544" width="9.140625" style="142" bestFit="1" customWidth="1"/>
    <col min="1545" max="1545" width="9" style="142" customWidth="1"/>
    <col min="1546" max="1546" width="9.140625" style="142" bestFit="1" customWidth="1"/>
    <col min="1547" max="1792" width="11.5703125" style="142"/>
    <col min="1793" max="1793" width="4.85546875" style="142" customWidth="1"/>
    <col min="1794" max="1794" width="50.42578125" style="142" customWidth="1"/>
    <col min="1795" max="1795" width="9.140625" style="142" customWidth="1"/>
    <col min="1796" max="1796" width="17" style="142" customWidth="1"/>
    <col min="1797" max="1797" width="6.7109375" style="142" bestFit="1" customWidth="1"/>
    <col min="1798" max="1798" width="7.7109375" style="142" bestFit="1" customWidth="1"/>
    <col min="1799" max="1800" width="9.140625" style="142" bestFit="1" customWidth="1"/>
    <col min="1801" max="1801" width="9" style="142" customWidth="1"/>
    <col min="1802" max="1802" width="9.140625" style="142" bestFit="1" customWidth="1"/>
    <col min="1803" max="2048" width="11.5703125" style="142"/>
    <col min="2049" max="2049" width="4.85546875" style="142" customWidth="1"/>
    <col min="2050" max="2050" width="50.42578125" style="142" customWidth="1"/>
    <col min="2051" max="2051" width="9.140625" style="142" customWidth="1"/>
    <col min="2052" max="2052" width="17" style="142" customWidth="1"/>
    <col min="2053" max="2053" width="6.7109375" style="142" bestFit="1" customWidth="1"/>
    <col min="2054" max="2054" width="7.7109375" style="142" bestFit="1" customWidth="1"/>
    <col min="2055" max="2056" width="9.140625" style="142" bestFit="1" customWidth="1"/>
    <col min="2057" max="2057" width="9" style="142" customWidth="1"/>
    <col min="2058" max="2058" width="9.140625" style="142" bestFit="1" customWidth="1"/>
    <col min="2059" max="2304" width="11.5703125" style="142"/>
    <col min="2305" max="2305" width="4.85546875" style="142" customWidth="1"/>
    <col min="2306" max="2306" width="50.42578125" style="142" customWidth="1"/>
    <col min="2307" max="2307" width="9.140625" style="142" customWidth="1"/>
    <col min="2308" max="2308" width="17" style="142" customWidth="1"/>
    <col min="2309" max="2309" width="6.7109375" style="142" bestFit="1" customWidth="1"/>
    <col min="2310" max="2310" width="7.7109375" style="142" bestFit="1" customWidth="1"/>
    <col min="2311" max="2312" width="9.140625" style="142" bestFit="1" customWidth="1"/>
    <col min="2313" max="2313" width="9" style="142" customWidth="1"/>
    <col min="2314" max="2314" width="9.140625" style="142" bestFit="1" customWidth="1"/>
    <col min="2315" max="2560" width="11.5703125" style="142"/>
    <col min="2561" max="2561" width="4.85546875" style="142" customWidth="1"/>
    <col min="2562" max="2562" width="50.42578125" style="142" customWidth="1"/>
    <col min="2563" max="2563" width="9.140625" style="142" customWidth="1"/>
    <col min="2564" max="2564" width="17" style="142" customWidth="1"/>
    <col min="2565" max="2565" width="6.7109375" style="142" bestFit="1" customWidth="1"/>
    <col min="2566" max="2566" width="7.7109375" style="142" bestFit="1" customWidth="1"/>
    <col min="2567" max="2568" width="9.140625" style="142" bestFit="1" customWidth="1"/>
    <col min="2569" max="2569" width="9" style="142" customWidth="1"/>
    <col min="2570" max="2570" width="9.140625" style="142" bestFit="1" customWidth="1"/>
    <col min="2571" max="2816" width="11.5703125" style="142"/>
    <col min="2817" max="2817" width="4.85546875" style="142" customWidth="1"/>
    <col min="2818" max="2818" width="50.42578125" style="142" customWidth="1"/>
    <col min="2819" max="2819" width="9.140625" style="142" customWidth="1"/>
    <col min="2820" max="2820" width="17" style="142" customWidth="1"/>
    <col min="2821" max="2821" width="6.7109375" style="142" bestFit="1" customWidth="1"/>
    <col min="2822" max="2822" width="7.7109375" style="142" bestFit="1" customWidth="1"/>
    <col min="2823" max="2824" width="9.140625" style="142" bestFit="1" customWidth="1"/>
    <col min="2825" max="2825" width="9" style="142" customWidth="1"/>
    <col min="2826" max="2826" width="9.140625" style="142" bestFit="1" customWidth="1"/>
    <col min="2827" max="3072" width="11.5703125" style="142"/>
    <col min="3073" max="3073" width="4.85546875" style="142" customWidth="1"/>
    <col min="3074" max="3074" width="50.42578125" style="142" customWidth="1"/>
    <col min="3075" max="3075" width="9.140625" style="142" customWidth="1"/>
    <col min="3076" max="3076" width="17" style="142" customWidth="1"/>
    <col min="3077" max="3077" width="6.7109375" style="142" bestFit="1" customWidth="1"/>
    <col min="3078" max="3078" width="7.7109375" style="142" bestFit="1" customWidth="1"/>
    <col min="3079" max="3080" width="9.140625" style="142" bestFit="1" customWidth="1"/>
    <col min="3081" max="3081" width="9" style="142" customWidth="1"/>
    <col min="3082" max="3082" width="9.140625" style="142" bestFit="1" customWidth="1"/>
    <col min="3083" max="3328" width="11.5703125" style="142"/>
    <col min="3329" max="3329" width="4.85546875" style="142" customWidth="1"/>
    <col min="3330" max="3330" width="50.42578125" style="142" customWidth="1"/>
    <col min="3331" max="3331" width="9.140625" style="142" customWidth="1"/>
    <col min="3332" max="3332" width="17" style="142" customWidth="1"/>
    <col min="3333" max="3333" width="6.7109375" style="142" bestFit="1" customWidth="1"/>
    <col min="3334" max="3334" width="7.7109375" style="142" bestFit="1" customWidth="1"/>
    <col min="3335" max="3336" width="9.140625" style="142" bestFit="1" customWidth="1"/>
    <col min="3337" max="3337" width="9" style="142" customWidth="1"/>
    <col min="3338" max="3338" width="9.140625" style="142" bestFit="1" customWidth="1"/>
    <col min="3339" max="3584" width="11.5703125" style="142"/>
    <col min="3585" max="3585" width="4.85546875" style="142" customWidth="1"/>
    <col min="3586" max="3586" width="50.42578125" style="142" customWidth="1"/>
    <col min="3587" max="3587" width="9.140625" style="142" customWidth="1"/>
    <col min="3588" max="3588" width="17" style="142" customWidth="1"/>
    <col min="3589" max="3589" width="6.7109375" style="142" bestFit="1" customWidth="1"/>
    <col min="3590" max="3590" width="7.7109375" style="142" bestFit="1" customWidth="1"/>
    <col min="3591" max="3592" width="9.140625" style="142" bestFit="1" customWidth="1"/>
    <col min="3593" max="3593" width="9" style="142" customWidth="1"/>
    <col min="3594" max="3594" width="9.140625" style="142" bestFit="1" customWidth="1"/>
    <col min="3595" max="3840" width="11.5703125" style="142"/>
    <col min="3841" max="3841" width="4.85546875" style="142" customWidth="1"/>
    <col min="3842" max="3842" width="50.42578125" style="142" customWidth="1"/>
    <col min="3843" max="3843" width="9.140625" style="142" customWidth="1"/>
    <col min="3844" max="3844" width="17" style="142" customWidth="1"/>
    <col min="3845" max="3845" width="6.7109375" style="142" bestFit="1" customWidth="1"/>
    <col min="3846" max="3846" width="7.7109375" style="142" bestFit="1" customWidth="1"/>
    <col min="3847" max="3848" width="9.140625" style="142" bestFit="1" customWidth="1"/>
    <col min="3849" max="3849" width="9" style="142" customWidth="1"/>
    <col min="3850" max="3850" width="9.140625" style="142" bestFit="1" customWidth="1"/>
    <col min="3851" max="4096" width="11.5703125" style="142"/>
    <col min="4097" max="4097" width="4.85546875" style="142" customWidth="1"/>
    <col min="4098" max="4098" width="50.42578125" style="142" customWidth="1"/>
    <col min="4099" max="4099" width="9.140625" style="142" customWidth="1"/>
    <col min="4100" max="4100" width="17" style="142" customWidth="1"/>
    <col min="4101" max="4101" width="6.7109375" style="142" bestFit="1" customWidth="1"/>
    <col min="4102" max="4102" width="7.7109375" style="142" bestFit="1" customWidth="1"/>
    <col min="4103" max="4104" width="9.140625" style="142" bestFit="1" customWidth="1"/>
    <col min="4105" max="4105" width="9" style="142" customWidth="1"/>
    <col min="4106" max="4106" width="9.140625" style="142" bestFit="1" customWidth="1"/>
    <col min="4107" max="4352" width="11.5703125" style="142"/>
    <col min="4353" max="4353" width="4.85546875" style="142" customWidth="1"/>
    <col min="4354" max="4354" width="50.42578125" style="142" customWidth="1"/>
    <col min="4355" max="4355" width="9.140625" style="142" customWidth="1"/>
    <col min="4356" max="4356" width="17" style="142" customWidth="1"/>
    <col min="4357" max="4357" width="6.7109375" style="142" bestFit="1" customWidth="1"/>
    <col min="4358" max="4358" width="7.7109375" style="142" bestFit="1" customWidth="1"/>
    <col min="4359" max="4360" width="9.140625" style="142" bestFit="1" customWidth="1"/>
    <col min="4361" max="4361" width="9" style="142" customWidth="1"/>
    <col min="4362" max="4362" width="9.140625" style="142" bestFit="1" customWidth="1"/>
    <col min="4363" max="4608" width="11.5703125" style="142"/>
    <col min="4609" max="4609" width="4.85546875" style="142" customWidth="1"/>
    <col min="4610" max="4610" width="50.42578125" style="142" customWidth="1"/>
    <col min="4611" max="4611" width="9.140625" style="142" customWidth="1"/>
    <col min="4612" max="4612" width="17" style="142" customWidth="1"/>
    <col min="4613" max="4613" width="6.7109375" style="142" bestFit="1" customWidth="1"/>
    <col min="4614" max="4614" width="7.7109375" style="142" bestFit="1" customWidth="1"/>
    <col min="4615" max="4616" width="9.140625" style="142" bestFit="1" customWidth="1"/>
    <col min="4617" max="4617" width="9" style="142" customWidth="1"/>
    <col min="4618" max="4618" width="9.140625" style="142" bestFit="1" customWidth="1"/>
    <col min="4619" max="4864" width="11.5703125" style="142"/>
    <col min="4865" max="4865" width="4.85546875" style="142" customWidth="1"/>
    <col min="4866" max="4866" width="50.42578125" style="142" customWidth="1"/>
    <col min="4867" max="4867" width="9.140625" style="142" customWidth="1"/>
    <col min="4868" max="4868" width="17" style="142" customWidth="1"/>
    <col min="4869" max="4869" width="6.7109375" style="142" bestFit="1" customWidth="1"/>
    <col min="4870" max="4870" width="7.7109375" style="142" bestFit="1" customWidth="1"/>
    <col min="4871" max="4872" width="9.140625" style="142" bestFit="1" customWidth="1"/>
    <col min="4873" max="4873" width="9" style="142" customWidth="1"/>
    <col min="4874" max="4874" width="9.140625" style="142" bestFit="1" customWidth="1"/>
    <col min="4875" max="5120" width="11.5703125" style="142"/>
    <col min="5121" max="5121" width="4.85546875" style="142" customWidth="1"/>
    <col min="5122" max="5122" width="50.42578125" style="142" customWidth="1"/>
    <col min="5123" max="5123" width="9.140625" style="142" customWidth="1"/>
    <col min="5124" max="5124" width="17" style="142" customWidth="1"/>
    <col min="5125" max="5125" width="6.7109375" style="142" bestFit="1" customWidth="1"/>
    <col min="5126" max="5126" width="7.7109375" style="142" bestFit="1" customWidth="1"/>
    <col min="5127" max="5128" width="9.140625" style="142" bestFit="1" customWidth="1"/>
    <col min="5129" max="5129" width="9" style="142" customWidth="1"/>
    <col min="5130" max="5130" width="9.140625" style="142" bestFit="1" customWidth="1"/>
    <col min="5131" max="5376" width="11.5703125" style="142"/>
    <col min="5377" max="5377" width="4.85546875" style="142" customWidth="1"/>
    <col min="5378" max="5378" width="50.42578125" style="142" customWidth="1"/>
    <col min="5379" max="5379" width="9.140625" style="142" customWidth="1"/>
    <col min="5380" max="5380" width="17" style="142" customWidth="1"/>
    <col min="5381" max="5381" width="6.7109375" style="142" bestFit="1" customWidth="1"/>
    <col min="5382" max="5382" width="7.7109375" style="142" bestFit="1" customWidth="1"/>
    <col min="5383" max="5384" width="9.140625" style="142" bestFit="1" customWidth="1"/>
    <col min="5385" max="5385" width="9" style="142" customWidth="1"/>
    <col min="5386" max="5386" width="9.140625" style="142" bestFit="1" customWidth="1"/>
    <col min="5387" max="5632" width="11.5703125" style="142"/>
    <col min="5633" max="5633" width="4.85546875" style="142" customWidth="1"/>
    <col min="5634" max="5634" width="50.42578125" style="142" customWidth="1"/>
    <col min="5635" max="5635" width="9.140625" style="142" customWidth="1"/>
    <col min="5636" max="5636" width="17" style="142" customWidth="1"/>
    <col min="5637" max="5637" width="6.7109375" style="142" bestFit="1" customWidth="1"/>
    <col min="5638" max="5638" width="7.7109375" style="142" bestFit="1" customWidth="1"/>
    <col min="5639" max="5640" width="9.140625" style="142" bestFit="1" customWidth="1"/>
    <col min="5641" max="5641" width="9" style="142" customWidth="1"/>
    <col min="5642" max="5642" width="9.140625" style="142" bestFit="1" customWidth="1"/>
    <col min="5643" max="5888" width="11.5703125" style="142"/>
    <col min="5889" max="5889" width="4.85546875" style="142" customWidth="1"/>
    <col min="5890" max="5890" width="50.42578125" style="142" customWidth="1"/>
    <col min="5891" max="5891" width="9.140625" style="142" customWidth="1"/>
    <col min="5892" max="5892" width="17" style="142" customWidth="1"/>
    <col min="5893" max="5893" width="6.7109375" style="142" bestFit="1" customWidth="1"/>
    <col min="5894" max="5894" width="7.7109375" style="142" bestFit="1" customWidth="1"/>
    <col min="5895" max="5896" width="9.140625" style="142" bestFit="1" customWidth="1"/>
    <col min="5897" max="5897" width="9" style="142" customWidth="1"/>
    <col min="5898" max="5898" width="9.140625" style="142" bestFit="1" customWidth="1"/>
    <col min="5899" max="6144" width="11.5703125" style="142"/>
    <col min="6145" max="6145" width="4.85546875" style="142" customWidth="1"/>
    <col min="6146" max="6146" width="50.42578125" style="142" customWidth="1"/>
    <col min="6147" max="6147" width="9.140625" style="142" customWidth="1"/>
    <col min="6148" max="6148" width="17" style="142" customWidth="1"/>
    <col min="6149" max="6149" width="6.7109375" style="142" bestFit="1" customWidth="1"/>
    <col min="6150" max="6150" width="7.7109375" style="142" bestFit="1" customWidth="1"/>
    <col min="6151" max="6152" width="9.140625" style="142" bestFit="1" customWidth="1"/>
    <col min="6153" max="6153" width="9" style="142" customWidth="1"/>
    <col min="6154" max="6154" width="9.140625" style="142" bestFit="1" customWidth="1"/>
    <col min="6155" max="6400" width="11.5703125" style="142"/>
    <col min="6401" max="6401" width="4.85546875" style="142" customWidth="1"/>
    <col min="6402" max="6402" width="50.42578125" style="142" customWidth="1"/>
    <col min="6403" max="6403" width="9.140625" style="142" customWidth="1"/>
    <col min="6404" max="6404" width="17" style="142" customWidth="1"/>
    <col min="6405" max="6405" width="6.7109375" style="142" bestFit="1" customWidth="1"/>
    <col min="6406" max="6406" width="7.7109375" style="142" bestFit="1" customWidth="1"/>
    <col min="6407" max="6408" width="9.140625" style="142" bestFit="1" customWidth="1"/>
    <col min="6409" max="6409" width="9" style="142" customWidth="1"/>
    <col min="6410" max="6410" width="9.140625" style="142" bestFit="1" customWidth="1"/>
    <col min="6411" max="6656" width="11.5703125" style="142"/>
    <col min="6657" max="6657" width="4.85546875" style="142" customWidth="1"/>
    <col min="6658" max="6658" width="50.42578125" style="142" customWidth="1"/>
    <col min="6659" max="6659" width="9.140625" style="142" customWidth="1"/>
    <col min="6660" max="6660" width="17" style="142" customWidth="1"/>
    <col min="6661" max="6661" width="6.7109375" style="142" bestFit="1" customWidth="1"/>
    <col min="6662" max="6662" width="7.7109375" style="142" bestFit="1" customWidth="1"/>
    <col min="6663" max="6664" width="9.140625" style="142" bestFit="1" customWidth="1"/>
    <col min="6665" max="6665" width="9" style="142" customWidth="1"/>
    <col min="6666" max="6666" width="9.140625" style="142" bestFit="1" customWidth="1"/>
    <col min="6667" max="6912" width="11.5703125" style="142"/>
    <col min="6913" max="6913" width="4.85546875" style="142" customWidth="1"/>
    <col min="6914" max="6914" width="50.42578125" style="142" customWidth="1"/>
    <col min="6915" max="6915" width="9.140625" style="142" customWidth="1"/>
    <col min="6916" max="6916" width="17" style="142" customWidth="1"/>
    <col min="6917" max="6917" width="6.7109375" style="142" bestFit="1" customWidth="1"/>
    <col min="6918" max="6918" width="7.7109375" style="142" bestFit="1" customWidth="1"/>
    <col min="6919" max="6920" width="9.140625" style="142" bestFit="1" customWidth="1"/>
    <col min="6921" max="6921" width="9" style="142" customWidth="1"/>
    <col min="6922" max="6922" width="9.140625" style="142" bestFit="1" customWidth="1"/>
    <col min="6923" max="7168" width="11.5703125" style="142"/>
    <col min="7169" max="7169" width="4.85546875" style="142" customWidth="1"/>
    <col min="7170" max="7170" width="50.42578125" style="142" customWidth="1"/>
    <col min="7171" max="7171" width="9.140625" style="142" customWidth="1"/>
    <col min="7172" max="7172" width="17" style="142" customWidth="1"/>
    <col min="7173" max="7173" width="6.7109375" style="142" bestFit="1" customWidth="1"/>
    <col min="7174" max="7174" width="7.7109375" style="142" bestFit="1" customWidth="1"/>
    <col min="7175" max="7176" width="9.140625" style="142" bestFit="1" customWidth="1"/>
    <col min="7177" max="7177" width="9" style="142" customWidth="1"/>
    <col min="7178" max="7178" width="9.140625" style="142" bestFit="1" customWidth="1"/>
    <col min="7179" max="7424" width="11.5703125" style="142"/>
    <col min="7425" max="7425" width="4.85546875" style="142" customWidth="1"/>
    <col min="7426" max="7426" width="50.42578125" style="142" customWidth="1"/>
    <col min="7427" max="7427" width="9.140625" style="142" customWidth="1"/>
    <col min="7428" max="7428" width="17" style="142" customWidth="1"/>
    <col min="7429" max="7429" width="6.7109375" style="142" bestFit="1" customWidth="1"/>
    <col min="7430" max="7430" width="7.7109375" style="142" bestFit="1" customWidth="1"/>
    <col min="7431" max="7432" width="9.140625" style="142" bestFit="1" customWidth="1"/>
    <col min="7433" max="7433" width="9" style="142" customWidth="1"/>
    <col min="7434" max="7434" width="9.140625" style="142" bestFit="1" customWidth="1"/>
    <col min="7435" max="7680" width="11.5703125" style="142"/>
    <col min="7681" max="7681" width="4.85546875" style="142" customWidth="1"/>
    <col min="7682" max="7682" width="50.42578125" style="142" customWidth="1"/>
    <col min="7683" max="7683" width="9.140625" style="142" customWidth="1"/>
    <col min="7684" max="7684" width="17" style="142" customWidth="1"/>
    <col min="7685" max="7685" width="6.7109375" style="142" bestFit="1" customWidth="1"/>
    <col min="7686" max="7686" width="7.7109375" style="142" bestFit="1" customWidth="1"/>
    <col min="7687" max="7688" width="9.140625" style="142" bestFit="1" customWidth="1"/>
    <col min="7689" max="7689" width="9" style="142" customWidth="1"/>
    <col min="7690" max="7690" width="9.140625" style="142" bestFit="1" customWidth="1"/>
    <col min="7691" max="7936" width="11.5703125" style="142"/>
    <col min="7937" max="7937" width="4.85546875" style="142" customWidth="1"/>
    <col min="7938" max="7938" width="50.42578125" style="142" customWidth="1"/>
    <col min="7939" max="7939" width="9.140625" style="142" customWidth="1"/>
    <col min="7940" max="7940" width="17" style="142" customWidth="1"/>
    <col min="7941" max="7941" width="6.7109375" style="142" bestFit="1" customWidth="1"/>
    <col min="7942" max="7942" width="7.7109375" style="142" bestFit="1" customWidth="1"/>
    <col min="7943" max="7944" width="9.140625" style="142" bestFit="1" customWidth="1"/>
    <col min="7945" max="7945" width="9" style="142" customWidth="1"/>
    <col min="7946" max="7946" width="9.140625" style="142" bestFit="1" customWidth="1"/>
    <col min="7947" max="8192" width="11.5703125" style="142"/>
    <col min="8193" max="8193" width="4.85546875" style="142" customWidth="1"/>
    <col min="8194" max="8194" width="50.42578125" style="142" customWidth="1"/>
    <col min="8195" max="8195" width="9.140625" style="142" customWidth="1"/>
    <col min="8196" max="8196" width="17" style="142" customWidth="1"/>
    <col min="8197" max="8197" width="6.7109375" style="142" bestFit="1" customWidth="1"/>
    <col min="8198" max="8198" width="7.7109375" style="142" bestFit="1" customWidth="1"/>
    <col min="8199" max="8200" width="9.140625" style="142" bestFit="1" customWidth="1"/>
    <col min="8201" max="8201" width="9" style="142" customWidth="1"/>
    <col min="8202" max="8202" width="9.140625" style="142" bestFit="1" customWidth="1"/>
    <col min="8203" max="8448" width="11.5703125" style="142"/>
    <col min="8449" max="8449" width="4.85546875" style="142" customWidth="1"/>
    <col min="8450" max="8450" width="50.42578125" style="142" customWidth="1"/>
    <col min="8451" max="8451" width="9.140625" style="142" customWidth="1"/>
    <col min="8452" max="8452" width="17" style="142" customWidth="1"/>
    <col min="8453" max="8453" width="6.7109375" style="142" bestFit="1" customWidth="1"/>
    <col min="8454" max="8454" width="7.7109375" style="142" bestFit="1" customWidth="1"/>
    <col min="8455" max="8456" width="9.140625" style="142" bestFit="1" customWidth="1"/>
    <col min="8457" max="8457" width="9" style="142" customWidth="1"/>
    <col min="8458" max="8458" width="9.140625" style="142" bestFit="1" customWidth="1"/>
    <col min="8459" max="8704" width="11.5703125" style="142"/>
    <col min="8705" max="8705" width="4.85546875" style="142" customWidth="1"/>
    <col min="8706" max="8706" width="50.42578125" style="142" customWidth="1"/>
    <col min="8707" max="8707" width="9.140625" style="142" customWidth="1"/>
    <col min="8708" max="8708" width="17" style="142" customWidth="1"/>
    <col min="8709" max="8709" width="6.7109375" style="142" bestFit="1" customWidth="1"/>
    <col min="8710" max="8710" width="7.7109375" style="142" bestFit="1" customWidth="1"/>
    <col min="8711" max="8712" width="9.140625" style="142" bestFit="1" customWidth="1"/>
    <col min="8713" max="8713" width="9" style="142" customWidth="1"/>
    <col min="8714" max="8714" width="9.140625" style="142" bestFit="1" customWidth="1"/>
    <col min="8715" max="8960" width="11.5703125" style="142"/>
    <col min="8961" max="8961" width="4.85546875" style="142" customWidth="1"/>
    <col min="8962" max="8962" width="50.42578125" style="142" customWidth="1"/>
    <col min="8963" max="8963" width="9.140625" style="142" customWidth="1"/>
    <col min="8964" max="8964" width="17" style="142" customWidth="1"/>
    <col min="8965" max="8965" width="6.7109375" style="142" bestFit="1" customWidth="1"/>
    <col min="8966" max="8966" width="7.7109375" style="142" bestFit="1" customWidth="1"/>
    <col min="8967" max="8968" width="9.140625" style="142" bestFit="1" customWidth="1"/>
    <col min="8969" max="8969" width="9" style="142" customWidth="1"/>
    <col min="8970" max="8970" width="9.140625" style="142" bestFit="1" customWidth="1"/>
    <col min="8971" max="9216" width="11.5703125" style="142"/>
    <col min="9217" max="9217" width="4.85546875" style="142" customWidth="1"/>
    <col min="9218" max="9218" width="50.42578125" style="142" customWidth="1"/>
    <col min="9219" max="9219" width="9.140625" style="142" customWidth="1"/>
    <col min="9220" max="9220" width="17" style="142" customWidth="1"/>
    <col min="9221" max="9221" width="6.7109375" style="142" bestFit="1" customWidth="1"/>
    <col min="9222" max="9222" width="7.7109375" style="142" bestFit="1" customWidth="1"/>
    <col min="9223" max="9224" width="9.140625" style="142" bestFit="1" customWidth="1"/>
    <col min="9225" max="9225" width="9" style="142" customWidth="1"/>
    <col min="9226" max="9226" width="9.140625" style="142" bestFit="1" customWidth="1"/>
    <col min="9227" max="9472" width="11.5703125" style="142"/>
    <col min="9473" max="9473" width="4.85546875" style="142" customWidth="1"/>
    <col min="9474" max="9474" width="50.42578125" style="142" customWidth="1"/>
    <col min="9475" max="9475" width="9.140625" style="142" customWidth="1"/>
    <col min="9476" max="9476" width="17" style="142" customWidth="1"/>
    <col min="9477" max="9477" width="6.7109375" style="142" bestFit="1" customWidth="1"/>
    <col min="9478" max="9478" width="7.7109375" style="142" bestFit="1" customWidth="1"/>
    <col min="9479" max="9480" width="9.140625" style="142" bestFit="1" customWidth="1"/>
    <col min="9481" max="9481" width="9" style="142" customWidth="1"/>
    <col min="9482" max="9482" width="9.140625" style="142" bestFit="1" customWidth="1"/>
    <col min="9483" max="9728" width="11.5703125" style="142"/>
    <col min="9729" max="9729" width="4.85546875" style="142" customWidth="1"/>
    <col min="9730" max="9730" width="50.42578125" style="142" customWidth="1"/>
    <col min="9731" max="9731" width="9.140625" style="142" customWidth="1"/>
    <col min="9732" max="9732" width="17" style="142" customWidth="1"/>
    <col min="9733" max="9733" width="6.7109375" style="142" bestFit="1" customWidth="1"/>
    <col min="9734" max="9734" width="7.7109375" style="142" bestFit="1" customWidth="1"/>
    <col min="9735" max="9736" width="9.140625" style="142" bestFit="1" customWidth="1"/>
    <col min="9737" max="9737" width="9" style="142" customWidth="1"/>
    <col min="9738" max="9738" width="9.140625" style="142" bestFit="1" customWidth="1"/>
    <col min="9739" max="9984" width="11.5703125" style="142"/>
    <col min="9985" max="9985" width="4.85546875" style="142" customWidth="1"/>
    <col min="9986" max="9986" width="50.42578125" style="142" customWidth="1"/>
    <col min="9987" max="9987" width="9.140625" style="142" customWidth="1"/>
    <col min="9988" max="9988" width="17" style="142" customWidth="1"/>
    <col min="9989" max="9989" width="6.7109375" style="142" bestFit="1" customWidth="1"/>
    <col min="9990" max="9990" width="7.7109375" style="142" bestFit="1" customWidth="1"/>
    <col min="9991" max="9992" width="9.140625" style="142" bestFit="1" customWidth="1"/>
    <col min="9993" max="9993" width="9" style="142" customWidth="1"/>
    <col min="9994" max="9994" width="9.140625" style="142" bestFit="1" customWidth="1"/>
    <col min="9995" max="10240" width="11.5703125" style="142"/>
    <col min="10241" max="10241" width="4.85546875" style="142" customWidth="1"/>
    <col min="10242" max="10242" width="50.42578125" style="142" customWidth="1"/>
    <col min="10243" max="10243" width="9.140625" style="142" customWidth="1"/>
    <col min="10244" max="10244" width="17" style="142" customWidth="1"/>
    <col min="10245" max="10245" width="6.7109375" style="142" bestFit="1" customWidth="1"/>
    <col min="10246" max="10246" width="7.7109375" style="142" bestFit="1" customWidth="1"/>
    <col min="10247" max="10248" width="9.140625" style="142" bestFit="1" customWidth="1"/>
    <col min="10249" max="10249" width="9" style="142" customWidth="1"/>
    <col min="10250" max="10250" width="9.140625" style="142" bestFit="1" customWidth="1"/>
    <col min="10251" max="10496" width="11.5703125" style="142"/>
    <col min="10497" max="10497" width="4.85546875" style="142" customWidth="1"/>
    <col min="10498" max="10498" width="50.42578125" style="142" customWidth="1"/>
    <col min="10499" max="10499" width="9.140625" style="142" customWidth="1"/>
    <col min="10500" max="10500" width="17" style="142" customWidth="1"/>
    <col min="10501" max="10501" width="6.7109375" style="142" bestFit="1" customWidth="1"/>
    <col min="10502" max="10502" width="7.7109375" style="142" bestFit="1" customWidth="1"/>
    <col min="10503" max="10504" width="9.140625" style="142" bestFit="1" customWidth="1"/>
    <col min="10505" max="10505" width="9" style="142" customWidth="1"/>
    <col min="10506" max="10506" width="9.140625" style="142" bestFit="1" customWidth="1"/>
    <col min="10507" max="10752" width="11.5703125" style="142"/>
    <col min="10753" max="10753" width="4.85546875" style="142" customWidth="1"/>
    <col min="10754" max="10754" width="50.42578125" style="142" customWidth="1"/>
    <col min="10755" max="10755" width="9.140625" style="142" customWidth="1"/>
    <col min="10756" max="10756" width="17" style="142" customWidth="1"/>
    <col min="10757" max="10757" width="6.7109375" style="142" bestFit="1" customWidth="1"/>
    <col min="10758" max="10758" width="7.7109375" style="142" bestFit="1" customWidth="1"/>
    <col min="10759" max="10760" width="9.140625" style="142" bestFit="1" customWidth="1"/>
    <col min="10761" max="10761" width="9" style="142" customWidth="1"/>
    <col min="10762" max="10762" width="9.140625" style="142" bestFit="1" customWidth="1"/>
    <col min="10763" max="11008" width="11.5703125" style="142"/>
    <col min="11009" max="11009" width="4.85546875" style="142" customWidth="1"/>
    <col min="11010" max="11010" width="50.42578125" style="142" customWidth="1"/>
    <col min="11011" max="11011" width="9.140625" style="142" customWidth="1"/>
    <col min="11012" max="11012" width="17" style="142" customWidth="1"/>
    <col min="11013" max="11013" width="6.7109375" style="142" bestFit="1" customWidth="1"/>
    <col min="11014" max="11014" width="7.7109375" style="142" bestFit="1" customWidth="1"/>
    <col min="11015" max="11016" width="9.140625" style="142" bestFit="1" customWidth="1"/>
    <col min="11017" max="11017" width="9" style="142" customWidth="1"/>
    <col min="11018" max="11018" width="9.140625" style="142" bestFit="1" customWidth="1"/>
    <col min="11019" max="11264" width="11.5703125" style="142"/>
    <col min="11265" max="11265" width="4.85546875" style="142" customWidth="1"/>
    <col min="11266" max="11266" width="50.42578125" style="142" customWidth="1"/>
    <col min="11267" max="11267" width="9.140625" style="142" customWidth="1"/>
    <col min="11268" max="11268" width="17" style="142" customWidth="1"/>
    <col min="11269" max="11269" width="6.7109375" style="142" bestFit="1" customWidth="1"/>
    <col min="11270" max="11270" width="7.7109375" style="142" bestFit="1" customWidth="1"/>
    <col min="11271" max="11272" width="9.140625" style="142" bestFit="1" customWidth="1"/>
    <col min="11273" max="11273" width="9" style="142" customWidth="1"/>
    <col min="11274" max="11274" width="9.140625" style="142" bestFit="1" customWidth="1"/>
    <col min="11275" max="11520" width="11.5703125" style="142"/>
    <col min="11521" max="11521" width="4.85546875" style="142" customWidth="1"/>
    <col min="11522" max="11522" width="50.42578125" style="142" customWidth="1"/>
    <col min="11523" max="11523" width="9.140625" style="142" customWidth="1"/>
    <col min="11524" max="11524" width="17" style="142" customWidth="1"/>
    <col min="11525" max="11525" width="6.7109375" style="142" bestFit="1" customWidth="1"/>
    <col min="11526" max="11526" width="7.7109375" style="142" bestFit="1" customWidth="1"/>
    <col min="11527" max="11528" width="9.140625" style="142" bestFit="1" customWidth="1"/>
    <col min="11529" max="11529" width="9" style="142" customWidth="1"/>
    <col min="11530" max="11530" width="9.140625" style="142" bestFit="1" customWidth="1"/>
    <col min="11531" max="11776" width="11.5703125" style="142"/>
    <col min="11777" max="11777" width="4.85546875" style="142" customWidth="1"/>
    <col min="11778" max="11778" width="50.42578125" style="142" customWidth="1"/>
    <col min="11779" max="11779" width="9.140625" style="142" customWidth="1"/>
    <col min="11780" max="11780" width="17" style="142" customWidth="1"/>
    <col min="11781" max="11781" width="6.7109375" style="142" bestFit="1" customWidth="1"/>
    <col min="11782" max="11782" width="7.7109375" style="142" bestFit="1" customWidth="1"/>
    <col min="11783" max="11784" width="9.140625" style="142" bestFit="1" customWidth="1"/>
    <col min="11785" max="11785" width="9" style="142" customWidth="1"/>
    <col min="11786" max="11786" width="9.140625" style="142" bestFit="1" customWidth="1"/>
    <col min="11787" max="12032" width="11.5703125" style="142"/>
    <col min="12033" max="12033" width="4.85546875" style="142" customWidth="1"/>
    <col min="12034" max="12034" width="50.42578125" style="142" customWidth="1"/>
    <col min="12035" max="12035" width="9.140625" style="142" customWidth="1"/>
    <col min="12036" max="12036" width="17" style="142" customWidth="1"/>
    <col min="12037" max="12037" width="6.7109375" style="142" bestFit="1" customWidth="1"/>
    <col min="12038" max="12038" width="7.7109375" style="142" bestFit="1" customWidth="1"/>
    <col min="12039" max="12040" width="9.140625" style="142" bestFit="1" customWidth="1"/>
    <col min="12041" max="12041" width="9" style="142" customWidth="1"/>
    <col min="12042" max="12042" width="9.140625" style="142" bestFit="1" customWidth="1"/>
    <col min="12043" max="12288" width="11.5703125" style="142"/>
    <col min="12289" max="12289" width="4.85546875" style="142" customWidth="1"/>
    <col min="12290" max="12290" width="50.42578125" style="142" customWidth="1"/>
    <col min="12291" max="12291" width="9.140625" style="142" customWidth="1"/>
    <col min="12292" max="12292" width="17" style="142" customWidth="1"/>
    <col min="12293" max="12293" width="6.7109375" style="142" bestFit="1" customWidth="1"/>
    <col min="12294" max="12294" width="7.7109375" style="142" bestFit="1" customWidth="1"/>
    <col min="12295" max="12296" width="9.140625" style="142" bestFit="1" customWidth="1"/>
    <col min="12297" max="12297" width="9" style="142" customWidth="1"/>
    <col min="12298" max="12298" width="9.140625" style="142" bestFit="1" customWidth="1"/>
    <col min="12299" max="12544" width="11.5703125" style="142"/>
    <col min="12545" max="12545" width="4.85546875" style="142" customWidth="1"/>
    <col min="12546" max="12546" width="50.42578125" style="142" customWidth="1"/>
    <col min="12547" max="12547" width="9.140625" style="142" customWidth="1"/>
    <col min="12548" max="12548" width="17" style="142" customWidth="1"/>
    <col min="12549" max="12549" width="6.7109375" style="142" bestFit="1" customWidth="1"/>
    <col min="12550" max="12550" width="7.7109375" style="142" bestFit="1" customWidth="1"/>
    <col min="12551" max="12552" width="9.140625" style="142" bestFit="1" customWidth="1"/>
    <col min="12553" max="12553" width="9" style="142" customWidth="1"/>
    <col min="12554" max="12554" width="9.140625" style="142" bestFit="1" customWidth="1"/>
    <col min="12555" max="12800" width="11.5703125" style="142"/>
    <col min="12801" max="12801" width="4.85546875" style="142" customWidth="1"/>
    <col min="12802" max="12802" width="50.42578125" style="142" customWidth="1"/>
    <col min="12803" max="12803" width="9.140625" style="142" customWidth="1"/>
    <col min="12804" max="12804" width="17" style="142" customWidth="1"/>
    <col min="12805" max="12805" width="6.7109375" style="142" bestFit="1" customWidth="1"/>
    <col min="12806" max="12806" width="7.7109375" style="142" bestFit="1" customWidth="1"/>
    <col min="12807" max="12808" width="9.140625" style="142" bestFit="1" customWidth="1"/>
    <col min="12809" max="12809" width="9" style="142" customWidth="1"/>
    <col min="12810" max="12810" width="9.140625" style="142" bestFit="1" customWidth="1"/>
    <col min="12811" max="13056" width="11.5703125" style="142"/>
    <col min="13057" max="13057" width="4.85546875" style="142" customWidth="1"/>
    <col min="13058" max="13058" width="50.42578125" style="142" customWidth="1"/>
    <col min="13059" max="13059" width="9.140625" style="142" customWidth="1"/>
    <col min="13060" max="13060" width="17" style="142" customWidth="1"/>
    <col min="13061" max="13061" width="6.7109375" style="142" bestFit="1" customWidth="1"/>
    <col min="13062" max="13062" width="7.7109375" style="142" bestFit="1" customWidth="1"/>
    <col min="13063" max="13064" width="9.140625" style="142" bestFit="1" customWidth="1"/>
    <col min="13065" max="13065" width="9" style="142" customWidth="1"/>
    <col min="13066" max="13066" width="9.140625" style="142" bestFit="1" customWidth="1"/>
    <col min="13067" max="13312" width="11.5703125" style="142"/>
    <col min="13313" max="13313" width="4.85546875" style="142" customWidth="1"/>
    <col min="13314" max="13314" width="50.42578125" style="142" customWidth="1"/>
    <col min="13315" max="13315" width="9.140625" style="142" customWidth="1"/>
    <col min="13316" max="13316" width="17" style="142" customWidth="1"/>
    <col min="13317" max="13317" width="6.7109375" style="142" bestFit="1" customWidth="1"/>
    <col min="13318" max="13318" width="7.7109375" style="142" bestFit="1" customWidth="1"/>
    <col min="13319" max="13320" width="9.140625" style="142" bestFit="1" customWidth="1"/>
    <col min="13321" max="13321" width="9" style="142" customWidth="1"/>
    <col min="13322" max="13322" width="9.140625" style="142" bestFit="1" customWidth="1"/>
    <col min="13323" max="13568" width="11.5703125" style="142"/>
    <col min="13569" max="13569" width="4.85546875" style="142" customWidth="1"/>
    <col min="13570" max="13570" width="50.42578125" style="142" customWidth="1"/>
    <col min="13571" max="13571" width="9.140625" style="142" customWidth="1"/>
    <col min="13572" max="13572" width="17" style="142" customWidth="1"/>
    <col min="13573" max="13573" width="6.7109375" style="142" bestFit="1" customWidth="1"/>
    <col min="13574" max="13574" width="7.7109375" style="142" bestFit="1" customWidth="1"/>
    <col min="13575" max="13576" width="9.140625" style="142" bestFit="1" customWidth="1"/>
    <col min="13577" max="13577" width="9" style="142" customWidth="1"/>
    <col min="13578" max="13578" width="9.140625" style="142" bestFit="1" customWidth="1"/>
    <col min="13579" max="13824" width="11.5703125" style="142"/>
    <col min="13825" max="13825" width="4.85546875" style="142" customWidth="1"/>
    <col min="13826" max="13826" width="50.42578125" style="142" customWidth="1"/>
    <col min="13827" max="13827" width="9.140625" style="142" customWidth="1"/>
    <col min="13828" max="13828" width="17" style="142" customWidth="1"/>
    <col min="13829" max="13829" width="6.7109375" style="142" bestFit="1" customWidth="1"/>
    <col min="13830" max="13830" width="7.7109375" style="142" bestFit="1" customWidth="1"/>
    <col min="13831" max="13832" width="9.140625" style="142" bestFit="1" customWidth="1"/>
    <col min="13833" max="13833" width="9" style="142" customWidth="1"/>
    <col min="13834" max="13834" width="9.140625" style="142" bestFit="1" customWidth="1"/>
    <col min="13835" max="14080" width="11.5703125" style="142"/>
    <col min="14081" max="14081" width="4.85546875" style="142" customWidth="1"/>
    <col min="14082" max="14082" width="50.42578125" style="142" customWidth="1"/>
    <col min="14083" max="14083" width="9.140625" style="142" customWidth="1"/>
    <col min="14084" max="14084" width="17" style="142" customWidth="1"/>
    <col min="14085" max="14085" width="6.7109375" style="142" bestFit="1" customWidth="1"/>
    <col min="14086" max="14086" width="7.7109375" style="142" bestFit="1" customWidth="1"/>
    <col min="14087" max="14088" width="9.140625" style="142" bestFit="1" customWidth="1"/>
    <col min="14089" max="14089" width="9" style="142" customWidth="1"/>
    <col min="14090" max="14090" width="9.140625" style="142" bestFit="1" customWidth="1"/>
    <col min="14091" max="14336" width="11.5703125" style="142"/>
    <col min="14337" max="14337" width="4.85546875" style="142" customWidth="1"/>
    <col min="14338" max="14338" width="50.42578125" style="142" customWidth="1"/>
    <col min="14339" max="14339" width="9.140625" style="142" customWidth="1"/>
    <col min="14340" max="14340" width="17" style="142" customWidth="1"/>
    <col min="14341" max="14341" width="6.7109375" style="142" bestFit="1" customWidth="1"/>
    <col min="14342" max="14342" width="7.7109375" style="142" bestFit="1" customWidth="1"/>
    <col min="14343" max="14344" width="9.140625" style="142" bestFit="1" customWidth="1"/>
    <col min="14345" max="14345" width="9" style="142" customWidth="1"/>
    <col min="14346" max="14346" width="9.140625" style="142" bestFit="1" customWidth="1"/>
    <col min="14347" max="14592" width="11.5703125" style="142"/>
    <col min="14593" max="14593" width="4.85546875" style="142" customWidth="1"/>
    <col min="14594" max="14594" width="50.42578125" style="142" customWidth="1"/>
    <col min="14595" max="14595" width="9.140625" style="142" customWidth="1"/>
    <col min="14596" max="14596" width="17" style="142" customWidth="1"/>
    <col min="14597" max="14597" width="6.7109375" style="142" bestFit="1" customWidth="1"/>
    <col min="14598" max="14598" width="7.7109375" style="142" bestFit="1" customWidth="1"/>
    <col min="14599" max="14600" width="9.140625" style="142" bestFit="1" customWidth="1"/>
    <col min="14601" max="14601" width="9" style="142" customWidth="1"/>
    <col min="14602" max="14602" width="9.140625" style="142" bestFit="1" customWidth="1"/>
    <col min="14603" max="14848" width="11.5703125" style="142"/>
    <col min="14849" max="14849" width="4.85546875" style="142" customWidth="1"/>
    <col min="14850" max="14850" width="50.42578125" style="142" customWidth="1"/>
    <col min="14851" max="14851" width="9.140625" style="142" customWidth="1"/>
    <col min="14852" max="14852" width="17" style="142" customWidth="1"/>
    <col min="14853" max="14853" width="6.7109375" style="142" bestFit="1" customWidth="1"/>
    <col min="14854" max="14854" width="7.7109375" style="142" bestFit="1" customWidth="1"/>
    <col min="14855" max="14856" width="9.140625" style="142" bestFit="1" customWidth="1"/>
    <col min="14857" max="14857" width="9" style="142" customWidth="1"/>
    <col min="14858" max="14858" width="9.140625" style="142" bestFit="1" customWidth="1"/>
    <col min="14859" max="15104" width="11.5703125" style="142"/>
    <col min="15105" max="15105" width="4.85546875" style="142" customWidth="1"/>
    <col min="15106" max="15106" width="50.42578125" style="142" customWidth="1"/>
    <col min="15107" max="15107" width="9.140625" style="142" customWidth="1"/>
    <col min="15108" max="15108" width="17" style="142" customWidth="1"/>
    <col min="15109" max="15109" width="6.7109375" style="142" bestFit="1" customWidth="1"/>
    <col min="15110" max="15110" width="7.7109375" style="142" bestFit="1" customWidth="1"/>
    <col min="15111" max="15112" width="9.140625" style="142" bestFit="1" customWidth="1"/>
    <col min="15113" max="15113" width="9" style="142" customWidth="1"/>
    <col min="15114" max="15114" width="9.140625" style="142" bestFit="1" customWidth="1"/>
    <col min="15115" max="15360" width="11.5703125" style="142"/>
    <col min="15361" max="15361" width="4.85546875" style="142" customWidth="1"/>
    <col min="15362" max="15362" width="50.42578125" style="142" customWidth="1"/>
    <col min="15363" max="15363" width="9.140625" style="142" customWidth="1"/>
    <col min="15364" max="15364" width="17" style="142" customWidth="1"/>
    <col min="15365" max="15365" width="6.7109375" style="142" bestFit="1" customWidth="1"/>
    <col min="15366" max="15366" width="7.7109375" style="142" bestFit="1" customWidth="1"/>
    <col min="15367" max="15368" width="9.140625" style="142" bestFit="1" customWidth="1"/>
    <col min="15369" max="15369" width="9" style="142" customWidth="1"/>
    <col min="15370" max="15370" width="9.140625" style="142" bestFit="1" customWidth="1"/>
    <col min="15371" max="15616" width="11.5703125" style="142"/>
    <col min="15617" max="15617" width="4.85546875" style="142" customWidth="1"/>
    <col min="15618" max="15618" width="50.42578125" style="142" customWidth="1"/>
    <col min="15619" max="15619" width="9.140625" style="142" customWidth="1"/>
    <col min="15620" max="15620" width="17" style="142" customWidth="1"/>
    <col min="15621" max="15621" width="6.7109375" style="142" bestFit="1" customWidth="1"/>
    <col min="15622" max="15622" width="7.7109375" style="142" bestFit="1" customWidth="1"/>
    <col min="15623" max="15624" width="9.140625" style="142" bestFit="1" customWidth="1"/>
    <col min="15625" max="15625" width="9" style="142" customWidth="1"/>
    <col min="15626" max="15626" width="9.140625" style="142" bestFit="1" customWidth="1"/>
    <col min="15627" max="15872" width="11.5703125" style="142"/>
    <col min="15873" max="15873" width="4.85546875" style="142" customWidth="1"/>
    <col min="15874" max="15874" width="50.42578125" style="142" customWidth="1"/>
    <col min="15875" max="15875" width="9.140625" style="142" customWidth="1"/>
    <col min="15876" max="15876" width="17" style="142" customWidth="1"/>
    <col min="15877" max="15877" width="6.7109375" style="142" bestFit="1" customWidth="1"/>
    <col min="15878" max="15878" width="7.7109375" style="142" bestFit="1" customWidth="1"/>
    <col min="15879" max="15880" width="9.140625" style="142" bestFit="1" customWidth="1"/>
    <col min="15881" max="15881" width="9" style="142" customWidth="1"/>
    <col min="15882" max="15882" width="9.140625" style="142" bestFit="1" customWidth="1"/>
    <col min="15883" max="16128" width="11.5703125" style="142"/>
    <col min="16129" max="16129" width="4.85546875" style="142" customWidth="1"/>
    <col min="16130" max="16130" width="50.42578125" style="142" customWidth="1"/>
    <col min="16131" max="16131" width="9.140625" style="142" customWidth="1"/>
    <col min="16132" max="16132" width="17" style="142" customWidth="1"/>
    <col min="16133" max="16133" width="6.7109375" style="142" bestFit="1" customWidth="1"/>
    <col min="16134" max="16134" width="7.7109375" style="142" bestFit="1" customWidth="1"/>
    <col min="16135" max="16136" width="9.140625" style="142" bestFit="1" customWidth="1"/>
    <col min="16137" max="16137" width="9" style="142" customWidth="1"/>
    <col min="16138" max="16138" width="9.140625" style="142" bestFit="1" customWidth="1"/>
    <col min="16139" max="16384" width="11.5703125" style="142"/>
  </cols>
  <sheetData>
    <row r="1" spans="1:10" ht="15.75" customHeight="1">
      <c r="B1" s="164"/>
      <c r="C1" s="164"/>
      <c r="D1" s="164"/>
      <c r="E1" s="419" t="s">
        <v>152</v>
      </c>
      <c r="F1" s="419"/>
      <c r="G1" s="419"/>
      <c r="H1" s="419"/>
      <c r="I1" s="419"/>
      <c r="J1" s="419"/>
    </row>
    <row r="2" spans="1:10" ht="49.5" customHeight="1">
      <c r="B2" s="164"/>
      <c r="C2" s="164"/>
      <c r="D2" s="164"/>
      <c r="E2" s="419"/>
      <c r="F2" s="419"/>
      <c r="G2" s="419"/>
      <c r="H2" s="419"/>
      <c r="I2" s="419"/>
      <c r="J2" s="419"/>
    </row>
    <row r="3" spans="1:10" ht="18.75" customHeight="1">
      <c r="B3" s="164"/>
      <c r="C3" s="164"/>
      <c r="D3" s="164"/>
      <c r="E3" s="165"/>
      <c r="F3" s="165"/>
      <c r="G3" s="165"/>
    </row>
    <row r="4" spans="1:10" ht="15.75" customHeight="1">
      <c r="A4" s="420" t="s">
        <v>153</v>
      </c>
      <c r="B4" s="420"/>
      <c r="C4" s="420"/>
      <c r="D4" s="420"/>
      <c r="E4" s="420"/>
      <c r="F4" s="420"/>
      <c r="G4" s="420"/>
      <c r="H4" s="420"/>
      <c r="I4" s="420"/>
      <c r="J4" s="420"/>
    </row>
    <row r="5" spans="1:10">
      <c r="B5" s="164"/>
      <c r="C5" s="164"/>
      <c r="D5" s="164"/>
      <c r="E5" s="164"/>
    </row>
    <row r="6" spans="1:10" s="169" customFormat="1" ht="31.5">
      <c r="A6" s="166" t="s">
        <v>1</v>
      </c>
      <c r="B6" s="167" t="s">
        <v>154</v>
      </c>
      <c r="C6" s="167" t="s">
        <v>155</v>
      </c>
      <c r="D6" s="167" t="s">
        <v>148</v>
      </c>
      <c r="E6" s="168">
        <v>2012</v>
      </c>
      <c r="F6" s="168">
        <v>2013</v>
      </c>
      <c r="G6" s="168">
        <v>2014</v>
      </c>
      <c r="H6" s="168">
        <v>2015</v>
      </c>
      <c r="I6" s="168">
        <v>2016</v>
      </c>
      <c r="J6" s="168">
        <v>2017</v>
      </c>
    </row>
    <row r="7" spans="1:10" ht="38.25" customHeight="1">
      <c r="A7" s="416" t="s">
        <v>156</v>
      </c>
      <c r="B7" s="417"/>
      <c r="C7" s="417"/>
      <c r="D7" s="417"/>
      <c r="E7" s="417"/>
      <c r="F7" s="417"/>
      <c r="G7" s="417"/>
      <c r="H7" s="417"/>
      <c r="I7" s="417"/>
      <c r="J7" s="418"/>
    </row>
    <row r="8" spans="1:10" ht="31.5">
      <c r="A8" s="170" t="s">
        <v>74</v>
      </c>
      <c r="B8" s="171" t="s">
        <v>109</v>
      </c>
      <c r="C8" s="172" t="s">
        <v>157</v>
      </c>
      <c r="D8" s="172" t="s">
        <v>150</v>
      </c>
      <c r="E8" s="173">
        <v>89</v>
      </c>
      <c r="F8" s="173">
        <v>89</v>
      </c>
      <c r="G8" s="173">
        <v>89</v>
      </c>
      <c r="H8" s="184">
        <v>90</v>
      </c>
      <c r="I8" s="173">
        <v>90</v>
      </c>
      <c r="J8" s="173">
        <v>90</v>
      </c>
    </row>
    <row r="9" spans="1:10" ht="47.25">
      <c r="A9" s="170" t="s">
        <v>78</v>
      </c>
      <c r="B9" s="171" t="s">
        <v>50</v>
      </c>
      <c r="C9" s="172" t="s">
        <v>5</v>
      </c>
      <c r="D9" s="172" t="s">
        <v>150</v>
      </c>
      <c r="E9" s="174">
        <v>23.77</v>
      </c>
      <c r="F9" s="174">
        <v>27.68</v>
      </c>
      <c r="G9" s="174">
        <v>30</v>
      </c>
      <c r="H9" s="185">
        <v>30.05</v>
      </c>
      <c r="I9" s="174">
        <v>30.1</v>
      </c>
      <c r="J9" s="174">
        <v>30.2</v>
      </c>
    </row>
    <row r="10" spans="1:10" ht="63">
      <c r="A10" s="170" t="s">
        <v>80</v>
      </c>
      <c r="B10" s="171" t="s">
        <v>114</v>
      </c>
      <c r="C10" s="172" t="s">
        <v>115</v>
      </c>
      <c r="D10" s="172" t="s">
        <v>150</v>
      </c>
      <c r="E10" s="175">
        <v>2128</v>
      </c>
      <c r="F10" s="175">
        <v>2066</v>
      </c>
      <c r="G10" s="175">
        <v>2128</v>
      </c>
      <c r="H10" s="186">
        <v>2138</v>
      </c>
      <c r="I10" s="175">
        <v>2150</v>
      </c>
      <c r="J10" s="175">
        <v>2150</v>
      </c>
    </row>
    <row r="11" spans="1:10" ht="47.25">
      <c r="A11" s="170" t="s">
        <v>158</v>
      </c>
      <c r="B11" s="171" t="s">
        <v>119</v>
      </c>
      <c r="C11" s="172" t="s">
        <v>5</v>
      </c>
      <c r="D11" s="172" t="s">
        <v>151</v>
      </c>
      <c r="E11" s="175">
        <v>49.4</v>
      </c>
      <c r="F11" s="175">
        <v>50.1</v>
      </c>
      <c r="G11" s="175">
        <v>50.9</v>
      </c>
      <c r="H11" s="186">
        <v>51.4</v>
      </c>
      <c r="I11" s="175">
        <v>52</v>
      </c>
      <c r="J11" s="175">
        <v>52</v>
      </c>
    </row>
    <row r="12" spans="1:10" ht="31.5">
      <c r="A12" s="170" t="s">
        <v>159</v>
      </c>
      <c r="B12" s="171" t="s">
        <v>123</v>
      </c>
      <c r="C12" s="172" t="s">
        <v>89</v>
      </c>
      <c r="D12" s="172" t="s">
        <v>150</v>
      </c>
      <c r="E12" s="172">
        <v>54</v>
      </c>
      <c r="F12" s="172">
        <v>55</v>
      </c>
      <c r="G12" s="172">
        <v>57</v>
      </c>
      <c r="H12" s="187">
        <v>58</v>
      </c>
      <c r="I12" s="172">
        <v>59</v>
      </c>
      <c r="J12" s="172">
        <v>59</v>
      </c>
    </row>
    <row r="13" spans="1:10">
      <c r="A13" s="416" t="s">
        <v>125</v>
      </c>
      <c r="B13" s="417"/>
      <c r="C13" s="417"/>
      <c r="D13" s="417"/>
      <c r="E13" s="417"/>
      <c r="F13" s="417"/>
      <c r="G13" s="417"/>
      <c r="H13" s="417"/>
      <c r="I13" s="417"/>
      <c r="J13" s="418"/>
    </row>
    <row r="14" spans="1:10">
      <c r="A14" s="416" t="s">
        <v>126</v>
      </c>
      <c r="B14" s="417"/>
      <c r="C14" s="417"/>
      <c r="D14" s="417"/>
      <c r="E14" s="417"/>
      <c r="F14" s="417"/>
      <c r="G14" s="417"/>
      <c r="H14" s="417"/>
      <c r="I14" s="417"/>
      <c r="J14" s="418"/>
    </row>
    <row r="15" spans="1:10" ht="31.5">
      <c r="A15" s="176" t="s">
        <v>160</v>
      </c>
      <c r="B15" s="171" t="s">
        <v>127</v>
      </c>
      <c r="C15" s="172" t="s">
        <v>89</v>
      </c>
      <c r="D15" s="172" t="s">
        <v>149</v>
      </c>
      <c r="E15" s="177">
        <v>2360</v>
      </c>
      <c r="F15" s="177">
        <v>2360</v>
      </c>
      <c r="G15" s="222">
        <v>2360</v>
      </c>
      <c r="H15" s="195">
        <v>2430</v>
      </c>
      <c r="I15" s="222">
        <v>2430</v>
      </c>
      <c r="J15" s="222">
        <v>2430</v>
      </c>
    </row>
    <row r="16" spans="1:10" ht="78.75">
      <c r="A16" s="176" t="s">
        <v>161</v>
      </c>
      <c r="B16" s="171" t="s">
        <v>128</v>
      </c>
      <c r="C16" s="172" t="s">
        <v>5</v>
      </c>
      <c r="D16" s="172" t="s">
        <v>150</v>
      </c>
      <c r="E16" s="177">
        <v>3.5</v>
      </c>
      <c r="F16" s="177">
        <v>3.9</v>
      </c>
      <c r="G16" s="178">
        <v>4.0999999999999996</v>
      </c>
      <c r="H16" s="195">
        <v>4.2</v>
      </c>
      <c r="I16" s="178">
        <v>4.5999999999999996</v>
      </c>
      <c r="J16" s="178">
        <v>4.5999999999999996</v>
      </c>
    </row>
    <row r="17" spans="1:10" ht="94.5">
      <c r="A17" s="176" t="s">
        <v>162</v>
      </c>
      <c r="B17" s="171" t="s">
        <v>134</v>
      </c>
      <c r="C17" s="172" t="s">
        <v>89</v>
      </c>
      <c r="D17" s="172" t="s">
        <v>163</v>
      </c>
      <c r="E17" s="177">
        <v>3500</v>
      </c>
      <c r="F17" s="177">
        <v>3900</v>
      </c>
      <c r="G17" s="178">
        <v>4000</v>
      </c>
      <c r="H17" s="195">
        <v>4300</v>
      </c>
      <c r="I17" s="178">
        <v>4500</v>
      </c>
      <c r="J17" s="178">
        <v>4500</v>
      </c>
    </row>
    <row r="18" spans="1:10" ht="31.5">
      <c r="A18" s="176" t="s">
        <v>164</v>
      </c>
      <c r="B18" s="171" t="s">
        <v>136</v>
      </c>
      <c r="C18" s="172" t="s">
        <v>89</v>
      </c>
      <c r="D18" s="172" t="s">
        <v>150</v>
      </c>
      <c r="E18" s="177">
        <v>12305</v>
      </c>
      <c r="F18" s="179">
        <v>14239</v>
      </c>
      <c r="G18" s="179">
        <v>15347</v>
      </c>
      <c r="H18" s="187">
        <v>15602</v>
      </c>
      <c r="I18" s="179">
        <v>15807</v>
      </c>
      <c r="J18" s="179">
        <v>15768</v>
      </c>
    </row>
    <row r="19" spans="1:10">
      <c r="A19" s="416" t="s">
        <v>137</v>
      </c>
      <c r="B19" s="417"/>
      <c r="C19" s="417"/>
      <c r="D19" s="417"/>
      <c r="E19" s="417"/>
      <c r="F19" s="417"/>
      <c r="G19" s="417"/>
      <c r="H19" s="417"/>
      <c r="I19" s="417"/>
      <c r="J19" s="418"/>
    </row>
    <row r="20" spans="1:10">
      <c r="A20" s="416" t="s">
        <v>138</v>
      </c>
      <c r="B20" s="417"/>
      <c r="C20" s="417"/>
      <c r="D20" s="417"/>
      <c r="E20" s="417"/>
      <c r="F20" s="417"/>
      <c r="G20" s="417"/>
      <c r="H20" s="417"/>
      <c r="I20" s="417"/>
      <c r="J20" s="418"/>
    </row>
    <row r="21" spans="1:10" ht="94.5">
      <c r="A21" s="180" t="s">
        <v>165</v>
      </c>
      <c r="B21" s="171" t="s">
        <v>139</v>
      </c>
      <c r="C21" s="177" t="s">
        <v>5</v>
      </c>
      <c r="D21" s="172" t="s">
        <v>149</v>
      </c>
      <c r="E21" s="181">
        <v>2.2599999999999998</v>
      </c>
      <c r="F21" s="181">
        <v>2.36</v>
      </c>
      <c r="G21" s="181">
        <v>2.46</v>
      </c>
      <c r="H21" s="188">
        <v>2.56</v>
      </c>
      <c r="I21" s="181">
        <v>2.66</v>
      </c>
      <c r="J21" s="181">
        <v>2.66</v>
      </c>
    </row>
    <row r="22" spans="1:10" ht="31.5">
      <c r="A22" s="180" t="s">
        <v>166</v>
      </c>
      <c r="B22" s="171" t="s">
        <v>142</v>
      </c>
      <c r="C22" s="177" t="s">
        <v>89</v>
      </c>
      <c r="D22" s="182" t="s">
        <v>150</v>
      </c>
      <c r="E22" s="183">
        <v>29</v>
      </c>
      <c r="F22" s="183">
        <v>8</v>
      </c>
      <c r="G22" s="183">
        <v>12</v>
      </c>
      <c r="H22" s="189">
        <v>8</v>
      </c>
      <c r="I22" s="183">
        <v>4</v>
      </c>
      <c r="J22" s="183">
        <v>4</v>
      </c>
    </row>
  </sheetData>
  <mergeCells count="7">
    <mergeCell ref="A20:J20"/>
    <mergeCell ref="E1:J2"/>
    <mergeCell ref="A4:J4"/>
    <mergeCell ref="A7:J7"/>
    <mergeCell ref="A13:J13"/>
    <mergeCell ref="A14:J14"/>
    <mergeCell ref="A19:J19"/>
  </mergeCells>
  <pageMargins left="0.43307086614173229" right="0.15748031496062992" top="0.15748031496062992" bottom="0.27559055118110237" header="0.15748031496062992" footer="0.15748031496062992"/>
  <pageSetup paperSize="9" scale="67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J23"/>
  <sheetViews>
    <sheetView view="pageBreakPreview" zoomScaleNormal="50" zoomScaleSheetLayoutView="100" workbookViewId="0">
      <pane xSplit="1" ySplit="7" topLeftCell="B8" activePane="bottomRight" state="frozen"/>
      <selection pane="topRight" activeCell="B1" sqref="B1"/>
      <selection pane="bottomLeft" activeCell="A12" sqref="A12"/>
      <selection pane="bottomRight" activeCell="G11" sqref="G11"/>
    </sheetView>
  </sheetViews>
  <sheetFormatPr defaultColWidth="11.5703125" defaultRowHeight="15.75"/>
  <cols>
    <col min="1" max="1" width="4.85546875" style="163" customWidth="1"/>
    <col min="2" max="2" width="50.42578125" style="142" customWidth="1"/>
    <col min="3" max="4" width="9.140625" style="142" customWidth="1"/>
    <col min="5" max="5" width="17" style="142" customWidth="1"/>
    <col min="6" max="7" width="9.140625" style="142" bestFit="1" customWidth="1"/>
    <col min="8" max="8" width="9" style="142" customWidth="1"/>
    <col min="9" max="9" width="9.140625" style="142" bestFit="1" customWidth="1"/>
    <col min="10" max="16384" width="11.5703125" style="142"/>
  </cols>
  <sheetData>
    <row r="1" spans="1:10" ht="15.75" customHeight="1">
      <c r="B1" s="164"/>
      <c r="C1" s="164"/>
      <c r="D1" s="164"/>
      <c r="E1" s="164"/>
      <c r="F1" s="199"/>
      <c r="G1" s="419" t="s">
        <v>152</v>
      </c>
      <c r="H1" s="419"/>
      <c r="I1" s="419"/>
      <c r="J1" s="419"/>
    </row>
    <row r="2" spans="1:10" ht="49.5" customHeight="1">
      <c r="B2" s="164"/>
      <c r="C2" s="164"/>
      <c r="D2" s="164"/>
      <c r="E2" s="164"/>
      <c r="F2" s="199"/>
      <c r="G2" s="419"/>
      <c r="H2" s="419"/>
      <c r="I2" s="419"/>
      <c r="J2" s="419"/>
    </row>
    <row r="3" spans="1:10" ht="18.75" customHeight="1">
      <c r="B3" s="164"/>
      <c r="C3" s="164"/>
      <c r="D3" s="164"/>
      <c r="E3" s="164"/>
      <c r="F3" s="194"/>
      <c r="G3" s="419"/>
      <c r="H3" s="419"/>
      <c r="I3" s="419"/>
      <c r="J3" s="419"/>
    </row>
    <row r="4" spans="1:10" ht="15.75" customHeight="1">
      <c r="A4" s="420" t="s">
        <v>153</v>
      </c>
      <c r="B4" s="420"/>
      <c r="C4" s="420"/>
      <c r="D4" s="420"/>
      <c r="E4" s="420"/>
      <c r="F4" s="420"/>
      <c r="G4" s="420"/>
      <c r="H4" s="420"/>
      <c r="I4" s="420"/>
    </row>
    <row r="5" spans="1:10">
      <c r="B5" s="164"/>
      <c r="C5" s="164"/>
      <c r="D5" s="164"/>
      <c r="E5" s="164"/>
    </row>
    <row r="6" spans="1:10" s="169" customFormat="1" ht="47.25">
      <c r="A6" s="166" t="s">
        <v>1</v>
      </c>
      <c r="B6" s="167" t="s">
        <v>154</v>
      </c>
      <c r="C6" s="167" t="s">
        <v>155</v>
      </c>
      <c r="D6" s="167" t="s">
        <v>4</v>
      </c>
      <c r="E6" s="167" t="s">
        <v>148</v>
      </c>
      <c r="F6" s="168">
        <v>2014</v>
      </c>
      <c r="G6" s="168">
        <v>2015</v>
      </c>
      <c r="H6" s="168">
        <v>2016</v>
      </c>
      <c r="I6" s="160">
        <v>2017</v>
      </c>
      <c r="J6" s="160">
        <v>2018</v>
      </c>
    </row>
    <row r="7" spans="1:10" ht="38.25" customHeight="1">
      <c r="A7" s="421" t="s">
        <v>156</v>
      </c>
      <c r="B7" s="422"/>
      <c r="C7" s="422"/>
      <c r="D7" s="422"/>
      <c r="E7" s="422"/>
      <c r="F7" s="422"/>
      <c r="G7" s="422"/>
      <c r="H7" s="422"/>
      <c r="I7" s="422"/>
      <c r="J7" s="422"/>
    </row>
    <row r="8" spans="1:10" ht="31.5">
      <c r="A8" s="170" t="s">
        <v>74</v>
      </c>
      <c r="B8" s="209" t="s">
        <v>109</v>
      </c>
      <c r="C8" s="172" t="s">
        <v>157</v>
      </c>
      <c r="D8" s="172">
        <v>0.1</v>
      </c>
      <c r="E8" s="172" t="s">
        <v>150</v>
      </c>
      <c r="F8" s="173">
        <v>89</v>
      </c>
      <c r="G8" s="173">
        <v>89</v>
      </c>
      <c r="H8" s="173">
        <v>90</v>
      </c>
      <c r="I8" s="173">
        <v>90</v>
      </c>
      <c r="J8" s="173">
        <v>90</v>
      </c>
    </row>
    <row r="9" spans="1:10" ht="47.25">
      <c r="A9" s="170" t="s">
        <v>78</v>
      </c>
      <c r="B9" s="171" t="s">
        <v>50</v>
      </c>
      <c r="C9" s="172" t="s">
        <v>5</v>
      </c>
      <c r="D9" s="172">
        <v>0.09</v>
      </c>
      <c r="E9" s="172" t="s">
        <v>150</v>
      </c>
      <c r="F9" s="174">
        <v>32.1</v>
      </c>
      <c r="G9" s="174">
        <v>33.6</v>
      </c>
      <c r="H9" s="174">
        <v>35.65</v>
      </c>
      <c r="I9" s="174">
        <v>37.700000000000003</v>
      </c>
      <c r="J9" s="174">
        <v>39.700000000000003</v>
      </c>
    </row>
    <row r="10" spans="1:10" ht="63">
      <c r="A10" s="170" t="s">
        <v>80</v>
      </c>
      <c r="B10" s="171" t="s">
        <v>174</v>
      </c>
      <c r="C10" s="172" t="s">
        <v>115</v>
      </c>
      <c r="D10" s="172">
        <v>0.09</v>
      </c>
      <c r="E10" s="172" t="s">
        <v>150</v>
      </c>
      <c r="F10" s="175">
        <v>1823</v>
      </c>
      <c r="G10" s="175">
        <v>1676</v>
      </c>
      <c r="H10" s="175">
        <v>1676</v>
      </c>
      <c r="I10" s="175">
        <v>1676</v>
      </c>
      <c r="J10" s="175">
        <v>1676</v>
      </c>
    </row>
    <row r="11" spans="1:10" ht="47.25">
      <c r="A11" s="170" t="s">
        <v>158</v>
      </c>
      <c r="B11" s="171" t="s">
        <v>119</v>
      </c>
      <c r="C11" s="172" t="s">
        <v>5</v>
      </c>
      <c r="D11" s="172">
        <v>0.09</v>
      </c>
      <c r="E11" s="172" t="s">
        <v>151</v>
      </c>
      <c r="F11" s="174">
        <v>87.31</v>
      </c>
      <c r="G11" s="174">
        <v>87.45</v>
      </c>
      <c r="H11" s="174">
        <v>88.93</v>
      </c>
      <c r="I11" s="174">
        <v>89.66</v>
      </c>
      <c r="J11" s="174">
        <v>90.62</v>
      </c>
    </row>
    <row r="12" spans="1:10" ht="31.5">
      <c r="A12" s="170" t="s">
        <v>159</v>
      </c>
      <c r="B12" s="171" t="s">
        <v>123</v>
      </c>
      <c r="C12" s="172" t="s">
        <v>89</v>
      </c>
      <c r="D12" s="172">
        <v>0.09</v>
      </c>
      <c r="E12" s="172" t="s">
        <v>150</v>
      </c>
      <c r="F12" s="172">
        <v>95</v>
      </c>
      <c r="G12" s="172">
        <v>58</v>
      </c>
      <c r="H12" s="172">
        <v>58</v>
      </c>
      <c r="I12" s="172">
        <v>58</v>
      </c>
      <c r="J12" s="172">
        <v>59</v>
      </c>
    </row>
    <row r="13" spans="1:10">
      <c r="A13" s="416" t="s">
        <v>125</v>
      </c>
      <c r="B13" s="417"/>
      <c r="C13" s="417"/>
      <c r="D13" s="417"/>
      <c r="E13" s="417"/>
      <c r="F13" s="417"/>
      <c r="G13" s="417"/>
      <c r="H13" s="417"/>
      <c r="I13" s="418"/>
      <c r="J13" s="138"/>
    </row>
    <row r="14" spans="1:10">
      <c r="A14" s="416" t="s">
        <v>126</v>
      </c>
      <c r="B14" s="417"/>
      <c r="C14" s="417"/>
      <c r="D14" s="417"/>
      <c r="E14" s="417"/>
      <c r="F14" s="417"/>
      <c r="G14" s="417"/>
      <c r="H14" s="417"/>
      <c r="I14" s="418"/>
      <c r="J14" s="138"/>
    </row>
    <row r="15" spans="1:10" ht="31.5">
      <c r="A15" s="176" t="s">
        <v>160</v>
      </c>
      <c r="B15" s="171" t="s">
        <v>127</v>
      </c>
      <c r="C15" s="172" t="s">
        <v>191</v>
      </c>
      <c r="D15" s="172">
        <v>0.09</v>
      </c>
      <c r="E15" s="172" t="s">
        <v>149</v>
      </c>
      <c r="F15" s="178">
        <v>2.36</v>
      </c>
      <c r="G15" s="178">
        <v>2.4300000000000002</v>
      </c>
      <c r="H15" s="178">
        <v>2.4300000000000002</v>
      </c>
      <c r="I15" s="178">
        <v>2.4300000000000002</v>
      </c>
      <c r="J15" s="178">
        <v>2.4300000000000002</v>
      </c>
    </row>
    <row r="16" spans="1:10" ht="78.75">
      <c r="A16" s="176" t="s">
        <v>161</v>
      </c>
      <c r="B16" s="171" t="s">
        <v>128</v>
      </c>
      <c r="C16" s="172" t="s">
        <v>5</v>
      </c>
      <c r="D16" s="172">
        <v>0.09</v>
      </c>
      <c r="E16" s="172" t="s">
        <v>150</v>
      </c>
      <c r="F16" s="200">
        <v>4.5</v>
      </c>
      <c r="G16" s="200">
        <v>4.9000000000000004</v>
      </c>
      <c r="H16" s="200">
        <v>4.9000000000000004</v>
      </c>
      <c r="I16" s="200">
        <v>4.9000000000000004</v>
      </c>
      <c r="J16" s="200">
        <v>4.9000000000000004</v>
      </c>
    </row>
    <row r="17" spans="1:10" ht="94.5">
      <c r="A17" s="176" t="s">
        <v>162</v>
      </c>
      <c r="B17" s="171" t="s">
        <v>134</v>
      </c>
      <c r="C17" s="172" t="s">
        <v>89</v>
      </c>
      <c r="D17" s="172">
        <v>0.09</v>
      </c>
      <c r="E17" s="172" t="s">
        <v>150</v>
      </c>
      <c r="F17" s="201">
        <v>3196</v>
      </c>
      <c r="G17" s="201">
        <v>4300</v>
      </c>
      <c r="H17" s="201">
        <v>4500</v>
      </c>
      <c r="I17" s="201">
        <v>4500</v>
      </c>
      <c r="J17" s="201">
        <v>4500</v>
      </c>
    </row>
    <row r="18" spans="1:10" ht="31.5">
      <c r="A18" s="176" t="s">
        <v>164</v>
      </c>
      <c r="B18" s="171" t="s">
        <v>136</v>
      </c>
      <c r="C18" s="172" t="s">
        <v>89</v>
      </c>
      <c r="D18" s="172">
        <v>0.08</v>
      </c>
      <c r="E18" s="172" t="s">
        <v>150</v>
      </c>
      <c r="F18" s="201">
        <v>15347</v>
      </c>
      <c r="G18" s="201">
        <v>16197</v>
      </c>
      <c r="H18" s="201">
        <v>17293</v>
      </c>
      <c r="I18" s="201">
        <v>18376</v>
      </c>
      <c r="J18" s="201">
        <v>19438</v>
      </c>
    </row>
    <row r="19" spans="1:10">
      <c r="A19" s="416" t="s">
        <v>137</v>
      </c>
      <c r="B19" s="417"/>
      <c r="C19" s="417"/>
      <c r="D19" s="417"/>
      <c r="E19" s="417"/>
      <c r="F19" s="417"/>
      <c r="G19" s="417"/>
      <c r="H19" s="417"/>
      <c r="I19" s="418"/>
      <c r="J19" s="138"/>
    </row>
    <row r="20" spans="1:10">
      <c r="A20" s="416" t="s">
        <v>138</v>
      </c>
      <c r="B20" s="417"/>
      <c r="C20" s="417"/>
      <c r="D20" s="417"/>
      <c r="E20" s="417"/>
      <c r="F20" s="417"/>
      <c r="G20" s="417"/>
      <c r="H20" s="417"/>
      <c r="I20" s="418"/>
      <c r="J20" s="138"/>
    </row>
    <row r="21" spans="1:10" ht="94.5">
      <c r="A21" s="180" t="s">
        <v>165</v>
      </c>
      <c r="B21" s="171" t="s">
        <v>147</v>
      </c>
      <c r="C21" s="177" t="s">
        <v>5</v>
      </c>
      <c r="D21" s="177">
        <v>0.11</v>
      </c>
      <c r="E21" s="172" t="s">
        <v>149</v>
      </c>
      <c r="F21" s="202">
        <v>2.46</v>
      </c>
      <c r="G21" s="202">
        <v>2.56</v>
      </c>
      <c r="H21" s="202">
        <v>2.66</v>
      </c>
      <c r="I21" s="202">
        <v>2.66</v>
      </c>
      <c r="J21" s="202">
        <v>2.66</v>
      </c>
    </row>
    <row r="22" spans="1:10" ht="31.5">
      <c r="A22" s="180" t="s">
        <v>166</v>
      </c>
      <c r="B22" s="171" t="s">
        <v>142</v>
      </c>
      <c r="C22" s="177" t="s">
        <v>89</v>
      </c>
      <c r="D22" s="208">
        <v>0.08</v>
      </c>
      <c r="E22" s="203" t="s">
        <v>150</v>
      </c>
      <c r="F22" s="204">
        <v>12</v>
      </c>
      <c r="G22" s="204">
        <v>8</v>
      </c>
      <c r="H22" s="204">
        <v>7</v>
      </c>
      <c r="I22" s="204">
        <v>7</v>
      </c>
      <c r="J22" s="204">
        <v>7</v>
      </c>
    </row>
    <row r="23" spans="1:10">
      <c r="D23" s="163">
        <f>D8+D9+D10+D11+D12+D15+D16+D17+D18+D21+D22</f>
        <v>0.99999999999999978</v>
      </c>
    </row>
  </sheetData>
  <mergeCells count="7">
    <mergeCell ref="A20:I20"/>
    <mergeCell ref="G1:J3"/>
    <mergeCell ref="A4:I4"/>
    <mergeCell ref="A7:J7"/>
    <mergeCell ref="A13:I13"/>
    <mergeCell ref="A14:I14"/>
    <mergeCell ref="A19:I19"/>
  </mergeCells>
  <pageMargins left="0.43307086614173229" right="0.15748031496062992" top="0.15748031496062992" bottom="0.27559055118110237" header="0.15748031496062992" footer="0.15748031496062992"/>
  <pageSetup paperSize="9" scale="64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I45"/>
  <sheetViews>
    <sheetView view="pageBreakPreview" zoomScale="89" zoomScaleSheetLayoutView="89" workbookViewId="0">
      <pane xSplit="3" ySplit="10" topLeftCell="D11" activePane="bottomRight" state="frozen"/>
      <selection activeCell="B17" sqref="B17"/>
      <selection pane="topRight" activeCell="B17" sqref="B17"/>
      <selection pane="bottomLeft" activeCell="B17" sqref="B17"/>
      <selection pane="bottomRight" activeCell="D13" sqref="D13"/>
    </sheetView>
  </sheetViews>
  <sheetFormatPr defaultRowHeight="42" customHeight="1"/>
  <cols>
    <col min="1" max="1" width="4.7109375" style="196" customWidth="1"/>
    <col min="2" max="2" width="64" style="2" customWidth="1"/>
    <col min="3" max="3" width="6.7109375" style="2" customWidth="1"/>
    <col min="4" max="4" width="8.42578125" style="2" customWidth="1"/>
    <col min="5" max="5" width="17.5703125" style="2" customWidth="1"/>
    <col min="6" max="7" width="10.7109375" style="205" customWidth="1"/>
    <col min="8" max="9" width="10.7109375" style="2" customWidth="1"/>
    <col min="10" max="11" width="9.140625" style="2"/>
    <col min="12" max="12" width="11.28515625" style="2" bestFit="1" customWidth="1"/>
    <col min="13" max="16384" width="9.140625" style="2"/>
  </cols>
  <sheetData>
    <row r="1" spans="1:9" ht="15.75" customHeight="1">
      <c r="A1" s="4"/>
      <c r="B1" s="4"/>
      <c r="C1" s="4"/>
      <c r="D1" s="4"/>
      <c r="E1" s="4"/>
      <c r="F1" s="434" t="s">
        <v>274</v>
      </c>
      <c r="G1" s="434"/>
      <c r="H1" s="434"/>
      <c r="I1" s="434"/>
    </row>
    <row r="2" spans="1:9" ht="15.75" customHeight="1">
      <c r="A2" s="4"/>
      <c r="B2" s="4"/>
      <c r="C2" s="4"/>
      <c r="D2" s="4"/>
      <c r="E2" s="4"/>
      <c r="F2" s="434" t="s">
        <v>275</v>
      </c>
      <c r="G2" s="434"/>
      <c r="H2" s="434"/>
      <c r="I2" s="434"/>
    </row>
    <row r="3" spans="1:9" ht="49.5" customHeight="1">
      <c r="A3" s="4"/>
      <c r="B3" s="4"/>
      <c r="C3" s="4"/>
      <c r="D3" s="4"/>
      <c r="E3" s="4"/>
      <c r="F3" s="434" t="s">
        <v>277</v>
      </c>
      <c r="G3" s="434"/>
      <c r="H3" s="434"/>
      <c r="I3" s="434"/>
    </row>
    <row r="4" spans="1:9" ht="15.75">
      <c r="A4" s="4"/>
      <c r="B4" s="4"/>
      <c r="C4" s="4"/>
      <c r="D4" s="4"/>
      <c r="E4" s="4"/>
      <c r="F4" s="4"/>
      <c r="G4" s="6"/>
      <c r="H4" s="6"/>
      <c r="I4" s="6"/>
    </row>
    <row r="5" spans="1:9" ht="15.75">
      <c r="A5" s="429" t="s">
        <v>0</v>
      </c>
      <c r="B5" s="429"/>
      <c r="C5" s="429"/>
      <c r="D5" s="429"/>
      <c r="E5" s="429"/>
      <c r="F5" s="429"/>
      <c r="G5" s="429"/>
    </row>
    <row r="6" spans="1:9" ht="15.75">
      <c r="A6" s="429" t="s">
        <v>240</v>
      </c>
      <c r="B6" s="429"/>
      <c r="C6" s="429"/>
      <c r="D6" s="429"/>
      <c r="E6" s="429"/>
      <c r="F6" s="429"/>
      <c r="G6" s="429"/>
    </row>
    <row r="7" spans="1:9" ht="15.75">
      <c r="A7" s="198"/>
      <c r="B7" s="4"/>
      <c r="C7" s="4"/>
      <c r="D7" s="4"/>
      <c r="E7" s="4"/>
      <c r="F7" s="207"/>
      <c r="G7" s="207"/>
    </row>
    <row r="8" spans="1:9" s="1" customFormat="1" ht="42" customHeight="1">
      <c r="A8" s="432" t="s">
        <v>1</v>
      </c>
      <c r="B8" s="433" t="s">
        <v>2</v>
      </c>
      <c r="C8" s="433" t="s">
        <v>3</v>
      </c>
      <c r="D8" s="433" t="s">
        <v>241</v>
      </c>
      <c r="E8" s="433" t="s">
        <v>148</v>
      </c>
      <c r="F8" s="423" t="s">
        <v>271</v>
      </c>
      <c r="G8" s="424"/>
      <c r="H8" s="424"/>
      <c r="I8" s="425"/>
    </row>
    <row r="9" spans="1:9" s="1" customFormat="1" ht="42" customHeight="1">
      <c r="A9" s="432"/>
      <c r="B9" s="433"/>
      <c r="C9" s="433"/>
      <c r="D9" s="433"/>
      <c r="E9" s="433"/>
      <c r="F9" s="259">
        <v>2016</v>
      </c>
      <c r="G9" s="259">
        <v>2017</v>
      </c>
      <c r="H9" s="259">
        <v>2018</v>
      </c>
      <c r="I9" s="259">
        <v>2019</v>
      </c>
    </row>
    <row r="10" spans="1:9" ht="42" customHeight="1">
      <c r="A10" s="426" t="s">
        <v>108</v>
      </c>
      <c r="B10" s="427"/>
      <c r="C10" s="427"/>
      <c r="D10" s="427"/>
      <c r="E10" s="427"/>
      <c r="F10" s="427"/>
      <c r="G10" s="427"/>
      <c r="H10" s="427"/>
      <c r="I10" s="428"/>
    </row>
    <row r="11" spans="1:9" ht="42" customHeight="1">
      <c r="A11" s="273">
        <f>'[2]отчет 2014 год'!A37</f>
        <v>1</v>
      </c>
      <c r="B11" s="274" t="str">
        <f>'[2]отчет 2014 год'!B37</f>
        <v>Количество спортивных сооружений в городе</v>
      </c>
      <c r="C11" s="269" t="str">
        <f>'[2]1972-п'!C8</f>
        <v>шт.</v>
      </c>
      <c r="D11" s="269">
        <v>0.08</v>
      </c>
      <c r="E11" s="269" t="s">
        <v>150</v>
      </c>
      <c r="F11" s="275">
        <v>89</v>
      </c>
      <c r="G11" s="275">
        <v>93</v>
      </c>
      <c r="H11" s="275">
        <v>93</v>
      </c>
      <c r="I11" s="275">
        <v>93</v>
      </c>
    </row>
    <row r="12" spans="1:9" ht="42" customHeight="1">
      <c r="A12" s="273">
        <f>'[2]отчет 2014 год'!A38</f>
        <v>2</v>
      </c>
      <c r="B12" s="274" t="str">
        <f>'[2]отчет 2014 год'!B38</f>
        <v xml:space="preserve">Доля граждан, систематически занимающихся физической  культурой и спортом, к общей численности населения </v>
      </c>
      <c r="C12" s="269" t="str">
        <f>'[2]1972-п'!C9</f>
        <v>%</v>
      </c>
      <c r="D12" s="269">
        <v>0.09</v>
      </c>
      <c r="E12" s="269" t="s">
        <v>150</v>
      </c>
      <c r="F12" s="276">
        <v>35.17</v>
      </c>
      <c r="G12" s="327">
        <v>36.67</v>
      </c>
      <c r="H12" s="269">
        <v>38.17</v>
      </c>
      <c r="I12" s="269">
        <v>39.67</v>
      </c>
    </row>
    <row r="13" spans="1:9" ht="47.25">
      <c r="A13" s="273">
        <f>'[2]отчет 2014 год'!A41</f>
        <v>3</v>
      </c>
      <c r="B13" s="274" t="str">
        <f>'[2]отчет 2014 год'!B41</f>
        <v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v>
      </c>
      <c r="C13" s="269" t="str">
        <f>'[2]1972-п'!C10</f>
        <v xml:space="preserve"> чел.</v>
      </c>
      <c r="D13" s="269">
        <v>0.1</v>
      </c>
      <c r="E13" s="269" t="s">
        <v>150</v>
      </c>
      <c r="F13" s="277">
        <v>1722</v>
      </c>
      <c r="G13" s="275">
        <v>1722</v>
      </c>
      <c r="H13" s="269">
        <v>1722</v>
      </c>
      <c r="I13" s="269">
        <v>1722</v>
      </c>
    </row>
    <row r="14" spans="1:9" ht="47.25">
      <c r="A14" s="273">
        <f>'[2]отчет 2014 год'!A44</f>
        <v>4</v>
      </c>
      <c r="B14" s="274" t="str">
        <f>'[2]отчет 2014 год'!B44</f>
        <v>Доля учащихся и студентов, систематически занимающихся физической культурой и спортом, в общей численности учащихся и студентов</v>
      </c>
      <c r="C14" s="269" t="str">
        <f>'[2]1972-п'!C11</f>
        <v>%</v>
      </c>
      <c r="D14" s="269">
        <v>0.1</v>
      </c>
      <c r="E14" s="269" t="s">
        <v>270</v>
      </c>
      <c r="F14" s="278">
        <v>94.15</v>
      </c>
      <c r="G14" s="279">
        <v>95.17</v>
      </c>
      <c r="H14" s="279">
        <v>95.4</v>
      </c>
      <c r="I14" s="279">
        <v>95.84</v>
      </c>
    </row>
    <row r="15" spans="1:9" ht="31.5">
      <c r="A15" s="273">
        <f>'[2]отчет 2014 год'!A47</f>
        <v>5</v>
      </c>
      <c r="B15" s="273" t="str">
        <f>'[2]отчет 2014 год'!B47</f>
        <v>Количество спортсменов в сборных командах Красноярского края</v>
      </c>
      <c r="C15" s="269" t="str">
        <f>'[2]1972-п'!C12</f>
        <v>чел.</v>
      </c>
      <c r="D15" s="269">
        <v>0.09</v>
      </c>
      <c r="E15" s="269" t="s">
        <v>150</v>
      </c>
      <c r="F15" s="277">
        <v>58</v>
      </c>
      <c r="G15" s="275">
        <v>58</v>
      </c>
      <c r="H15" s="275">
        <v>58</v>
      </c>
      <c r="I15" s="275">
        <v>58</v>
      </c>
    </row>
    <row r="16" spans="1:9" ht="15.75">
      <c r="A16" s="431" t="s">
        <v>126</v>
      </c>
      <c r="B16" s="431"/>
      <c r="C16" s="431"/>
      <c r="D16" s="431"/>
      <c r="E16" s="431"/>
      <c r="F16" s="431"/>
      <c r="G16" s="431"/>
      <c r="H16" s="235"/>
      <c r="I16" s="235"/>
    </row>
    <row r="17" spans="1:9" s="8" customFormat="1" ht="42" customHeight="1">
      <c r="A17" s="269" t="s">
        <v>175</v>
      </c>
      <c r="B17" s="268" t="str">
        <f>'[2]1972-п'!B15</f>
        <v>Единовременная пропускная способность спортивных сооружений</v>
      </c>
      <c r="C17" s="269" t="s">
        <v>89</v>
      </c>
      <c r="D17" s="269">
        <v>0.09</v>
      </c>
      <c r="E17" s="269" t="s">
        <v>270</v>
      </c>
      <c r="F17" s="280">
        <v>2430</v>
      </c>
      <c r="G17" s="277">
        <v>2430</v>
      </c>
      <c r="H17" s="277">
        <v>2430</v>
      </c>
      <c r="I17" s="277">
        <v>2430</v>
      </c>
    </row>
    <row r="18" spans="1:9" ht="63">
      <c r="A18" s="281" t="s">
        <v>176</v>
      </c>
      <c r="B18" s="268" t="str">
        <f>'[2]1972-п'!B16</f>
        <v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v>
      </c>
      <c r="C18" s="269" t="str">
        <f>'[2]1972-п'!C16</f>
        <v>%</v>
      </c>
      <c r="D18" s="269">
        <v>0.09</v>
      </c>
      <c r="E18" s="269" t="s">
        <v>150</v>
      </c>
      <c r="F18" s="282">
        <v>4.9000000000000004</v>
      </c>
      <c r="G18" s="282">
        <v>4.9000000000000004</v>
      </c>
      <c r="H18" s="282">
        <v>4.9000000000000004</v>
      </c>
      <c r="I18" s="282">
        <v>4.9000000000000004</v>
      </c>
    </row>
    <row r="19" spans="1:9" s="8" customFormat="1" ht="63">
      <c r="A19" s="281" t="s">
        <v>177</v>
      </c>
      <c r="B19" s="268" t="str">
        <f>'[2]1972-п'!B17</f>
        <v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v>
      </c>
      <c r="C19" s="269" t="str">
        <f>'[2]1972-п'!C17</f>
        <v>чел.</v>
      </c>
      <c r="D19" s="269">
        <v>0.09</v>
      </c>
      <c r="E19" s="269" t="s">
        <v>150</v>
      </c>
      <c r="F19" s="283">
        <v>4500</v>
      </c>
      <c r="G19" s="283">
        <v>4500</v>
      </c>
      <c r="H19" s="283">
        <v>4500</v>
      </c>
      <c r="I19" s="283">
        <v>4500</v>
      </c>
    </row>
    <row r="20" spans="1:9" s="8" customFormat="1" ht="31.5">
      <c r="A20" s="269" t="s">
        <v>6</v>
      </c>
      <c r="B20" s="268" t="str">
        <f>'[2]1972-п'!B18</f>
        <v>Численность населения систематически занимающихся физкультурой и спортом</v>
      </c>
      <c r="C20" s="269" t="str">
        <f>'[2]1972-п'!C18</f>
        <v>чел.</v>
      </c>
      <c r="D20" s="269">
        <v>0.09</v>
      </c>
      <c r="E20" s="269" t="s">
        <v>150</v>
      </c>
      <c r="F20" s="283">
        <v>16818</v>
      </c>
      <c r="G20" s="283">
        <v>17536</v>
      </c>
      <c r="H20" s="286">
        <v>18253</v>
      </c>
      <c r="I20" s="275">
        <v>19259</v>
      </c>
    </row>
    <row r="21" spans="1:9" s="8" customFormat="1" ht="15.75">
      <c r="A21" s="426" t="s">
        <v>138</v>
      </c>
      <c r="B21" s="427"/>
      <c r="C21" s="427"/>
      <c r="D21" s="427"/>
      <c r="E21" s="427"/>
      <c r="F21" s="427"/>
      <c r="G21" s="428"/>
      <c r="H21" s="287"/>
      <c r="I21" s="287"/>
    </row>
    <row r="22" spans="1:9" ht="78.75">
      <c r="A22" s="268" t="s">
        <v>178</v>
      </c>
      <c r="B22" s="268" t="str">
        <f>'[2]1972-п'!B21</f>
        <v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v>
      </c>
      <c r="C22" s="269" t="str">
        <f>'[2]1972-п'!C21</f>
        <v>%</v>
      </c>
      <c r="D22" s="269">
        <v>0.09</v>
      </c>
      <c r="E22" s="269"/>
      <c r="F22" s="284">
        <v>2.66</v>
      </c>
      <c r="G22" s="284">
        <v>2.66</v>
      </c>
      <c r="H22" s="259">
        <v>2.66</v>
      </c>
      <c r="I22" s="259">
        <v>2.66</v>
      </c>
    </row>
    <row r="23" spans="1:9" ht="31.5">
      <c r="A23" s="268" t="s">
        <v>179</v>
      </c>
      <c r="B23" s="268" t="str">
        <f>'[2]1972-п'!B22</f>
        <v>Количество специалистов, обучающихся на курсах повышения квалификации и семинарах</v>
      </c>
      <c r="C23" s="269" t="str">
        <f>'[2]1972-п'!C22</f>
        <v>чел.</v>
      </c>
      <c r="D23" s="269">
        <v>0.09</v>
      </c>
      <c r="E23" s="269"/>
      <c r="F23" s="285">
        <v>7</v>
      </c>
      <c r="G23" s="285">
        <v>7</v>
      </c>
      <c r="H23" s="285">
        <v>7</v>
      </c>
      <c r="I23" s="285">
        <v>7</v>
      </c>
    </row>
    <row r="24" spans="1:9" ht="15.75">
      <c r="A24" s="242"/>
      <c r="B24" s="242"/>
      <c r="C24" s="242"/>
      <c r="E24" s="242"/>
      <c r="F24" s="242"/>
      <c r="G24" s="242"/>
      <c r="H24" s="207"/>
      <c r="I24" s="207"/>
    </row>
    <row r="25" spans="1:9" s="8" customFormat="1" ht="15.75">
      <c r="A25" s="242"/>
      <c r="B25" s="198" t="s">
        <v>197</v>
      </c>
      <c r="C25" s="242"/>
      <c r="D25" s="242"/>
      <c r="E25" s="242"/>
      <c r="F25" s="242"/>
      <c r="G25" s="242"/>
      <c r="H25" s="207"/>
      <c r="I25" s="207"/>
    </row>
    <row r="26" spans="1:9" ht="15.75">
      <c r="A26" s="4"/>
      <c r="B26" s="4" t="s">
        <v>199</v>
      </c>
      <c r="C26" s="4"/>
      <c r="D26" s="4"/>
      <c r="E26" s="4"/>
      <c r="F26" s="429" t="s">
        <v>198</v>
      </c>
      <c r="G26" s="429"/>
      <c r="H26" s="207"/>
      <c r="I26" s="207"/>
    </row>
    <row r="27" spans="1:9" ht="12">
      <c r="A27" s="1"/>
      <c r="B27" s="1"/>
      <c r="C27" s="1"/>
      <c r="D27" s="1"/>
      <c r="E27" s="1"/>
      <c r="F27" s="1"/>
      <c r="G27" s="1"/>
      <c r="H27" s="205"/>
      <c r="I27" s="205"/>
    </row>
    <row r="28" spans="1:9" s="8" customFormat="1" ht="15.75">
      <c r="A28" s="196"/>
      <c r="B28" s="2"/>
      <c r="C28" s="2"/>
      <c r="D28" s="288">
        <f>D11+D12+D13+D14+D15+D17+D18+D19+D20+D22+D23</f>
        <v>0.99999999999999978</v>
      </c>
      <c r="E28" s="2"/>
      <c r="F28" s="205"/>
      <c r="G28" s="205"/>
      <c r="H28" s="205"/>
      <c r="I28" s="205"/>
    </row>
    <row r="29" spans="1:9" ht="12">
      <c r="H29" s="205"/>
      <c r="I29" s="205"/>
    </row>
    <row r="30" spans="1:9" s="8" customFormat="1" ht="12">
      <c r="A30" s="196"/>
      <c r="B30" s="2"/>
      <c r="C30" s="2"/>
      <c r="D30" s="2"/>
      <c r="E30" s="2"/>
      <c r="F30" s="205"/>
      <c r="G30" s="205"/>
      <c r="H30" s="205"/>
      <c r="I30" s="205"/>
    </row>
    <row r="31" spans="1:9" ht="12">
      <c r="H31" s="205"/>
      <c r="I31" s="205"/>
    </row>
    <row r="32" spans="1:9" ht="12">
      <c r="H32" s="205"/>
      <c r="I32" s="205"/>
    </row>
    <row r="33" spans="1:7" ht="12"/>
    <row r="34" spans="1:7" ht="12"/>
    <row r="35" spans="1:7" ht="18.75">
      <c r="A35" s="197"/>
      <c r="B35" s="5"/>
      <c r="C35" s="5"/>
      <c r="D35" s="5"/>
      <c r="E35" s="5"/>
      <c r="F35" s="206"/>
    </row>
    <row r="36" spans="1:7" ht="42" customHeight="1">
      <c r="A36" s="430"/>
      <c r="B36" s="430"/>
      <c r="C36" s="430"/>
      <c r="D36" s="430"/>
      <c r="E36" s="262"/>
      <c r="F36" s="430"/>
      <c r="G36" s="430"/>
    </row>
    <row r="37" spans="1:7" ht="42" customHeight="1">
      <c r="A37" s="198"/>
      <c r="B37" s="4"/>
      <c r="C37" s="4"/>
      <c r="D37" s="4"/>
      <c r="E37" s="4"/>
      <c r="F37" s="207"/>
      <c r="G37" s="207"/>
    </row>
    <row r="38" spans="1:7" ht="42" customHeight="1">
      <c r="A38" s="198"/>
    </row>
    <row r="44" spans="1:7" customFormat="1" ht="42" customHeight="1">
      <c r="A44" s="196"/>
      <c r="B44" s="2"/>
      <c r="C44" s="2"/>
      <c r="D44" s="2"/>
      <c r="E44" s="2"/>
      <c r="F44" s="205"/>
      <c r="G44" s="205"/>
    </row>
    <row r="45" spans="1:7" s="4" customFormat="1" ht="42" customHeight="1">
      <c r="A45" s="196"/>
      <c r="B45" s="2"/>
      <c r="C45" s="2"/>
      <c r="D45" s="2"/>
      <c r="E45" s="2"/>
      <c r="F45" s="205"/>
      <c r="G45" s="205"/>
    </row>
  </sheetData>
  <mergeCells count="17">
    <mergeCell ref="F1:I1"/>
    <mergeCell ref="F2:I2"/>
    <mergeCell ref="F3:I3"/>
    <mergeCell ref="A5:G5"/>
    <mergeCell ref="A6:G6"/>
    <mergeCell ref="F8:I8"/>
    <mergeCell ref="A10:I10"/>
    <mergeCell ref="F26:G26"/>
    <mergeCell ref="A36:D36"/>
    <mergeCell ref="A16:G16"/>
    <mergeCell ref="A21:G21"/>
    <mergeCell ref="F36:G36"/>
    <mergeCell ref="A8:A9"/>
    <mergeCell ref="D8:D9"/>
    <mergeCell ref="C8:C9"/>
    <mergeCell ref="B8:B9"/>
    <mergeCell ref="E8:E9"/>
  </mergeCells>
  <pageMargins left="0.59055118110236227" right="0.43" top="0.59055118110236227" bottom="0" header="0.51181102362204722" footer="0.35433070866141736"/>
  <pageSetup paperSize="9"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I55"/>
  <sheetViews>
    <sheetView view="pageBreakPreview" zoomScale="90" zoomScaleSheetLayoutView="90" workbookViewId="0">
      <pane xSplit="1" ySplit="10" topLeftCell="B11" activePane="bottomRight" state="frozen"/>
      <selection pane="topRight" activeCell="H1" sqref="H1"/>
      <selection pane="bottomLeft" activeCell="A11" sqref="A11"/>
      <selection pane="bottomRight" activeCell="B9" sqref="B9:B10"/>
    </sheetView>
  </sheetViews>
  <sheetFormatPr defaultRowHeight="12.75"/>
  <cols>
    <col min="1" max="1" width="5.42578125" style="7" customWidth="1"/>
    <col min="2" max="2" width="48.140625" style="7" customWidth="1"/>
    <col min="3" max="3" width="16.28515625" style="290" customWidth="1"/>
    <col min="4" max="5" width="12.5703125" style="7" customWidth="1"/>
    <col min="6" max="6" width="13.85546875" style="7" customWidth="1"/>
    <col min="7" max="7" width="16.7109375" style="7" customWidth="1"/>
    <col min="8" max="8" width="14.42578125" style="7" customWidth="1"/>
    <col min="9" max="16384" width="9.140625" style="7"/>
  </cols>
  <sheetData>
    <row r="1" spans="1:9" ht="31.5">
      <c r="A1" s="236"/>
      <c r="B1" s="267"/>
      <c r="C1" s="289"/>
      <c r="D1" s="4"/>
      <c r="E1" s="4"/>
      <c r="F1" s="4" t="s">
        <v>203</v>
      </c>
      <c r="H1" s="4"/>
    </row>
    <row r="2" spans="1:9" ht="15.75">
      <c r="A2" s="236"/>
      <c r="B2" s="267"/>
      <c r="C2" s="289"/>
      <c r="D2" s="4"/>
      <c r="E2" s="4"/>
      <c r="F2" s="434" t="s">
        <v>275</v>
      </c>
      <c r="G2" s="434"/>
      <c r="H2" s="434"/>
      <c r="I2" s="434"/>
    </row>
    <row r="3" spans="1:9" ht="52.5" customHeight="1">
      <c r="A3" s="236"/>
      <c r="B3" s="267"/>
      <c r="C3" s="289"/>
      <c r="D3" s="4"/>
      <c r="E3" s="4"/>
      <c r="F3" s="434" t="s">
        <v>277</v>
      </c>
      <c r="G3" s="434"/>
      <c r="H3" s="434"/>
      <c r="I3" s="4"/>
    </row>
    <row r="4" spans="1:9" ht="15.75">
      <c r="A4" s="236"/>
      <c r="B4" s="267"/>
      <c r="C4" s="289"/>
      <c r="D4" s="4"/>
      <c r="E4" s="4"/>
      <c r="F4" s="267"/>
      <c r="G4" s="270"/>
      <c r="H4" s="270"/>
    </row>
    <row r="5" spans="1:9" ht="15.75">
      <c r="A5" s="437" t="s">
        <v>242</v>
      </c>
      <c r="B5" s="437"/>
      <c r="C5" s="437"/>
      <c r="D5" s="437"/>
      <c r="E5" s="437"/>
      <c r="F5" s="437"/>
      <c r="G5" s="437"/>
      <c r="H5" s="437"/>
    </row>
    <row r="6" spans="1:9" ht="15.75">
      <c r="A6" s="429" t="s">
        <v>243</v>
      </c>
      <c r="B6" s="429"/>
      <c r="C6" s="429"/>
      <c r="D6" s="429"/>
      <c r="E6" s="429"/>
      <c r="F6" s="429"/>
      <c r="G6" s="429"/>
      <c r="H6" s="429"/>
    </row>
    <row r="7" spans="1:9" ht="15.75">
      <c r="A7" s="236"/>
      <c r="B7" s="236"/>
      <c r="C7" s="289"/>
      <c r="D7" s="236"/>
      <c r="E7" s="236"/>
      <c r="F7" s="236"/>
      <c r="G7" s="236"/>
      <c r="H7" s="236"/>
    </row>
    <row r="8" spans="1:9" ht="15.75">
      <c r="A8" s="236"/>
      <c r="B8" s="236"/>
      <c r="C8" s="289"/>
      <c r="D8" s="236"/>
      <c r="E8" s="236"/>
      <c r="F8" s="236"/>
      <c r="G8" s="236"/>
      <c r="H8" s="236"/>
    </row>
    <row r="9" spans="1:9" s="236" customFormat="1" ht="15.75">
      <c r="A9" s="433" t="s">
        <v>1</v>
      </c>
      <c r="B9" s="433" t="s">
        <v>29</v>
      </c>
      <c r="C9" s="433" t="s">
        <v>30</v>
      </c>
      <c r="D9" s="433" t="s">
        <v>244</v>
      </c>
      <c r="E9" s="433"/>
      <c r="F9" s="433" t="s">
        <v>245</v>
      </c>
      <c r="G9" s="433" t="s">
        <v>246</v>
      </c>
      <c r="H9" s="433" t="s">
        <v>247</v>
      </c>
    </row>
    <row r="10" spans="1:9" s="236" customFormat="1" ht="31.5">
      <c r="A10" s="433"/>
      <c r="B10" s="433"/>
      <c r="C10" s="433"/>
      <c r="D10" s="269" t="s">
        <v>31</v>
      </c>
      <c r="E10" s="269" t="s">
        <v>32</v>
      </c>
      <c r="F10" s="433"/>
      <c r="G10" s="433"/>
      <c r="H10" s="433"/>
    </row>
    <row r="11" spans="1:9" s="236" customFormat="1" ht="31.5">
      <c r="A11" s="237"/>
      <c r="B11" s="291" t="s">
        <v>205</v>
      </c>
      <c r="C11" s="292"/>
      <c r="D11" s="13"/>
      <c r="E11" s="13"/>
      <c r="F11" s="13"/>
      <c r="G11" s="293"/>
      <c r="H11" s="237"/>
    </row>
    <row r="12" spans="1:9" s="236" customFormat="1" ht="15.75">
      <c r="A12" s="237"/>
      <c r="B12" s="294" t="s">
        <v>206</v>
      </c>
      <c r="C12" s="292"/>
      <c r="D12" s="13"/>
      <c r="E12" s="13"/>
      <c r="F12" s="13"/>
      <c r="G12" s="293"/>
      <c r="H12" s="293"/>
    </row>
    <row r="13" spans="1:9" s="236" customFormat="1" ht="15.75">
      <c r="A13" s="237"/>
      <c r="B13" s="436" t="s">
        <v>207</v>
      </c>
      <c r="C13" s="292" t="s">
        <v>116</v>
      </c>
      <c r="D13" s="13"/>
      <c r="E13" s="13"/>
      <c r="F13" s="13"/>
      <c r="G13" s="295"/>
      <c r="H13" s="237"/>
    </row>
    <row r="14" spans="1:9" s="236" customFormat="1" ht="33" customHeight="1">
      <c r="A14" s="237"/>
      <c r="B14" s="436"/>
      <c r="C14" s="292" t="s">
        <v>118</v>
      </c>
      <c r="D14" s="13"/>
      <c r="E14" s="13"/>
      <c r="F14" s="13"/>
      <c r="G14" s="293"/>
      <c r="H14" s="237"/>
    </row>
    <row r="15" spans="1:9" s="236" customFormat="1" ht="47.25">
      <c r="A15" s="237"/>
      <c r="B15" s="235" t="s">
        <v>237</v>
      </c>
      <c r="C15" s="292" t="s">
        <v>118</v>
      </c>
      <c r="D15" s="13"/>
      <c r="E15" s="13"/>
      <c r="F15" s="13"/>
      <c r="G15" s="293"/>
      <c r="H15" s="237"/>
    </row>
    <row r="16" spans="1:9" s="236" customFormat="1" ht="47.25">
      <c r="A16" s="237"/>
      <c r="B16" s="297" t="s">
        <v>208</v>
      </c>
      <c r="C16" s="292" t="s">
        <v>116</v>
      </c>
      <c r="D16" s="13"/>
      <c r="E16" s="13"/>
      <c r="F16" s="13"/>
      <c r="G16" s="295"/>
      <c r="H16" s="237"/>
    </row>
    <row r="17" spans="1:8" s="236" customFormat="1" ht="47.25">
      <c r="A17" s="237"/>
      <c r="B17" s="297" t="s">
        <v>209</v>
      </c>
      <c r="C17" s="292" t="s">
        <v>116</v>
      </c>
      <c r="D17" s="13"/>
      <c r="E17" s="13"/>
      <c r="F17" s="13"/>
      <c r="G17" s="293"/>
      <c r="H17" s="237"/>
    </row>
    <row r="18" spans="1:8" s="236" customFormat="1" ht="15.75">
      <c r="A18" s="237"/>
      <c r="B18" s="435" t="s">
        <v>210</v>
      </c>
      <c r="C18" s="292" t="s">
        <v>116</v>
      </c>
      <c r="D18" s="13"/>
      <c r="E18" s="13"/>
      <c r="F18" s="13"/>
      <c r="G18" s="293"/>
      <c r="H18" s="237"/>
    </row>
    <row r="19" spans="1:8" s="236" customFormat="1" ht="15.75">
      <c r="A19" s="237"/>
      <c r="B19" s="435"/>
      <c r="C19" s="292" t="s">
        <v>118</v>
      </c>
      <c r="D19" s="13"/>
      <c r="E19" s="13"/>
      <c r="F19" s="13"/>
      <c r="G19" s="293"/>
      <c r="H19" s="237"/>
    </row>
    <row r="20" spans="1:8" s="236" customFormat="1" ht="47.25">
      <c r="A20" s="237"/>
      <c r="B20" s="296" t="s">
        <v>211</v>
      </c>
      <c r="C20" s="292" t="s">
        <v>116</v>
      </c>
      <c r="D20" s="13"/>
      <c r="E20" s="13"/>
      <c r="F20" s="13"/>
      <c r="G20" s="293"/>
      <c r="H20" s="237"/>
    </row>
    <row r="21" spans="1:8" s="236" customFormat="1" ht="47.25">
      <c r="A21" s="237"/>
      <c r="B21" s="297" t="s">
        <v>238</v>
      </c>
      <c r="C21" s="292" t="s">
        <v>118</v>
      </c>
      <c r="D21" s="13"/>
      <c r="E21" s="13"/>
      <c r="F21" s="13"/>
      <c r="G21" s="293"/>
      <c r="H21" s="237"/>
    </row>
    <row r="22" spans="1:8" s="236" customFormat="1" ht="15.75">
      <c r="A22" s="237"/>
      <c r="B22" s="435" t="s">
        <v>212</v>
      </c>
      <c r="C22" s="292" t="s">
        <v>116</v>
      </c>
      <c r="D22" s="234"/>
      <c r="E22" s="234"/>
      <c r="F22" s="234"/>
      <c r="G22" s="234"/>
      <c r="H22" s="234"/>
    </row>
    <row r="23" spans="1:8" s="236" customFormat="1" ht="30.75" customHeight="1">
      <c r="A23" s="237"/>
      <c r="B23" s="435"/>
      <c r="C23" s="292" t="s">
        <v>118</v>
      </c>
      <c r="D23" s="13"/>
      <c r="E23" s="13"/>
      <c r="F23" s="13"/>
      <c r="G23" s="293"/>
      <c r="H23" s="237"/>
    </row>
    <row r="24" spans="1:8" s="236" customFormat="1" ht="47.25">
      <c r="A24" s="237"/>
      <c r="B24" s="297" t="s">
        <v>213</v>
      </c>
      <c r="C24" s="292" t="s">
        <v>118</v>
      </c>
      <c r="D24" s="13"/>
      <c r="E24" s="13"/>
      <c r="F24" s="13"/>
      <c r="G24" s="295"/>
      <c r="H24" s="237"/>
    </row>
    <row r="25" spans="1:8" s="236" customFormat="1" ht="47.25">
      <c r="A25" s="237"/>
      <c r="B25" s="297" t="s">
        <v>214</v>
      </c>
      <c r="C25" s="292" t="s">
        <v>116</v>
      </c>
      <c r="D25" s="13"/>
      <c r="E25" s="13"/>
      <c r="F25" s="13"/>
      <c r="G25" s="295"/>
      <c r="H25" s="237"/>
    </row>
    <row r="26" spans="1:8" s="236" customFormat="1" ht="47.25">
      <c r="A26" s="237"/>
      <c r="B26" s="296" t="s">
        <v>215</v>
      </c>
      <c r="C26" s="298" t="s">
        <v>116</v>
      </c>
      <c r="D26" s="13"/>
      <c r="E26" s="13"/>
      <c r="F26" s="13"/>
      <c r="G26" s="295"/>
      <c r="H26" s="237"/>
    </row>
    <row r="27" spans="1:8" s="236" customFormat="1" ht="47.25">
      <c r="A27" s="237"/>
      <c r="B27" s="296" t="s">
        <v>216</v>
      </c>
      <c r="C27" s="298" t="s">
        <v>116</v>
      </c>
      <c r="D27" s="13"/>
      <c r="E27" s="13"/>
      <c r="F27" s="13"/>
      <c r="G27" s="293"/>
      <c r="H27" s="237"/>
    </row>
    <row r="28" spans="1:8" s="236" customFormat="1" ht="47.25">
      <c r="A28" s="237"/>
      <c r="B28" s="296" t="s">
        <v>236</v>
      </c>
      <c r="C28" s="298" t="s">
        <v>116</v>
      </c>
      <c r="D28" s="13"/>
      <c r="E28" s="13"/>
      <c r="F28" s="13"/>
      <c r="G28" s="293"/>
      <c r="H28" s="237"/>
    </row>
    <row r="29" spans="1:8" s="236" customFormat="1" ht="15.75">
      <c r="A29" s="237"/>
      <c r="B29" s="299" t="s">
        <v>217</v>
      </c>
      <c r="C29" s="298"/>
      <c r="D29" s="13"/>
      <c r="E29" s="13"/>
      <c r="F29" s="13"/>
      <c r="G29" s="293"/>
      <c r="H29" s="237"/>
    </row>
    <row r="30" spans="1:8" s="236" customFormat="1" ht="126">
      <c r="A30" s="237"/>
      <c r="B30" s="296" t="s">
        <v>218</v>
      </c>
      <c r="C30" s="298" t="s">
        <v>116</v>
      </c>
      <c r="D30" s="234"/>
      <c r="E30" s="234"/>
      <c r="F30" s="234"/>
      <c r="G30" s="234"/>
      <c r="H30" s="234"/>
    </row>
    <row r="31" spans="1:8" s="236" customFormat="1" ht="78.75">
      <c r="A31" s="237"/>
      <c r="B31" s="296" t="s">
        <v>219</v>
      </c>
      <c r="C31" s="298" t="s">
        <v>116</v>
      </c>
      <c r="D31" s="13"/>
      <c r="E31" s="13"/>
      <c r="F31" s="13"/>
      <c r="G31" s="295"/>
      <c r="H31" s="237"/>
    </row>
    <row r="32" spans="1:8" s="236" customFormat="1" ht="110.25">
      <c r="A32" s="237"/>
      <c r="B32" s="300" t="s">
        <v>220</v>
      </c>
      <c r="C32" s="298" t="s">
        <v>116</v>
      </c>
      <c r="D32" s="13"/>
      <c r="E32" s="13"/>
      <c r="F32" s="13"/>
      <c r="G32" s="295"/>
      <c r="H32" s="237"/>
    </row>
    <row r="33" spans="1:8" s="236" customFormat="1" ht="204.75">
      <c r="A33" s="237"/>
      <c r="B33" s="300" t="s">
        <v>234</v>
      </c>
      <c r="C33" s="298" t="s">
        <v>116</v>
      </c>
      <c r="D33" s="13"/>
      <c r="E33" s="13"/>
      <c r="F33" s="13"/>
      <c r="G33" s="295"/>
      <c r="H33" s="237"/>
    </row>
    <row r="34" spans="1:8" s="236" customFormat="1" ht="204.75">
      <c r="A34" s="237"/>
      <c r="B34" s="300" t="s">
        <v>235</v>
      </c>
      <c r="C34" s="298" t="s">
        <v>116</v>
      </c>
      <c r="D34" s="234"/>
      <c r="E34" s="234"/>
      <c r="F34" s="234"/>
      <c r="G34" s="234"/>
      <c r="H34" s="234"/>
    </row>
    <row r="35" spans="1:8" s="236" customFormat="1" ht="31.5">
      <c r="A35" s="237"/>
      <c r="B35" s="301" t="s">
        <v>221</v>
      </c>
      <c r="C35" s="292"/>
      <c r="D35" s="13"/>
      <c r="E35" s="13"/>
      <c r="F35" s="13"/>
      <c r="G35" s="237"/>
      <c r="H35" s="237"/>
    </row>
    <row r="36" spans="1:8" s="236" customFormat="1" ht="47.25">
      <c r="A36" s="237"/>
      <c r="B36" s="296" t="s">
        <v>222</v>
      </c>
      <c r="C36" s="298" t="s">
        <v>116</v>
      </c>
      <c r="D36" s="237"/>
      <c r="E36" s="237"/>
      <c r="F36" s="237"/>
      <c r="G36" s="237"/>
      <c r="H36" s="237"/>
    </row>
    <row r="37" spans="1:8" s="236" customFormat="1" ht="47.25">
      <c r="A37" s="237"/>
      <c r="B37" s="235" t="s">
        <v>223</v>
      </c>
      <c r="C37" s="298" t="s">
        <v>118</v>
      </c>
      <c r="D37" s="237"/>
      <c r="E37" s="237"/>
      <c r="F37" s="237"/>
      <c r="G37" s="237"/>
      <c r="H37" s="237"/>
    </row>
    <row r="38" spans="1:8" s="236" customFormat="1" ht="15.75">
      <c r="A38" s="237"/>
      <c r="B38" s="435" t="s">
        <v>224</v>
      </c>
      <c r="C38" s="298" t="s">
        <v>116</v>
      </c>
      <c r="D38" s="237"/>
      <c r="E38" s="237"/>
      <c r="F38" s="237"/>
      <c r="G38" s="237"/>
      <c r="H38" s="237"/>
    </row>
    <row r="39" spans="1:8" s="236" customFormat="1" ht="15.75">
      <c r="A39" s="237"/>
      <c r="B39" s="435"/>
      <c r="C39" s="298" t="s">
        <v>118</v>
      </c>
      <c r="D39" s="237"/>
      <c r="E39" s="237"/>
      <c r="F39" s="237"/>
      <c r="G39" s="237"/>
      <c r="H39" s="237"/>
    </row>
    <row r="40" spans="1:8" s="236" customFormat="1" ht="15.75">
      <c r="A40" s="237"/>
      <c r="B40" s="435" t="s">
        <v>225</v>
      </c>
      <c r="C40" s="298" t="s">
        <v>116</v>
      </c>
      <c r="D40" s="237"/>
      <c r="E40" s="237"/>
      <c r="F40" s="237"/>
      <c r="G40" s="237"/>
      <c r="H40" s="237"/>
    </row>
    <row r="41" spans="1:8" s="236" customFormat="1" ht="15.75">
      <c r="A41" s="237"/>
      <c r="B41" s="435"/>
      <c r="C41" s="298" t="s">
        <v>118</v>
      </c>
      <c r="D41" s="237"/>
      <c r="E41" s="237"/>
      <c r="F41" s="237"/>
      <c r="G41" s="237"/>
      <c r="H41" s="237"/>
    </row>
    <row r="42" spans="1:8" s="236" customFormat="1" ht="15.75">
      <c r="A42" s="237"/>
      <c r="B42" s="435" t="s">
        <v>226</v>
      </c>
      <c r="C42" s="298" t="s">
        <v>116</v>
      </c>
      <c r="D42" s="237"/>
      <c r="E42" s="237"/>
      <c r="F42" s="237"/>
      <c r="G42" s="237"/>
      <c r="H42" s="237"/>
    </row>
    <row r="43" spans="1:8" s="236" customFormat="1" ht="15.75">
      <c r="A43" s="237"/>
      <c r="B43" s="435"/>
      <c r="C43" s="298" t="s">
        <v>118</v>
      </c>
      <c r="D43" s="237"/>
      <c r="E43" s="237"/>
      <c r="F43" s="237"/>
      <c r="G43" s="237"/>
      <c r="H43" s="237"/>
    </row>
    <row r="44" spans="1:8" s="236" customFormat="1" ht="15.75">
      <c r="A44" s="237"/>
      <c r="B44" s="435" t="s">
        <v>227</v>
      </c>
      <c r="C44" s="298" t="s">
        <v>116</v>
      </c>
      <c r="D44" s="237"/>
      <c r="E44" s="237"/>
      <c r="F44" s="237"/>
      <c r="G44" s="237"/>
      <c r="H44" s="237"/>
    </row>
    <row r="45" spans="1:8" s="236" customFormat="1" ht="15.75">
      <c r="A45" s="237"/>
      <c r="B45" s="435"/>
      <c r="C45" s="298" t="s">
        <v>118</v>
      </c>
      <c r="D45" s="237"/>
      <c r="E45" s="237"/>
      <c r="F45" s="237"/>
      <c r="G45" s="237"/>
      <c r="H45" s="237"/>
    </row>
    <row r="46" spans="1:8" s="236" customFormat="1" ht="78.75">
      <c r="A46" s="237"/>
      <c r="B46" s="296" t="s">
        <v>228</v>
      </c>
      <c r="C46" s="298" t="s">
        <v>116</v>
      </c>
      <c r="D46" s="237"/>
      <c r="E46" s="237"/>
      <c r="F46" s="237"/>
      <c r="G46" s="237"/>
      <c r="H46" s="237"/>
    </row>
    <row r="47" spans="1:8" s="236" customFormat="1" ht="110.25">
      <c r="A47" s="237"/>
      <c r="B47" s="296" t="s">
        <v>229</v>
      </c>
      <c r="C47" s="298" t="s">
        <v>116</v>
      </c>
      <c r="D47" s="237"/>
      <c r="E47" s="237"/>
      <c r="F47" s="237"/>
      <c r="G47" s="237"/>
      <c r="H47" s="237"/>
    </row>
    <row r="48" spans="1:8" s="236" customFormat="1" ht="15.75">
      <c r="A48" s="237"/>
      <c r="B48" s="435" t="s">
        <v>232</v>
      </c>
      <c r="C48" s="298" t="s">
        <v>230</v>
      </c>
      <c r="D48" s="237"/>
      <c r="E48" s="237"/>
      <c r="F48" s="237"/>
      <c r="G48" s="237"/>
      <c r="H48" s="237"/>
    </row>
    <row r="49" spans="1:8" s="236" customFormat="1" ht="15.75">
      <c r="A49" s="237"/>
      <c r="B49" s="435"/>
      <c r="C49" s="298" t="s">
        <v>118</v>
      </c>
      <c r="D49" s="237"/>
      <c r="E49" s="237"/>
      <c r="F49" s="237"/>
      <c r="G49" s="237"/>
      <c r="H49" s="237"/>
    </row>
    <row r="50" spans="1:8" s="236" customFormat="1" ht="47.25">
      <c r="A50" s="237"/>
      <c r="B50" s="296" t="s">
        <v>239</v>
      </c>
      <c r="C50" s="298" t="s">
        <v>118</v>
      </c>
      <c r="D50" s="237"/>
      <c r="E50" s="237"/>
      <c r="F50" s="237"/>
      <c r="G50" s="237"/>
      <c r="H50" s="237"/>
    </row>
    <row r="51" spans="1:8" s="236" customFormat="1" ht="110.25">
      <c r="A51" s="237"/>
      <c r="B51" s="296" t="s">
        <v>233</v>
      </c>
      <c r="C51" s="298" t="s">
        <v>116</v>
      </c>
      <c r="D51" s="237"/>
      <c r="E51" s="237"/>
      <c r="F51" s="237"/>
      <c r="G51" s="237"/>
      <c r="H51" s="237"/>
    </row>
    <row r="52" spans="1:8" s="236" customFormat="1" ht="15.75">
      <c r="C52" s="289"/>
    </row>
    <row r="53" spans="1:8" s="236" customFormat="1" ht="15.75">
      <c r="C53" s="289"/>
    </row>
    <row r="54" spans="1:8" s="236" customFormat="1" ht="15.75">
      <c r="B54" s="198" t="s">
        <v>197</v>
      </c>
      <c r="C54" s="242"/>
      <c r="D54" s="242"/>
      <c r="E54" s="242"/>
      <c r="F54" s="242"/>
      <c r="G54" s="242"/>
      <c r="H54" s="242"/>
    </row>
    <row r="55" spans="1:8" ht="15.75">
      <c r="B55" s="4" t="s">
        <v>199</v>
      </c>
      <c r="C55" s="242"/>
      <c r="D55" s="4"/>
      <c r="E55" s="4"/>
      <c r="F55" s="4"/>
      <c r="G55" s="429" t="s">
        <v>198</v>
      </c>
      <c r="H55" s="429"/>
    </row>
  </sheetData>
  <mergeCells count="20">
    <mergeCell ref="G55:H55"/>
    <mergeCell ref="A5:H5"/>
    <mergeCell ref="D9:E9"/>
    <mergeCell ref="F9:F10"/>
    <mergeCell ref="G9:G10"/>
    <mergeCell ref="A9:A10"/>
    <mergeCell ref="B9:B10"/>
    <mergeCell ref="C9:C10"/>
    <mergeCell ref="H9:H10"/>
    <mergeCell ref="B40:B41"/>
    <mergeCell ref="B42:B43"/>
    <mergeCell ref="B44:B45"/>
    <mergeCell ref="F2:I2"/>
    <mergeCell ref="F3:H3"/>
    <mergeCell ref="B48:B49"/>
    <mergeCell ref="A6:H6"/>
    <mergeCell ref="B13:B14"/>
    <mergeCell ref="B18:B19"/>
    <mergeCell ref="B22:B23"/>
    <mergeCell ref="B38:B39"/>
  </mergeCells>
  <pageMargins left="0.59055118110236227" right="0.28999999999999998" top="0.35433070866141736" bottom="0" header="0.31496062992125984" footer="0.31496062992125984"/>
  <pageSetup paperSize="9" fitToWidth="1000" fitToHeight="100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9"/>
  <sheetViews>
    <sheetView view="pageBreakPreview" zoomScaleSheetLayoutView="100" workbookViewId="0">
      <selection activeCell="B9" sqref="B9"/>
    </sheetView>
  </sheetViews>
  <sheetFormatPr defaultRowHeight="12.75"/>
  <cols>
    <col min="1" max="1" width="6" customWidth="1"/>
    <col min="2" max="2" width="43.28515625" customWidth="1"/>
    <col min="3" max="3" width="32.42578125" customWidth="1"/>
    <col min="4" max="4" width="21.140625" customWidth="1"/>
    <col min="5" max="5" width="20.42578125" customWidth="1"/>
  </cols>
  <sheetData>
    <row r="1" spans="1:6" ht="18.75">
      <c r="A1" s="236"/>
      <c r="B1" s="233"/>
      <c r="C1" s="236"/>
      <c r="D1" s="6" t="s">
        <v>248</v>
      </c>
      <c r="F1" s="239"/>
    </row>
    <row r="2" spans="1:6" ht="15.75">
      <c r="A2" s="236"/>
      <c r="B2" s="267"/>
      <c r="C2" s="236"/>
      <c r="D2" s="434" t="s">
        <v>275</v>
      </c>
      <c r="E2" s="434"/>
      <c r="F2" s="434"/>
    </row>
    <row r="3" spans="1:6" ht="51.75" customHeight="1">
      <c r="A3" s="236"/>
      <c r="B3" s="267"/>
      <c r="C3" s="236"/>
      <c r="D3" s="434" t="s">
        <v>277</v>
      </c>
      <c r="E3" s="434"/>
      <c r="F3" s="434"/>
    </row>
    <row r="4" spans="1:6" ht="18.75">
      <c r="A4" s="236"/>
      <c r="B4" s="267"/>
      <c r="C4" s="236"/>
      <c r="D4" s="4"/>
      <c r="E4" s="270"/>
      <c r="F4" s="239"/>
    </row>
    <row r="5" spans="1:6" ht="18.75">
      <c r="A5" s="437" t="s">
        <v>242</v>
      </c>
      <c r="B5" s="437"/>
      <c r="C5" s="437"/>
      <c r="D5" s="437"/>
      <c r="E5" s="437"/>
      <c r="F5" s="240"/>
    </row>
    <row r="6" spans="1:6" ht="38.25" customHeight="1">
      <c r="A6" s="429" t="s">
        <v>249</v>
      </c>
      <c r="B6" s="429"/>
      <c r="C6" s="429"/>
      <c r="D6" s="429"/>
      <c r="E6" s="429"/>
      <c r="F6" s="429"/>
    </row>
    <row r="7" spans="1:6" ht="15.75">
      <c r="A7" s="236"/>
      <c r="B7" s="236"/>
      <c r="C7" s="236"/>
      <c r="D7" s="236"/>
      <c r="E7" s="236"/>
    </row>
    <row r="8" spans="1:6" ht="15.75">
      <c r="A8" s="236"/>
      <c r="B8" s="236"/>
      <c r="C8" s="236"/>
      <c r="D8" s="236"/>
      <c r="E8" s="236"/>
    </row>
    <row r="9" spans="1:6" ht="60" customHeight="1">
      <c r="A9" s="269" t="s">
        <v>1</v>
      </c>
      <c r="B9" s="269" t="s">
        <v>250</v>
      </c>
      <c r="C9" s="269" t="s">
        <v>251</v>
      </c>
      <c r="D9" s="269" t="s">
        <v>252</v>
      </c>
      <c r="E9" s="433" t="s">
        <v>253</v>
      </c>
      <c r="F9" s="433"/>
    </row>
    <row r="10" spans="1:6" ht="15.75">
      <c r="A10" s="237"/>
      <c r="B10" s="237"/>
      <c r="C10" s="237"/>
      <c r="D10" s="237"/>
      <c r="E10" s="433"/>
      <c r="F10" s="433"/>
    </row>
    <row r="11" spans="1:6" ht="15.75">
      <c r="A11" s="237"/>
      <c r="B11" s="237"/>
      <c r="C11" s="237"/>
      <c r="D11" s="237"/>
      <c r="E11" s="433"/>
      <c r="F11" s="433"/>
    </row>
    <row r="12" spans="1:6" ht="15.75">
      <c r="A12" s="237"/>
      <c r="B12" s="237"/>
      <c r="C12" s="237"/>
      <c r="D12" s="237"/>
      <c r="E12" s="433"/>
      <c r="F12" s="433"/>
    </row>
    <row r="13" spans="1:6" ht="15.75">
      <c r="A13" s="237"/>
      <c r="B13" s="237"/>
      <c r="C13" s="237"/>
      <c r="D13" s="237"/>
      <c r="E13" s="433"/>
      <c r="F13" s="433"/>
    </row>
    <row r="14" spans="1:6" ht="15.75">
      <c r="A14" s="237"/>
      <c r="B14" s="237"/>
      <c r="C14" s="237"/>
      <c r="D14" s="237"/>
      <c r="E14" s="433"/>
      <c r="F14" s="433"/>
    </row>
    <row r="15" spans="1:6" ht="15.75">
      <c r="A15" s="237"/>
      <c r="B15" s="237"/>
      <c r="C15" s="237"/>
      <c r="D15" s="237"/>
      <c r="E15" s="433"/>
      <c r="F15" s="433"/>
    </row>
    <row r="16" spans="1:6" ht="15.75">
      <c r="A16" s="237"/>
      <c r="B16" s="237"/>
      <c r="C16" s="237"/>
      <c r="D16" s="237"/>
      <c r="E16" s="433"/>
      <c r="F16" s="433"/>
    </row>
    <row r="17" spans="1:6" ht="18.75">
      <c r="A17" s="238"/>
      <c r="B17" s="238"/>
      <c r="C17" s="238"/>
      <c r="D17" s="238"/>
      <c r="E17" s="238"/>
    </row>
    <row r="18" spans="1:6" ht="18.75">
      <c r="A18" s="238"/>
      <c r="B18" s="198" t="s">
        <v>197</v>
      </c>
      <c r="C18" s="242"/>
      <c r="D18" s="242"/>
      <c r="E18" s="242"/>
      <c r="F18" s="242"/>
    </row>
    <row r="19" spans="1:6" ht="15.75">
      <c r="B19" s="4" t="s">
        <v>199</v>
      </c>
      <c r="C19" s="4"/>
      <c r="D19" s="429" t="s">
        <v>198</v>
      </c>
      <c r="E19" s="429"/>
      <c r="F19" s="4"/>
    </row>
  </sheetData>
  <mergeCells count="13">
    <mergeCell ref="D19:E19"/>
    <mergeCell ref="A5:E5"/>
    <mergeCell ref="D2:F2"/>
    <mergeCell ref="D3:F3"/>
    <mergeCell ref="A6:F6"/>
    <mergeCell ref="E9:F9"/>
    <mergeCell ref="E10:F10"/>
    <mergeCell ref="E11:F11"/>
    <mergeCell ref="E12:F12"/>
    <mergeCell ref="E13:F13"/>
    <mergeCell ref="E14:F14"/>
    <mergeCell ref="E15:F15"/>
    <mergeCell ref="E16:F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I45"/>
  <sheetViews>
    <sheetView view="pageBreakPreview" zoomScale="89" zoomScaleSheetLayoutView="89" workbookViewId="0">
      <pane xSplit="3" ySplit="10" topLeftCell="D18" activePane="bottomRight" state="frozen"/>
      <selection activeCell="B17" sqref="B17"/>
      <selection pane="topRight" activeCell="B17" sqref="B17"/>
      <selection pane="bottomLeft" activeCell="B17" sqref="B17"/>
      <selection pane="bottomRight" activeCell="B12" sqref="B12"/>
    </sheetView>
  </sheetViews>
  <sheetFormatPr defaultRowHeight="42" customHeight="1"/>
  <cols>
    <col min="1" max="1" width="4.7109375" style="196" customWidth="1"/>
    <col min="2" max="2" width="64" style="2" customWidth="1"/>
    <col min="3" max="3" width="6.7109375" style="2" customWidth="1"/>
    <col min="4" max="4" width="8.42578125" style="2" customWidth="1"/>
    <col min="5" max="5" width="17.5703125" style="2" customWidth="1"/>
    <col min="6" max="7" width="10.7109375" style="205" customWidth="1"/>
    <col min="8" max="9" width="10.7109375" style="2" customWidth="1"/>
    <col min="10" max="11" width="9.140625" style="2"/>
    <col min="12" max="12" width="11.28515625" style="2" bestFit="1" customWidth="1"/>
    <col min="13" max="16384" width="9.140625" style="2"/>
  </cols>
  <sheetData>
    <row r="1" spans="1:9" ht="15.75" customHeight="1">
      <c r="A1" s="4"/>
      <c r="B1" s="4"/>
      <c r="C1" s="4"/>
      <c r="D1" s="4"/>
      <c r="E1" s="4"/>
      <c r="F1" s="434" t="s">
        <v>339</v>
      </c>
      <c r="G1" s="434"/>
      <c r="H1" s="434"/>
      <c r="I1" s="434"/>
    </row>
    <row r="2" spans="1:9" ht="15.75" customHeight="1">
      <c r="A2" s="4"/>
      <c r="B2" s="4"/>
      <c r="C2" s="4"/>
      <c r="D2" s="4"/>
      <c r="E2" s="4"/>
      <c r="F2" s="434" t="s">
        <v>275</v>
      </c>
      <c r="G2" s="434"/>
      <c r="H2" s="434"/>
      <c r="I2" s="434"/>
    </row>
    <row r="3" spans="1:9" ht="49.5" customHeight="1">
      <c r="A3" s="4"/>
      <c r="B3" s="4"/>
      <c r="C3" s="4"/>
      <c r="D3" s="4"/>
      <c r="E3" s="4"/>
      <c r="F3" s="434" t="s">
        <v>340</v>
      </c>
      <c r="G3" s="434"/>
      <c r="H3" s="434"/>
      <c r="I3" s="434"/>
    </row>
    <row r="4" spans="1:9" ht="15.75">
      <c r="A4" s="4"/>
      <c r="B4" s="4"/>
      <c r="C4" s="4"/>
      <c r="D4" s="4"/>
      <c r="E4" s="4"/>
      <c r="F4" s="4"/>
      <c r="G4" s="381"/>
      <c r="H4" s="381"/>
      <c r="I4" s="381"/>
    </row>
    <row r="5" spans="1:9" ht="15.75">
      <c r="A5" s="429" t="s">
        <v>0</v>
      </c>
      <c r="B5" s="429"/>
      <c r="C5" s="429"/>
      <c r="D5" s="429"/>
      <c r="E5" s="429"/>
      <c r="F5" s="429"/>
      <c r="G5" s="429"/>
    </row>
    <row r="6" spans="1:9" ht="15.75">
      <c r="A6" s="429" t="s">
        <v>240</v>
      </c>
      <c r="B6" s="429"/>
      <c r="C6" s="429"/>
      <c r="D6" s="429"/>
      <c r="E6" s="429"/>
      <c r="F6" s="429"/>
      <c r="G6" s="429"/>
    </row>
    <row r="7" spans="1:9" ht="15.75">
      <c r="A7" s="198"/>
      <c r="B7" s="4"/>
      <c r="C7" s="4"/>
      <c r="D7" s="4"/>
      <c r="E7" s="4"/>
      <c r="F7" s="207"/>
      <c r="G7" s="207"/>
    </row>
    <row r="8" spans="1:9" s="1" customFormat="1" ht="42" customHeight="1">
      <c r="A8" s="432" t="s">
        <v>1</v>
      </c>
      <c r="B8" s="433" t="s">
        <v>2</v>
      </c>
      <c r="C8" s="433" t="s">
        <v>3</v>
      </c>
      <c r="D8" s="433" t="s">
        <v>241</v>
      </c>
      <c r="E8" s="433" t="s">
        <v>148</v>
      </c>
      <c r="F8" s="423" t="s">
        <v>271</v>
      </c>
      <c r="G8" s="424"/>
      <c r="H8" s="424"/>
      <c r="I8" s="425"/>
    </row>
    <row r="9" spans="1:9" s="1" customFormat="1" ht="42" customHeight="1">
      <c r="A9" s="432"/>
      <c r="B9" s="433"/>
      <c r="C9" s="433"/>
      <c r="D9" s="433"/>
      <c r="E9" s="433"/>
      <c r="F9" s="259">
        <v>2016</v>
      </c>
      <c r="G9" s="259">
        <v>2017</v>
      </c>
      <c r="H9" s="259">
        <v>2018</v>
      </c>
      <c r="I9" s="259">
        <v>2019</v>
      </c>
    </row>
    <row r="10" spans="1:9" ht="42" customHeight="1">
      <c r="A10" s="426" t="s">
        <v>108</v>
      </c>
      <c r="B10" s="427"/>
      <c r="C10" s="427"/>
      <c r="D10" s="427"/>
      <c r="E10" s="427"/>
      <c r="F10" s="427"/>
      <c r="G10" s="427"/>
      <c r="H10" s="427"/>
      <c r="I10" s="428"/>
    </row>
    <row r="11" spans="1:9" ht="42" customHeight="1">
      <c r="A11" s="273">
        <f>'[3]отчет 2014 год'!A37</f>
        <v>1</v>
      </c>
      <c r="B11" s="274" t="str">
        <f>'[3]отчет 2014 год'!B37</f>
        <v>Количество спортивных сооружений в городе</v>
      </c>
      <c r="C11" s="385" t="str">
        <f>'[3]1972-п'!C8</f>
        <v>шт.</v>
      </c>
      <c r="D11" s="385">
        <v>0.08</v>
      </c>
      <c r="E11" s="385" t="s">
        <v>150</v>
      </c>
      <c r="F11" s="275">
        <v>89</v>
      </c>
      <c r="G11" s="275">
        <v>93</v>
      </c>
      <c r="H11" s="275">
        <v>93</v>
      </c>
      <c r="I11" s="275">
        <v>93</v>
      </c>
    </row>
    <row r="12" spans="1:9" ht="42" customHeight="1">
      <c r="A12" s="273">
        <f>'[3]отчет 2014 год'!A38</f>
        <v>2</v>
      </c>
      <c r="B12" s="274" t="str">
        <f>'[3]отчет 2014 год'!B38</f>
        <v xml:space="preserve">Доля граждан, систематически занимающихся физической  культурой и спортом, к общей численности населения </v>
      </c>
      <c r="C12" s="385" t="str">
        <f>'[3]1972-п'!C9</f>
        <v>%</v>
      </c>
      <c r="D12" s="385">
        <v>0.09</v>
      </c>
      <c r="E12" s="385" t="s">
        <v>150</v>
      </c>
      <c r="F12" s="276">
        <v>35.17</v>
      </c>
      <c r="G12" s="327">
        <v>36.67</v>
      </c>
      <c r="H12" s="385">
        <v>38.17</v>
      </c>
      <c r="I12" s="385">
        <v>39.67</v>
      </c>
    </row>
    <row r="13" spans="1:9" ht="47.25">
      <c r="A13" s="273">
        <f>'[3]отчет 2014 год'!A41</f>
        <v>3</v>
      </c>
      <c r="B13" s="274" t="str">
        <f>'[3]отчет 2014 год'!B41</f>
        <v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v>
      </c>
      <c r="C13" s="385" t="str">
        <f>'[3]1972-п'!C10</f>
        <v xml:space="preserve"> чел.</v>
      </c>
      <c r="D13" s="385">
        <v>0.1</v>
      </c>
      <c r="E13" s="385" t="s">
        <v>150</v>
      </c>
      <c r="F13" s="277">
        <v>1722</v>
      </c>
      <c r="G13" s="275">
        <v>1722</v>
      </c>
      <c r="H13" s="385">
        <v>1722</v>
      </c>
      <c r="I13" s="385">
        <v>1722</v>
      </c>
    </row>
    <row r="14" spans="1:9" ht="47.25">
      <c r="A14" s="273">
        <f>'[3]отчет 2014 год'!A44</f>
        <v>4</v>
      </c>
      <c r="B14" s="274" t="str">
        <f>'[3]отчет 2014 год'!B44</f>
        <v>Доля учащихся и студентов, систематически занимающихся физической культурой и спортом, в общей численности учащихся и студентов</v>
      </c>
      <c r="C14" s="385" t="str">
        <f>'[3]1972-п'!C11</f>
        <v>%</v>
      </c>
      <c r="D14" s="385">
        <v>0.1</v>
      </c>
      <c r="E14" s="385" t="s">
        <v>270</v>
      </c>
      <c r="F14" s="278">
        <v>94.15</v>
      </c>
      <c r="G14" s="279">
        <v>95.17</v>
      </c>
      <c r="H14" s="279">
        <v>95.4</v>
      </c>
      <c r="I14" s="279">
        <v>95.84</v>
      </c>
    </row>
    <row r="15" spans="1:9" ht="31.5">
      <c r="A15" s="273">
        <f>'[3]отчет 2014 год'!A47</f>
        <v>5</v>
      </c>
      <c r="B15" s="273" t="str">
        <f>'[3]отчет 2014 год'!B47</f>
        <v>Количество спортсменов в сборных командах Красноярского края</v>
      </c>
      <c r="C15" s="385" t="str">
        <f>'[3]1972-п'!C12</f>
        <v>чел.</v>
      </c>
      <c r="D15" s="385">
        <v>0.09</v>
      </c>
      <c r="E15" s="385" t="s">
        <v>150</v>
      </c>
      <c r="F15" s="277">
        <v>58</v>
      </c>
      <c r="G15" s="275">
        <v>58</v>
      </c>
      <c r="H15" s="275">
        <v>58</v>
      </c>
      <c r="I15" s="275">
        <v>58</v>
      </c>
    </row>
    <row r="16" spans="1:9" ht="15.75">
      <c r="A16" s="431" t="s">
        <v>126</v>
      </c>
      <c r="B16" s="431"/>
      <c r="C16" s="431"/>
      <c r="D16" s="431"/>
      <c r="E16" s="431"/>
      <c r="F16" s="431"/>
      <c r="G16" s="431"/>
      <c r="H16" s="235"/>
      <c r="I16" s="235"/>
    </row>
    <row r="17" spans="1:9" s="8" customFormat="1" ht="42" customHeight="1">
      <c r="A17" s="385" t="s">
        <v>175</v>
      </c>
      <c r="B17" s="384" t="str">
        <f>'[3]1972-п'!B15</f>
        <v>Единовременная пропускная способность спортивных сооружений</v>
      </c>
      <c r="C17" s="385" t="s">
        <v>89</v>
      </c>
      <c r="D17" s="385">
        <v>0.09</v>
      </c>
      <c r="E17" s="385" t="s">
        <v>270</v>
      </c>
      <c r="F17" s="280">
        <v>2430</v>
      </c>
      <c r="G17" s="277">
        <v>2430</v>
      </c>
      <c r="H17" s="277">
        <v>2430</v>
      </c>
      <c r="I17" s="277">
        <v>2430</v>
      </c>
    </row>
    <row r="18" spans="1:9" ht="63">
      <c r="A18" s="281" t="s">
        <v>176</v>
      </c>
      <c r="B18" s="384" t="str">
        <f>'[3]1972-п'!B16</f>
        <v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v>
      </c>
      <c r="C18" s="385" t="str">
        <f>'[3]1972-п'!C16</f>
        <v>%</v>
      </c>
      <c r="D18" s="385">
        <v>0.09</v>
      </c>
      <c r="E18" s="385" t="s">
        <v>150</v>
      </c>
      <c r="F18" s="282">
        <v>4.9000000000000004</v>
      </c>
      <c r="G18" s="282">
        <v>4.9000000000000004</v>
      </c>
      <c r="H18" s="282">
        <v>4.9000000000000004</v>
      </c>
      <c r="I18" s="282">
        <v>4.9000000000000004</v>
      </c>
    </row>
    <row r="19" spans="1:9" s="8" customFormat="1" ht="63">
      <c r="A19" s="281" t="s">
        <v>177</v>
      </c>
      <c r="B19" s="384" t="str">
        <f>'[3]1972-п'!B17</f>
        <v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v>
      </c>
      <c r="C19" s="385" t="str">
        <f>'[3]1972-п'!C17</f>
        <v>чел.</v>
      </c>
      <c r="D19" s="385">
        <v>0.09</v>
      </c>
      <c r="E19" s="385" t="s">
        <v>150</v>
      </c>
      <c r="F19" s="283">
        <v>4500</v>
      </c>
      <c r="G19" s="283">
        <v>4500</v>
      </c>
      <c r="H19" s="283">
        <v>4500</v>
      </c>
      <c r="I19" s="283">
        <v>4500</v>
      </c>
    </row>
    <row r="20" spans="1:9" s="8" customFormat="1" ht="31.5">
      <c r="A20" s="385" t="s">
        <v>6</v>
      </c>
      <c r="B20" s="384" t="str">
        <f>'[3]1972-п'!B18</f>
        <v>Численность населения систематически занимающихся физкультурой и спортом</v>
      </c>
      <c r="C20" s="385" t="str">
        <f>'[3]1972-п'!C18</f>
        <v>чел.</v>
      </c>
      <c r="D20" s="385">
        <v>0.09</v>
      </c>
      <c r="E20" s="385" t="s">
        <v>150</v>
      </c>
      <c r="F20" s="283">
        <v>16818</v>
      </c>
      <c r="G20" s="283">
        <v>17536</v>
      </c>
      <c r="H20" s="286">
        <v>18253</v>
      </c>
      <c r="I20" s="275">
        <v>19259</v>
      </c>
    </row>
    <row r="21" spans="1:9" s="8" customFormat="1" ht="15.75">
      <c r="A21" s="426" t="s">
        <v>138</v>
      </c>
      <c r="B21" s="427"/>
      <c r="C21" s="427"/>
      <c r="D21" s="427"/>
      <c r="E21" s="427"/>
      <c r="F21" s="427"/>
      <c r="G21" s="428"/>
      <c r="H21" s="287"/>
      <c r="I21" s="287"/>
    </row>
    <row r="22" spans="1:9" ht="78.75">
      <c r="A22" s="384" t="s">
        <v>178</v>
      </c>
      <c r="B22" s="384" t="str">
        <f>'[3]1972-п'!B21</f>
        <v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v>
      </c>
      <c r="C22" s="385" t="str">
        <f>'[3]1972-п'!C21</f>
        <v>%</v>
      </c>
      <c r="D22" s="385">
        <v>0.09</v>
      </c>
      <c r="E22" s="385"/>
      <c r="F22" s="284">
        <v>2.66</v>
      </c>
      <c r="G22" s="284">
        <v>2.66</v>
      </c>
      <c r="H22" s="259">
        <v>2.66</v>
      </c>
      <c r="I22" s="259">
        <v>2.66</v>
      </c>
    </row>
    <row r="23" spans="1:9" ht="31.5">
      <c r="A23" s="384" t="s">
        <v>179</v>
      </c>
      <c r="B23" s="384" t="str">
        <f>'[3]1972-п'!B22</f>
        <v>Количество специалистов, обучающихся на курсах повышения квалификации и семинарах</v>
      </c>
      <c r="C23" s="385" t="str">
        <f>'[3]1972-п'!C22</f>
        <v>чел.</v>
      </c>
      <c r="D23" s="385">
        <v>0.09</v>
      </c>
      <c r="E23" s="385"/>
      <c r="F23" s="285">
        <v>7</v>
      </c>
      <c r="G23" s="285">
        <v>7</v>
      </c>
      <c r="H23" s="285">
        <v>7</v>
      </c>
      <c r="I23" s="285">
        <v>7</v>
      </c>
    </row>
    <row r="24" spans="1:9" ht="15.75">
      <c r="A24" s="242"/>
      <c r="B24" s="242"/>
      <c r="C24" s="242"/>
      <c r="E24" s="242"/>
      <c r="F24" s="242"/>
      <c r="G24" s="242"/>
      <c r="H24" s="207"/>
      <c r="I24" s="207"/>
    </row>
    <row r="25" spans="1:9" s="8" customFormat="1" ht="15.75">
      <c r="A25" s="242"/>
      <c r="B25" s="438" t="s">
        <v>308</v>
      </c>
      <c r="C25" s="438"/>
      <c r="D25"/>
      <c r="E25"/>
      <c r="F25"/>
      <c r="G25"/>
      <c r="H25"/>
      <c r="I25"/>
    </row>
    <row r="26" spans="1:9" ht="15.75" customHeight="1">
      <c r="A26" s="4"/>
      <c r="B26" s="438" t="s">
        <v>199</v>
      </c>
      <c r="C26" s="438"/>
      <c r="D26"/>
      <c r="E26"/>
      <c r="F26"/>
      <c r="G26"/>
      <c r="H26" s="223" t="s">
        <v>309</v>
      </c>
      <c r="I26"/>
    </row>
    <row r="27" spans="1:9" ht="12">
      <c r="A27" s="1"/>
      <c r="B27" s="1"/>
      <c r="C27" s="1"/>
      <c r="D27" s="1"/>
      <c r="E27" s="1"/>
      <c r="F27" s="1"/>
      <c r="G27" s="1"/>
      <c r="H27" s="205"/>
      <c r="I27" s="205"/>
    </row>
    <row r="28" spans="1:9" s="8" customFormat="1" ht="15.75">
      <c r="A28" s="196"/>
      <c r="B28" s="2"/>
      <c r="C28" s="2"/>
      <c r="D28" s="288">
        <f>D11+D12+D13+D14+D15+D17+D18+D19+D20+D22+D23</f>
        <v>0.99999999999999978</v>
      </c>
      <c r="E28" s="2"/>
      <c r="F28" s="205"/>
      <c r="G28" s="205"/>
      <c r="H28" s="205"/>
      <c r="I28" s="205"/>
    </row>
    <row r="29" spans="1:9" ht="12">
      <c r="H29" s="205"/>
      <c r="I29" s="205"/>
    </row>
    <row r="30" spans="1:9" s="8" customFormat="1" ht="12">
      <c r="A30" s="196"/>
      <c r="B30" s="2"/>
      <c r="C30" s="2"/>
      <c r="D30" s="2"/>
      <c r="E30" s="2"/>
      <c r="F30" s="205"/>
      <c r="G30" s="205"/>
      <c r="H30" s="205"/>
      <c r="I30" s="205"/>
    </row>
    <row r="31" spans="1:9" ht="12">
      <c r="H31" s="205"/>
      <c r="I31" s="205"/>
    </row>
    <row r="32" spans="1:9" ht="12">
      <c r="H32" s="205"/>
      <c r="I32" s="205"/>
    </row>
    <row r="33" spans="1:7" ht="12"/>
    <row r="34" spans="1:7" ht="12"/>
    <row r="35" spans="1:7" ht="18.75">
      <c r="A35" s="197"/>
      <c r="B35" s="5"/>
      <c r="C35" s="5"/>
      <c r="D35" s="5"/>
      <c r="E35" s="5"/>
      <c r="F35" s="206"/>
    </row>
    <row r="36" spans="1:7" ht="42" customHeight="1">
      <c r="A36" s="430"/>
      <c r="B36" s="430"/>
      <c r="C36" s="430"/>
      <c r="D36" s="430"/>
      <c r="E36" s="383"/>
      <c r="F36" s="430"/>
      <c r="G36" s="430"/>
    </row>
    <row r="37" spans="1:7" ht="42" customHeight="1">
      <c r="A37" s="198"/>
      <c r="B37" s="4"/>
      <c r="C37" s="4"/>
      <c r="D37" s="4"/>
      <c r="E37" s="4"/>
      <c r="F37" s="207"/>
      <c r="G37" s="207"/>
    </row>
    <row r="38" spans="1:7" ht="42" customHeight="1">
      <c r="A38" s="198"/>
    </row>
    <row r="44" spans="1:7" customFormat="1" ht="42" customHeight="1">
      <c r="A44" s="196"/>
      <c r="B44" s="2"/>
      <c r="C44" s="2"/>
      <c r="D44" s="2"/>
      <c r="E44" s="2"/>
      <c r="F44" s="205"/>
      <c r="G44" s="205"/>
    </row>
    <row r="45" spans="1:7" s="4" customFormat="1" ht="42" customHeight="1">
      <c r="A45" s="196"/>
      <c r="B45" s="2"/>
      <c r="C45" s="2"/>
      <c r="D45" s="2"/>
      <c r="E45" s="2"/>
      <c r="F45" s="205"/>
      <c r="G45" s="205"/>
    </row>
  </sheetData>
  <mergeCells count="18">
    <mergeCell ref="F1:I1"/>
    <mergeCell ref="F2:I2"/>
    <mergeCell ref="F3:I3"/>
    <mergeCell ref="A5:G5"/>
    <mergeCell ref="A6:G6"/>
    <mergeCell ref="F8:I8"/>
    <mergeCell ref="A10:I10"/>
    <mergeCell ref="A16:G16"/>
    <mergeCell ref="A21:G21"/>
    <mergeCell ref="A36:D36"/>
    <mergeCell ref="F36:G36"/>
    <mergeCell ref="B25:C25"/>
    <mergeCell ref="B26:C26"/>
    <mergeCell ref="A8:A9"/>
    <mergeCell ref="B8:B9"/>
    <mergeCell ref="C8:C9"/>
    <mergeCell ref="D8:D9"/>
    <mergeCell ref="E8:E9"/>
  </mergeCells>
  <pageMargins left="0.59055118110236227" right="0.43" top="0.59055118110236227" bottom="0" header="0.51181102362204722" footer="0.35433070866141736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I53"/>
  <sheetViews>
    <sheetView tabSelected="1" view="pageBreakPreview" zoomScale="80" zoomScaleSheetLayoutView="80" workbookViewId="0">
      <pane xSplit="1" ySplit="10" topLeftCell="B11" activePane="bottomRight" state="frozen"/>
      <selection pane="topRight" activeCell="H1" sqref="H1"/>
      <selection pane="bottomLeft" activeCell="A11" sqref="A11"/>
      <selection pane="bottomRight" activeCell="G7" sqref="G7"/>
    </sheetView>
  </sheetViews>
  <sheetFormatPr defaultRowHeight="12.75"/>
  <cols>
    <col min="1" max="1" width="5.42578125" style="7" customWidth="1"/>
    <col min="2" max="2" width="59" style="7" customWidth="1"/>
    <col min="3" max="3" width="16.28515625" style="290" customWidth="1"/>
    <col min="4" max="4" width="15.5703125" style="7" customWidth="1"/>
    <col min="5" max="5" width="19.5703125" style="7" customWidth="1"/>
    <col min="6" max="6" width="37.5703125" style="7" customWidth="1"/>
    <col min="7" max="7" width="34.42578125" style="7" customWidth="1"/>
    <col min="8" max="8" width="35.140625" style="7" customWidth="1"/>
    <col min="9" max="16384" width="9.140625" style="7"/>
  </cols>
  <sheetData>
    <row r="1" spans="1:9" ht="15.75">
      <c r="A1" s="236"/>
      <c r="B1" s="382"/>
      <c r="C1" s="289"/>
      <c r="D1" s="4"/>
      <c r="E1" s="4"/>
      <c r="F1" s="4" t="s">
        <v>339</v>
      </c>
      <c r="H1" s="4"/>
    </row>
    <row r="2" spans="1:9" ht="15.75">
      <c r="A2" s="236"/>
      <c r="B2" s="382"/>
      <c r="C2" s="289"/>
      <c r="D2" s="4"/>
      <c r="E2" s="4"/>
      <c r="F2" s="434" t="s">
        <v>376</v>
      </c>
      <c r="G2" s="434"/>
      <c r="H2" s="434"/>
      <c r="I2" s="434"/>
    </row>
    <row r="3" spans="1:9" ht="52.5" customHeight="1">
      <c r="A3" s="236"/>
      <c r="B3" s="382"/>
      <c r="C3" s="289"/>
      <c r="D3" s="4"/>
      <c r="E3" s="4"/>
      <c r="F3" s="434" t="s">
        <v>340</v>
      </c>
      <c r="G3" s="434"/>
      <c r="H3" s="434"/>
      <c r="I3" s="4"/>
    </row>
    <row r="4" spans="1:9" ht="15.75">
      <c r="A4" s="236"/>
      <c r="B4" s="382"/>
      <c r="C4" s="289"/>
      <c r="D4" s="4"/>
      <c r="E4" s="4"/>
      <c r="F4" s="382"/>
      <c r="G4" s="386"/>
      <c r="H4" s="386"/>
    </row>
    <row r="5" spans="1:9" ht="15.75">
      <c r="A5" s="437" t="s">
        <v>242</v>
      </c>
      <c r="B5" s="437"/>
      <c r="C5" s="437"/>
      <c r="D5" s="437"/>
      <c r="E5" s="437"/>
      <c r="F5" s="437"/>
      <c r="G5" s="437"/>
      <c r="H5" s="437"/>
    </row>
    <row r="6" spans="1:9" ht="18.75">
      <c r="A6" s="490" t="s">
        <v>243</v>
      </c>
      <c r="B6" s="490"/>
      <c r="C6" s="490"/>
      <c r="D6" s="490"/>
      <c r="E6" s="490"/>
      <c r="F6" s="490"/>
      <c r="G6" s="490"/>
      <c r="H6" s="490"/>
    </row>
    <row r="7" spans="1:9" ht="18.75">
      <c r="A7" s="238"/>
      <c r="B7" s="238"/>
      <c r="C7" s="498"/>
      <c r="D7" s="238"/>
      <c r="E7" s="238"/>
      <c r="F7" s="238"/>
      <c r="G7" s="238"/>
      <c r="H7" s="238"/>
    </row>
    <row r="8" spans="1:9" ht="18.75">
      <c r="A8" s="238"/>
      <c r="B8" s="238"/>
      <c r="C8" s="498"/>
      <c r="D8" s="238"/>
      <c r="E8" s="238"/>
      <c r="F8" s="238"/>
      <c r="G8" s="238"/>
      <c r="H8" s="238"/>
    </row>
    <row r="9" spans="1:9" s="236" customFormat="1" ht="18.75">
      <c r="A9" s="499" t="s">
        <v>1</v>
      </c>
      <c r="B9" s="499" t="s">
        <v>29</v>
      </c>
      <c r="C9" s="499" t="s">
        <v>30</v>
      </c>
      <c r="D9" s="499" t="s">
        <v>244</v>
      </c>
      <c r="E9" s="499"/>
      <c r="F9" s="499" t="s">
        <v>245</v>
      </c>
      <c r="G9" s="499" t="s">
        <v>246</v>
      </c>
      <c r="H9" s="499" t="s">
        <v>247</v>
      </c>
    </row>
    <row r="10" spans="1:9" s="236" customFormat="1" ht="37.5">
      <c r="A10" s="499"/>
      <c r="B10" s="499"/>
      <c r="C10" s="499"/>
      <c r="D10" s="500" t="s">
        <v>31</v>
      </c>
      <c r="E10" s="500" t="s">
        <v>32</v>
      </c>
      <c r="F10" s="499"/>
      <c r="G10" s="499"/>
      <c r="H10" s="499"/>
    </row>
    <row r="11" spans="1:9" s="236" customFormat="1" ht="37.5">
      <c r="A11" s="501"/>
      <c r="B11" s="502" t="s">
        <v>205</v>
      </c>
      <c r="C11" s="503"/>
      <c r="D11" s="504"/>
      <c r="E11" s="504"/>
      <c r="F11" s="504"/>
      <c r="G11" s="505"/>
      <c r="H11" s="501"/>
    </row>
    <row r="12" spans="1:9" s="236" customFormat="1" ht="18.75">
      <c r="A12" s="501"/>
      <c r="B12" s="506" t="s">
        <v>206</v>
      </c>
      <c r="C12" s="503"/>
      <c r="D12" s="504"/>
      <c r="E12" s="504"/>
      <c r="F12" s="504"/>
      <c r="G12" s="505"/>
      <c r="H12" s="505"/>
    </row>
    <row r="13" spans="1:9" s="236" customFormat="1" ht="112.5">
      <c r="A13" s="501"/>
      <c r="B13" s="507" t="s">
        <v>207</v>
      </c>
      <c r="C13" s="503" t="s">
        <v>349</v>
      </c>
      <c r="D13" s="504">
        <v>43132</v>
      </c>
      <c r="E13" s="504">
        <v>43449</v>
      </c>
      <c r="F13" s="504" t="s">
        <v>368</v>
      </c>
      <c r="G13" s="508" t="s">
        <v>359</v>
      </c>
      <c r="H13" s="504" t="s">
        <v>367</v>
      </c>
      <c r="I13" s="497"/>
    </row>
    <row r="14" spans="1:9" s="236" customFormat="1" ht="146.25" customHeight="1">
      <c r="A14" s="501"/>
      <c r="B14" s="507"/>
      <c r="C14" s="503" t="s">
        <v>347</v>
      </c>
      <c r="D14" s="504">
        <v>43132</v>
      </c>
      <c r="E14" s="504">
        <v>43449</v>
      </c>
      <c r="F14" s="504" t="s">
        <v>368</v>
      </c>
      <c r="G14" s="508" t="s">
        <v>359</v>
      </c>
      <c r="H14" s="504" t="s">
        <v>367</v>
      </c>
      <c r="I14" s="497"/>
    </row>
    <row r="15" spans="1:9" s="236" customFormat="1" ht="93.75">
      <c r="A15" s="501"/>
      <c r="B15" s="509" t="s">
        <v>237</v>
      </c>
      <c r="C15" s="503" t="s">
        <v>349</v>
      </c>
      <c r="D15" s="504">
        <v>43132</v>
      </c>
      <c r="E15" s="504">
        <v>43449</v>
      </c>
      <c r="F15" s="504" t="s">
        <v>358</v>
      </c>
      <c r="G15" s="508" t="s">
        <v>359</v>
      </c>
      <c r="H15" s="504" t="s">
        <v>367</v>
      </c>
    </row>
    <row r="16" spans="1:9" s="236" customFormat="1" ht="112.5">
      <c r="A16" s="501"/>
      <c r="B16" s="510" t="s">
        <v>208</v>
      </c>
      <c r="C16" s="503" t="s">
        <v>349</v>
      </c>
      <c r="D16" s="504">
        <v>43132</v>
      </c>
      <c r="E16" s="504">
        <v>43449</v>
      </c>
      <c r="F16" s="504" t="s">
        <v>368</v>
      </c>
      <c r="G16" s="508" t="s">
        <v>359</v>
      </c>
      <c r="H16" s="504" t="s">
        <v>367</v>
      </c>
    </row>
    <row r="17" spans="1:8" s="236" customFormat="1" ht="112.5">
      <c r="A17" s="501"/>
      <c r="B17" s="510" t="s">
        <v>209</v>
      </c>
      <c r="C17" s="503" t="s">
        <v>349</v>
      </c>
      <c r="D17" s="504">
        <v>43252</v>
      </c>
      <c r="E17" s="504"/>
      <c r="F17" s="504" t="s">
        <v>369</v>
      </c>
      <c r="G17" s="508" t="s">
        <v>359</v>
      </c>
      <c r="H17" s="504" t="s">
        <v>370</v>
      </c>
    </row>
    <row r="18" spans="1:8" s="236" customFormat="1" ht="93.75">
      <c r="A18" s="501"/>
      <c r="B18" s="511" t="s">
        <v>210</v>
      </c>
      <c r="C18" s="503" t="s">
        <v>349</v>
      </c>
      <c r="D18" s="504">
        <v>43324</v>
      </c>
      <c r="E18" s="504"/>
      <c r="F18" s="504" t="s">
        <v>371</v>
      </c>
      <c r="G18" s="505" t="s">
        <v>359</v>
      </c>
      <c r="H18" s="504" t="s">
        <v>367</v>
      </c>
    </row>
    <row r="19" spans="1:8" s="236" customFormat="1" ht="18.75">
      <c r="A19" s="501"/>
      <c r="B19" s="511"/>
      <c r="C19" s="503"/>
      <c r="D19" s="504"/>
      <c r="E19" s="504"/>
      <c r="F19" s="504"/>
      <c r="G19" s="505"/>
      <c r="H19" s="501"/>
    </row>
    <row r="20" spans="1:8" s="236" customFormat="1" ht="75">
      <c r="A20" s="501"/>
      <c r="B20" s="510" t="s">
        <v>211</v>
      </c>
      <c r="C20" s="503" t="s">
        <v>349</v>
      </c>
      <c r="D20" s="504">
        <v>43132</v>
      </c>
      <c r="E20" s="504">
        <v>43449</v>
      </c>
      <c r="F20" s="504" t="s">
        <v>365</v>
      </c>
      <c r="G20" s="505" t="s">
        <v>366</v>
      </c>
      <c r="H20" s="504"/>
    </row>
    <row r="21" spans="1:8" s="236" customFormat="1" ht="93.75">
      <c r="A21" s="501"/>
      <c r="B21" s="510" t="s">
        <v>238</v>
      </c>
      <c r="C21" s="503" t="s">
        <v>347</v>
      </c>
      <c r="D21" s="504">
        <v>43160</v>
      </c>
      <c r="E21" s="504">
        <v>43164</v>
      </c>
      <c r="F21" s="504" t="s">
        <v>358</v>
      </c>
      <c r="G21" s="508" t="s">
        <v>359</v>
      </c>
      <c r="H21" s="504" t="s">
        <v>367</v>
      </c>
    </row>
    <row r="22" spans="1:8" s="236" customFormat="1" ht="93.75">
      <c r="A22" s="501"/>
      <c r="B22" s="511" t="s">
        <v>212</v>
      </c>
      <c r="C22" s="503" t="s">
        <v>349</v>
      </c>
      <c r="D22" s="512"/>
      <c r="E22" s="512"/>
      <c r="F22" s="512"/>
      <c r="G22" s="512"/>
      <c r="H22" s="504" t="s">
        <v>367</v>
      </c>
    </row>
    <row r="23" spans="1:8" s="236" customFormat="1" ht="128.25" customHeight="1">
      <c r="A23" s="501"/>
      <c r="B23" s="511"/>
      <c r="C23" s="503" t="s">
        <v>347</v>
      </c>
      <c r="D23" s="504"/>
      <c r="E23" s="504"/>
      <c r="F23" s="504"/>
      <c r="G23" s="505"/>
      <c r="H23" s="504" t="s">
        <v>367</v>
      </c>
    </row>
    <row r="24" spans="1:8" s="236" customFormat="1" ht="112.5">
      <c r="A24" s="501"/>
      <c r="B24" s="510" t="s">
        <v>213</v>
      </c>
      <c r="C24" s="503" t="s">
        <v>349</v>
      </c>
      <c r="D24" s="504">
        <v>43252</v>
      </c>
      <c r="E24" s="504">
        <v>43256</v>
      </c>
      <c r="F24" s="504" t="s">
        <v>372</v>
      </c>
      <c r="G24" s="504" t="s">
        <v>359</v>
      </c>
      <c r="H24" s="504" t="s">
        <v>367</v>
      </c>
    </row>
    <row r="25" spans="1:8" s="236" customFormat="1" ht="112.5">
      <c r="A25" s="501"/>
      <c r="B25" s="510" t="s">
        <v>214</v>
      </c>
      <c r="C25" s="503" t="s">
        <v>349</v>
      </c>
      <c r="D25" s="504">
        <v>43132</v>
      </c>
      <c r="E25" s="504">
        <v>43174</v>
      </c>
      <c r="F25" s="504" t="s">
        <v>372</v>
      </c>
      <c r="G25" s="504" t="s">
        <v>359</v>
      </c>
      <c r="H25" s="504" t="s">
        <v>367</v>
      </c>
    </row>
    <row r="26" spans="1:8" s="236" customFormat="1" ht="112.5">
      <c r="A26" s="501"/>
      <c r="B26" s="510" t="s">
        <v>215</v>
      </c>
      <c r="C26" s="513" t="s">
        <v>349</v>
      </c>
      <c r="D26" s="504">
        <v>43416</v>
      </c>
      <c r="E26" s="504">
        <v>43419</v>
      </c>
      <c r="F26" s="504" t="s">
        <v>372</v>
      </c>
      <c r="G26" s="504" t="s">
        <v>359</v>
      </c>
      <c r="H26" s="504" t="s">
        <v>367</v>
      </c>
    </row>
    <row r="27" spans="1:8" s="236" customFormat="1" ht="112.5">
      <c r="A27" s="501"/>
      <c r="B27" s="510" t="s">
        <v>216</v>
      </c>
      <c r="C27" s="513" t="s">
        <v>349</v>
      </c>
      <c r="D27" s="504">
        <v>43454</v>
      </c>
      <c r="E27" s="504">
        <v>43460</v>
      </c>
      <c r="F27" s="504" t="s">
        <v>372</v>
      </c>
      <c r="G27" s="504" t="s">
        <v>359</v>
      </c>
      <c r="H27" s="504" t="s">
        <v>367</v>
      </c>
    </row>
    <row r="28" spans="1:8" s="236" customFormat="1" ht="18.75">
      <c r="A28" s="501"/>
      <c r="B28" s="514" t="s">
        <v>217</v>
      </c>
      <c r="C28" s="513"/>
      <c r="D28" s="504"/>
      <c r="E28" s="504"/>
      <c r="F28" s="504"/>
      <c r="G28" s="505"/>
      <c r="H28" s="501"/>
    </row>
    <row r="29" spans="1:8" s="236" customFormat="1" ht="187.5">
      <c r="A29" s="501"/>
      <c r="B29" s="510" t="s">
        <v>218</v>
      </c>
      <c r="C29" s="513" t="s">
        <v>349</v>
      </c>
      <c r="D29" s="508" t="s">
        <v>352</v>
      </c>
      <c r="E29" s="515"/>
      <c r="F29" s="515" t="s">
        <v>357</v>
      </c>
      <c r="G29" s="515" t="s">
        <v>364</v>
      </c>
      <c r="H29" s="504" t="s">
        <v>370</v>
      </c>
    </row>
    <row r="30" spans="1:8" s="236" customFormat="1" ht="112.5">
      <c r="A30" s="501"/>
      <c r="B30" s="510" t="s">
        <v>219</v>
      </c>
      <c r="C30" s="513" t="s">
        <v>349</v>
      </c>
      <c r="D30" s="508" t="s">
        <v>352</v>
      </c>
      <c r="E30" s="504"/>
      <c r="F30" s="515" t="s">
        <v>357</v>
      </c>
      <c r="G30" s="515" t="s">
        <v>364</v>
      </c>
      <c r="H30" s="504" t="s">
        <v>373</v>
      </c>
    </row>
    <row r="31" spans="1:8" s="236" customFormat="1" ht="300">
      <c r="A31" s="501"/>
      <c r="B31" s="516" t="s">
        <v>234</v>
      </c>
      <c r="C31" s="513" t="s">
        <v>349</v>
      </c>
      <c r="D31" s="508" t="s">
        <v>352</v>
      </c>
      <c r="E31" s="504"/>
      <c r="F31" s="515" t="s">
        <v>357</v>
      </c>
      <c r="G31" s="515" t="s">
        <v>364</v>
      </c>
      <c r="H31" s="504" t="s">
        <v>373</v>
      </c>
    </row>
    <row r="32" spans="1:8" s="236" customFormat="1" ht="37.5">
      <c r="A32" s="501"/>
      <c r="B32" s="517" t="s">
        <v>221</v>
      </c>
      <c r="C32" s="503"/>
      <c r="D32" s="508" t="s">
        <v>352</v>
      </c>
      <c r="E32" s="504"/>
      <c r="F32" s="504"/>
      <c r="G32" s="501"/>
      <c r="H32" s="501"/>
    </row>
    <row r="33" spans="1:8" s="236" customFormat="1" ht="75">
      <c r="A33" s="501"/>
      <c r="B33" s="510" t="s">
        <v>350</v>
      </c>
      <c r="C33" s="513" t="s">
        <v>349</v>
      </c>
      <c r="D33" s="508" t="s">
        <v>352</v>
      </c>
      <c r="E33" s="501"/>
      <c r="F33" s="505" t="s">
        <v>360</v>
      </c>
      <c r="G33" s="508" t="s">
        <v>361</v>
      </c>
      <c r="H33" s="504" t="s">
        <v>373</v>
      </c>
    </row>
    <row r="34" spans="1:8" s="236" customFormat="1" ht="56.25">
      <c r="A34" s="501"/>
      <c r="B34" s="509" t="s">
        <v>348</v>
      </c>
      <c r="C34" s="513" t="s">
        <v>347</v>
      </c>
      <c r="D34" s="508" t="s">
        <v>352</v>
      </c>
      <c r="E34" s="501"/>
      <c r="F34" s="505" t="s">
        <v>360</v>
      </c>
      <c r="G34" s="508" t="s">
        <v>361</v>
      </c>
      <c r="H34" s="504" t="s">
        <v>373</v>
      </c>
    </row>
    <row r="35" spans="1:8" s="236" customFormat="1" ht="37.5">
      <c r="A35" s="501"/>
      <c r="B35" s="511" t="s">
        <v>224</v>
      </c>
      <c r="C35" s="513" t="s">
        <v>349</v>
      </c>
      <c r="D35" s="508" t="s">
        <v>352</v>
      </c>
      <c r="E35" s="501"/>
      <c r="F35" s="501" t="s">
        <v>362</v>
      </c>
      <c r="G35" s="501"/>
      <c r="H35" s="501"/>
    </row>
    <row r="36" spans="1:8" s="236" customFormat="1" ht="37.5">
      <c r="A36" s="501"/>
      <c r="B36" s="511"/>
      <c r="C36" s="513" t="s">
        <v>347</v>
      </c>
      <c r="D36" s="508" t="s">
        <v>352</v>
      </c>
      <c r="E36" s="501"/>
      <c r="F36" s="501" t="s">
        <v>363</v>
      </c>
      <c r="G36" s="501"/>
      <c r="H36" s="501"/>
    </row>
    <row r="37" spans="1:8" s="236" customFormat="1" ht="37.5">
      <c r="A37" s="501"/>
      <c r="B37" s="511" t="s">
        <v>225</v>
      </c>
      <c r="C37" s="513" t="s">
        <v>349</v>
      </c>
      <c r="D37" s="508" t="s">
        <v>352</v>
      </c>
      <c r="E37" s="501"/>
      <c r="F37" s="501"/>
      <c r="G37" s="501"/>
      <c r="H37" s="501"/>
    </row>
    <row r="38" spans="1:8" s="236" customFormat="1" ht="37.5">
      <c r="A38" s="501"/>
      <c r="B38" s="511"/>
      <c r="C38" s="513" t="s">
        <v>347</v>
      </c>
      <c r="D38" s="508" t="s">
        <v>352</v>
      </c>
      <c r="E38" s="501"/>
      <c r="F38" s="501"/>
      <c r="G38" s="501"/>
      <c r="H38" s="501"/>
    </row>
    <row r="39" spans="1:8" s="236" customFormat="1" ht="37.5">
      <c r="A39" s="501"/>
      <c r="B39" s="511" t="s">
        <v>226</v>
      </c>
      <c r="C39" s="513" t="s">
        <v>349</v>
      </c>
      <c r="D39" s="508" t="s">
        <v>352</v>
      </c>
      <c r="E39" s="501"/>
      <c r="F39" s="501"/>
      <c r="G39" s="501"/>
      <c r="H39" s="501"/>
    </row>
    <row r="40" spans="1:8" s="236" customFormat="1" ht="37.5">
      <c r="A40" s="501"/>
      <c r="B40" s="511"/>
      <c r="C40" s="513" t="s">
        <v>347</v>
      </c>
      <c r="D40" s="508" t="s">
        <v>352</v>
      </c>
      <c r="E40" s="501"/>
      <c r="F40" s="501"/>
      <c r="G40" s="501"/>
      <c r="H40" s="501"/>
    </row>
    <row r="41" spans="1:8" s="236" customFormat="1" ht="93.75">
      <c r="A41" s="501"/>
      <c r="B41" s="511" t="s">
        <v>227</v>
      </c>
      <c r="C41" s="513" t="s">
        <v>349</v>
      </c>
      <c r="D41" s="508" t="s">
        <v>352</v>
      </c>
      <c r="E41" s="501"/>
      <c r="F41" s="504" t="s">
        <v>358</v>
      </c>
      <c r="G41" s="508" t="s">
        <v>359</v>
      </c>
      <c r="H41" s="504"/>
    </row>
    <row r="42" spans="1:8" s="236" customFormat="1" ht="93.75">
      <c r="A42" s="501"/>
      <c r="B42" s="511"/>
      <c r="C42" s="513" t="s">
        <v>347</v>
      </c>
      <c r="D42" s="508" t="s">
        <v>352</v>
      </c>
      <c r="E42" s="501"/>
      <c r="F42" s="504" t="s">
        <v>358</v>
      </c>
      <c r="G42" s="508" t="s">
        <v>359</v>
      </c>
      <c r="H42" s="504"/>
    </row>
    <row r="43" spans="1:8" s="236" customFormat="1" ht="112.5">
      <c r="A43" s="501"/>
      <c r="B43" s="510" t="s">
        <v>228</v>
      </c>
      <c r="C43" s="513" t="s">
        <v>349</v>
      </c>
      <c r="D43" s="508" t="s">
        <v>352</v>
      </c>
      <c r="E43" s="501"/>
      <c r="F43" s="515" t="s">
        <v>357</v>
      </c>
      <c r="G43" s="515" t="s">
        <v>364</v>
      </c>
      <c r="H43" s="504" t="s">
        <v>373</v>
      </c>
    </row>
    <row r="44" spans="1:8" s="236" customFormat="1" ht="168.75">
      <c r="A44" s="501"/>
      <c r="B44" s="510" t="s">
        <v>229</v>
      </c>
      <c r="C44" s="513" t="s">
        <v>349</v>
      </c>
      <c r="D44" s="508" t="s">
        <v>352</v>
      </c>
      <c r="E44" s="501"/>
      <c r="F44" s="515" t="s">
        <v>357</v>
      </c>
      <c r="G44" s="515" t="s">
        <v>364</v>
      </c>
      <c r="H44" s="504" t="s">
        <v>373</v>
      </c>
    </row>
    <row r="45" spans="1:8" s="236" customFormat="1" ht="93.75">
      <c r="A45" s="501"/>
      <c r="B45" s="511" t="s">
        <v>232</v>
      </c>
      <c r="C45" s="513" t="s">
        <v>351</v>
      </c>
      <c r="D45" s="508" t="s">
        <v>352</v>
      </c>
      <c r="E45" s="501"/>
      <c r="F45" s="515" t="s">
        <v>357</v>
      </c>
      <c r="G45" s="515" t="s">
        <v>364</v>
      </c>
      <c r="H45" s="504" t="s">
        <v>374</v>
      </c>
    </row>
    <row r="46" spans="1:8" s="236" customFormat="1" ht="93.75">
      <c r="A46" s="501"/>
      <c r="B46" s="511"/>
      <c r="C46" s="513" t="s">
        <v>347</v>
      </c>
      <c r="D46" s="508" t="s">
        <v>352</v>
      </c>
      <c r="E46" s="501"/>
      <c r="F46" s="515" t="s">
        <v>357</v>
      </c>
      <c r="G46" s="515" t="s">
        <v>364</v>
      </c>
      <c r="H46" s="504" t="s">
        <v>374</v>
      </c>
    </row>
    <row r="47" spans="1:8" s="236" customFormat="1" ht="75">
      <c r="A47" s="501"/>
      <c r="B47" s="510" t="s">
        <v>375</v>
      </c>
      <c r="C47" s="513" t="s">
        <v>347</v>
      </c>
      <c r="D47" s="508" t="s">
        <v>352</v>
      </c>
      <c r="E47" s="501"/>
      <c r="F47" s="504" t="s">
        <v>365</v>
      </c>
      <c r="G47" s="501"/>
      <c r="H47" s="504"/>
    </row>
    <row r="48" spans="1:8" s="236" customFormat="1" ht="168.75">
      <c r="A48" s="501"/>
      <c r="B48" s="510" t="s">
        <v>233</v>
      </c>
      <c r="C48" s="513" t="s">
        <v>349</v>
      </c>
      <c r="D48" s="508" t="s">
        <v>352</v>
      </c>
      <c r="E48" s="501"/>
      <c r="F48" s="501"/>
      <c r="G48" s="501"/>
      <c r="H48" s="504" t="s">
        <v>374</v>
      </c>
    </row>
    <row r="49" spans="1:9" s="236" customFormat="1" ht="18.75">
      <c r="A49" s="238"/>
      <c r="B49" s="238"/>
      <c r="C49" s="498"/>
      <c r="D49" s="238"/>
      <c r="E49" s="238"/>
      <c r="F49" s="238"/>
      <c r="G49" s="238"/>
      <c r="H49" s="238"/>
    </row>
    <row r="50" spans="1:9" s="236" customFormat="1" ht="18.75">
      <c r="A50" s="238"/>
      <c r="B50" s="238"/>
      <c r="C50" s="498"/>
      <c r="D50" s="238"/>
      <c r="E50" s="238"/>
      <c r="F50" s="238"/>
      <c r="G50" s="238"/>
      <c r="H50" s="238"/>
    </row>
    <row r="51" spans="1:9" s="236" customFormat="1" ht="18.75">
      <c r="A51" s="238"/>
      <c r="B51" s="518" t="s">
        <v>308</v>
      </c>
      <c r="C51" s="518"/>
      <c r="D51" s="519"/>
      <c r="E51" s="519"/>
      <c r="F51" s="519"/>
      <c r="G51" s="519"/>
      <c r="H51" s="519"/>
      <c r="I51"/>
    </row>
    <row r="52" spans="1:9" ht="18.75">
      <c r="A52" s="238"/>
      <c r="B52" s="518" t="s">
        <v>199</v>
      </c>
      <c r="C52" s="518"/>
      <c r="D52" s="519"/>
      <c r="E52" s="519"/>
      <c r="F52" s="519"/>
      <c r="G52" s="519"/>
      <c r="H52" s="520" t="s">
        <v>309</v>
      </c>
      <c r="I52"/>
    </row>
    <row r="53" spans="1:9" ht="18.75">
      <c r="A53" s="238"/>
      <c r="B53" s="238"/>
      <c r="C53" s="498"/>
      <c r="D53" s="238"/>
      <c r="E53" s="238"/>
      <c r="F53" s="238"/>
      <c r="G53" s="238"/>
      <c r="H53" s="238"/>
    </row>
  </sheetData>
  <mergeCells count="21">
    <mergeCell ref="B51:C51"/>
    <mergeCell ref="B52:C52"/>
    <mergeCell ref="F2:I2"/>
    <mergeCell ref="F3:H3"/>
    <mergeCell ref="A5:H5"/>
    <mergeCell ref="A6:H6"/>
    <mergeCell ref="A9:A10"/>
    <mergeCell ref="B9:B10"/>
    <mergeCell ref="C9:C10"/>
    <mergeCell ref="D9:E9"/>
    <mergeCell ref="F9:F10"/>
    <mergeCell ref="G9:G10"/>
    <mergeCell ref="B39:B40"/>
    <mergeCell ref="B41:B42"/>
    <mergeCell ref="B45:B46"/>
    <mergeCell ref="H9:H10"/>
    <mergeCell ref="B13:B14"/>
    <mergeCell ref="B18:B19"/>
    <mergeCell ref="B22:B23"/>
    <mergeCell ref="B35:B36"/>
    <mergeCell ref="B37:B38"/>
  </mergeCells>
  <pageMargins left="0.59055118110236227" right="0.28999999999999998" top="0.35433070866141736" bottom="0" header="0.31496062992125984" footer="0.31496062992125984"/>
  <pageSetup paperSize="9" scale="52" fitToWidth="1000" fitToHeight="1000" orientation="landscape" r:id="rId1"/>
  <rowBreaks count="1" manualBreakCount="1">
    <brk id="17" max="7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F19"/>
  <sheetViews>
    <sheetView view="pageBreakPreview" zoomScaleSheetLayoutView="100" workbookViewId="0">
      <selection activeCell="B10" sqref="B10:F10"/>
    </sheetView>
  </sheetViews>
  <sheetFormatPr defaultRowHeight="12.75"/>
  <cols>
    <col min="1" max="1" width="6" customWidth="1"/>
    <col min="2" max="2" width="43.28515625" customWidth="1"/>
    <col min="3" max="3" width="32.42578125" customWidth="1"/>
    <col min="4" max="4" width="21.140625" customWidth="1"/>
    <col min="5" max="5" width="20.42578125" customWidth="1"/>
  </cols>
  <sheetData>
    <row r="1" spans="1:6" ht="18.75">
      <c r="A1" s="236"/>
      <c r="B1" s="382"/>
      <c r="C1" s="236"/>
      <c r="D1" s="381" t="s">
        <v>339</v>
      </c>
      <c r="F1" s="239"/>
    </row>
    <row r="2" spans="1:6" ht="15.75">
      <c r="A2" s="236"/>
      <c r="B2" s="382"/>
      <c r="C2" s="236"/>
      <c r="D2" s="434" t="s">
        <v>275</v>
      </c>
      <c r="E2" s="434"/>
      <c r="F2" s="434"/>
    </row>
    <row r="3" spans="1:6" ht="51.75" customHeight="1">
      <c r="A3" s="236"/>
      <c r="B3" s="382"/>
      <c r="C3" s="236"/>
      <c r="D3" s="434" t="s">
        <v>340</v>
      </c>
      <c r="E3" s="434"/>
      <c r="F3" s="434"/>
    </row>
    <row r="4" spans="1:6" ht="18.75">
      <c r="A4" s="236"/>
      <c r="B4" s="382"/>
      <c r="C4" s="236"/>
      <c r="D4" s="4"/>
      <c r="E4" s="386"/>
      <c r="F4" s="239"/>
    </row>
    <row r="5" spans="1:6" ht="18.75">
      <c r="A5" s="437" t="s">
        <v>242</v>
      </c>
      <c r="B5" s="437"/>
      <c r="C5" s="437"/>
      <c r="D5" s="437"/>
      <c r="E5" s="437"/>
      <c r="F5" s="240"/>
    </row>
    <row r="6" spans="1:6" ht="38.25" customHeight="1">
      <c r="A6" s="429" t="s">
        <v>249</v>
      </c>
      <c r="B6" s="429"/>
      <c r="C6" s="429"/>
      <c r="D6" s="429"/>
      <c r="E6" s="429"/>
      <c r="F6" s="429"/>
    </row>
    <row r="7" spans="1:6" ht="15.75">
      <c r="A7" s="236"/>
      <c r="B7" s="236"/>
      <c r="C7" s="236"/>
      <c r="D7" s="236"/>
      <c r="E7" s="236"/>
    </row>
    <row r="8" spans="1:6" ht="15.75">
      <c r="A8" s="236"/>
      <c r="B8" s="236"/>
      <c r="C8" s="236"/>
      <c r="D8" s="236"/>
      <c r="E8" s="236"/>
    </row>
    <row r="9" spans="1:6" ht="60" customHeight="1">
      <c r="A9" s="385" t="s">
        <v>1</v>
      </c>
      <c r="B9" s="385" t="s">
        <v>250</v>
      </c>
      <c r="C9" s="385" t="s">
        <v>251</v>
      </c>
      <c r="D9" s="385" t="s">
        <v>252</v>
      </c>
      <c r="E9" s="433" t="s">
        <v>253</v>
      </c>
      <c r="F9" s="433"/>
    </row>
    <row r="10" spans="1:6" ht="15.75">
      <c r="A10" s="237"/>
      <c r="B10" s="237"/>
      <c r="C10" s="237"/>
      <c r="D10" s="237"/>
      <c r="E10" s="433"/>
      <c r="F10" s="433"/>
    </row>
    <row r="11" spans="1:6" ht="15.75">
      <c r="A11" s="237"/>
      <c r="B11" s="237"/>
      <c r="C11" s="237"/>
      <c r="D11" s="237"/>
      <c r="E11" s="433"/>
      <c r="F11" s="433"/>
    </row>
    <row r="12" spans="1:6" ht="15.75">
      <c r="A12" s="237"/>
      <c r="B12" s="237"/>
      <c r="C12" s="237"/>
      <c r="D12" s="237"/>
      <c r="E12" s="433"/>
      <c r="F12" s="433"/>
    </row>
    <row r="13" spans="1:6" ht="15.75">
      <c r="A13" s="237"/>
      <c r="B13" s="237"/>
      <c r="C13" s="237"/>
      <c r="D13" s="237"/>
      <c r="E13" s="433"/>
      <c r="F13" s="433"/>
    </row>
    <row r="14" spans="1:6" ht="15.75">
      <c r="A14" s="237"/>
      <c r="B14" s="237"/>
      <c r="C14" s="237"/>
      <c r="D14" s="237"/>
      <c r="E14" s="433"/>
      <c r="F14" s="433"/>
    </row>
    <row r="15" spans="1:6" ht="15.75">
      <c r="A15" s="237"/>
      <c r="B15" s="237"/>
      <c r="C15" s="237"/>
      <c r="D15" s="237"/>
      <c r="E15" s="433"/>
      <c r="F15" s="433"/>
    </row>
    <row r="16" spans="1:6" ht="15.75">
      <c r="A16" s="237"/>
      <c r="B16" s="237"/>
      <c r="C16" s="237"/>
      <c r="D16" s="237"/>
      <c r="E16" s="433"/>
      <c r="F16" s="433"/>
    </row>
    <row r="17" spans="1:5" ht="18.75">
      <c r="A17" s="238"/>
      <c r="B17" s="238"/>
      <c r="C17" s="238"/>
      <c r="D17" s="238"/>
      <c r="E17" s="238"/>
    </row>
    <row r="18" spans="1:5" ht="18.75">
      <c r="A18" s="238"/>
      <c r="B18" s="438" t="s">
        <v>308</v>
      </c>
      <c r="C18" s="438"/>
    </row>
    <row r="19" spans="1:5" ht="15.75">
      <c r="B19" s="438" t="s">
        <v>199</v>
      </c>
      <c r="C19" s="438"/>
      <c r="D19" s="223" t="s">
        <v>309</v>
      </c>
    </row>
  </sheetData>
  <mergeCells count="14">
    <mergeCell ref="B18:C18"/>
    <mergeCell ref="B19:C19"/>
    <mergeCell ref="D2:F2"/>
    <mergeCell ref="D3:F3"/>
    <mergeCell ref="A5:E5"/>
    <mergeCell ref="A6:F6"/>
    <mergeCell ref="E9:F9"/>
    <mergeCell ref="E10:F10"/>
    <mergeCell ref="E11:F11"/>
    <mergeCell ref="E12:F12"/>
    <mergeCell ref="E13:F13"/>
    <mergeCell ref="E14:F14"/>
    <mergeCell ref="E15:F15"/>
    <mergeCell ref="E16:F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28</vt:i4>
      </vt:variant>
    </vt:vector>
  </HeadingPairs>
  <TitlesOfParts>
    <vt:vector size="45" baseType="lpstr">
      <vt:lpstr>отчет 2014 год</vt:lpstr>
      <vt:lpstr>1889-п</vt:lpstr>
      <vt:lpstr>1972-п</vt:lpstr>
      <vt:lpstr>пр.1 </vt:lpstr>
      <vt:lpstr>пр.2</vt:lpstr>
      <vt:lpstr>пр 3</vt:lpstr>
      <vt:lpstr>пр.1 1 </vt:lpstr>
      <vt:lpstr>пр.2 (2)</vt:lpstr>
      <vt:lpstr>пр 3 (2)</vt:lpstr>
      <vt:lpstr>пр 6  (2)</vt:lpstr>
      <vt:lpstr>пр 4</vt:lpstr>
      <vt:lpstr>пр 5 </vt:lpstr>
      <vt:lpstr>пр 6 </vt:lpstr>
      <vt:lpstr>пр 6 (б)</vt:lpstr>
      <vt:lpstr>пр.7</vt:lpstr>
      <vt:lpstr>пр.6</vt:lpstr>
      <vt:lpstr>оценка эффективности</vt:lpstr>
      <vt:lpstr>'1889-п'!Заголовки_для_печати</vt:lpstr>
      <vt:lpstr>'1972-п'!Заголовки_для_печати</vt:lpstr>
      <vt:lpstr>'отчет 2014 год'!Заголовки_для_печати</vt:lpstr>
      <vt:lpstr>'пр 4'!Заголовки_для_печати</vt:lpstr>
      <vt:lpstr>'пр 6 '!Заголовки_для_печати</vt:lpstr>
      <vt:lpstr>'пр 6  (2)'!Заголовки_для_печати</vt:lpstr>
      <vt:lpstr>'пр 6 (б)'!Заголовки_для_печати</vt:lpstr>
      <vt:lpstr>'пр.1 '!Заголовки_для_печати</vt:lpstr>
      <vt:lpstr>'пр.1 1 '!Заголовки_для_печати</vt:lpstr>
      <vt:lpstr>пр.2!Заголовки_для_печати</vt:lpstr>
      <vt:lpstr>'пр.2 (2)'!Заголовки_для_печати</vt:lpstr>
      <vt:lpstr>пр.6!Заголовки_для_печати</vt:lpstr>
      <vt:lpstr>пр.7!Заголовки_для_печати</vt:lpstr>
      <vt:lpstr>'1889-п'!Область_печати</vt:lpstr>
      <vt:lpstr>'1972-п'!Область_печати</vt:lpstr>
      <vt:lpstr>'отчет 2014 год'!Область_печати</vt:lpstr>
      <vt:lpstr>'оценка эффективности'!Область_печати</vt:lpstr>
      <vt:lpstr>'пр 4'!Область_печати</vt:lpstr>
      <vt:lpstr>'пр 5 '!Область_печати</vt:lpstr>
      <vt:lpstr>'пр 6 '!Область_печати</vt:lpstr>
      <vt:lpstr>'пр 6  (2)'!Область_печати</vt:lpstr>
      <vt:lpstr>'пр 6 (б)'!Область_печати</vt:lpstr>
      <vt:lpstr>'пр.1 '!Область_печати</vt:lpstr>
      <vt:lpstr>'пр.1 1 '!Область_печати</vt:lpstr>
      <vt:lpstr>пр.2!Область_печати</vt:lpstr>
      <vt:lpstr>'пр.2 (2)'!Область_печати</vt:lpstr>
      <vt:lpstr>пр.6!Область_печати</vt:lpstr>
      <vt:lpstr>пр.7!Область_печати</vt:lpstr>
    </vt:vector>
  </TitlesOfParts>
  <Company>home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Спорт</cp:lastModifiedBy>
  <cp:revision/>
  <cp:lastPrinted>2017-11-14T04:56:45Z</cp:lastPrinted>
  <dcterms:created xsi:type="dcterms:W3CDTF">2007-07-17T01:27:34Z</dcterms:created>
  <dcterms:modified xsi:type="dcterms:W3CDTF">2017-11-14T04:58:13Z</dcterms:modified>
</cp:coreProperties>
</file>