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30" windowHeight="6975"/>
  </bookViews>
  <sheets>
    <sheet name="прил. 1" sheetId="36" r:id="rId1"/>
    <sheet name="прил 2" sheetId="34" r:id="rId2"/>
    <sheet name="прил 3" sheetId="26" r:id="rId3"/>
    <sheet name="прил 4 экон  правл" sheetId="37" r:id="rId4"/>
    <sheet name="прил 5 экон" sheetId="31" r:id="rId5"/>
    <sheet name="6 и 6а" sheetId="18" r:id="rId6"/>
    <sheet name="прил 7 экон" sheetId="35" r:id="rId7"/>
  </sheets>
  <definedNames>
    <definedName name="Z_05F3FCCA_2212_4C6D_9E9B_C0AD209461AA_.wvu.Cols" localSheetId="0" hidden="1">'прил. 1'!$I:$N</definedName>
    <definedName name="Z_05F3FCCA_2212_4C6D_9E9B_C0AD209461AA_.wvu.PrintArea" localSheetId="0" hidden="1">'прил. 1'!$A$1:$H$45</definedName>
    <definedName name="Z_05F3FCCA_2212_4C6D_9E9B_C0AD209461AA_.wvu.PrintTitles" localSheetId="0" hidden="1">'прил. 1'!$10:$12</definedName>
    <definedName name="Z_05F3FCCA_2212_4C6D_9E9B_C0AD209461AA_.wvu.Rows" localSheetId="0" hidden="1">'прил. 1'!$5:$5,'прил. 1'!$16:$17,'прил. 1'!$19:$20,'прил. 1'!$26:$27,'прил. 1'!$33:$34,'прил. 1'!$36:$37,'прил. 1'!$39:$40,'прил. 1'!#REF!</definedName>
    <definedName name="Z_AB5DE673_CDCB_49E4_AE62_1D3E6440A22C_.wvu.Cols" localSheetId="0" hidden="1">'прил. 1'!$I:$N</definedName>
    <definedName name="Z_AB5DE673_CDCB_49E4_AE62_1D3E6440A22C_.wvu.PrintArea" localSheetId="0" hidden="1">'прил. 1'!$A$1:$H$44</definedName>
    <definedName name="Z_AB5DE673_CDCB_49E4_AE62_1D3E6440A22C_.wvu.PrintTitles" localSheetId="0" hidden="1">'прил. 1'!$10:$12</definedName>
    <definedName name="Z_AB5DE673_CDCB_49E4_AE62_1D3E6440A22C_.wvu.Rows" localSheetId="0" hidden="1">'прил. 1'!$16:$17,'прил. 1'!$19:$20,'прил. 1'!$26:$27,'прил. 1'!$33:$34,'прил. 1'!$36:$37,'прил. 1'!$39:$40,'прил. 1'!#REF!,'прил. 1'!#REF!</definedName>
    <definedName name="_xlnm.Print_Titles" localSheetId="1">'прил 2'!$9:$10</definedName>
    <definedName name="_xlnm.Print_Titles" localSheetId="3">'прил 4 экон  правл'!$11:$12</definedName>
    <definedName name="_xlnm.Print_Titles" localSheetId="4">'прил 5 экон'!$8:$9</definedName>
    <definedName name="_xlnm.Print_Titles" localSheetId="6">'прил 7 экон'!$10:$12</definedName>
    <definedName name="_xlnm.Print_Titles" localSheetId="0">'прил. 1'!$10:$12</definedName>
    <definedName name="_xlnm.Print_Area" localSheetId="5">'6 и 6а'!$A$1:$Q$21</definedName>
    <definedName name="_xlnm.Print_Area" localSheetId="1">'прил 2'!$A$1:$J$30</definedName>
    <definedName name="_xlnm.Print_Area" localSheetId="2">'прил 3'!$A$1:$G$21</definedName>
    <definedName name="_xlnm.Print_Area" localSheetId="3">'прил 4 экон  правл'!$A$1:$H$41</definedName>
    <definedName name="_xlnm.Print_Area" localSheetId="4">'прил 5 экон'!$A$1:$M$45</definedName>
    <definedName name="_xlnm.Print_Area" localSheetId="6">'прил 7 экон'!$A$1:$F$57</definedName>
    <definedName name="_xlnm.Print_Area" localSheetId="0">'прил. 1'!$A$1:$O$44</definedName>
  </definedNames>
  <calcPr calcId="125725"/>
</workbook>
</file>

<file path=xl/calcChain.xml><?xml version="1.0" encoding="utf-8"?>
<calcChain xmlns="http://schemas.openxmlformats.org/spreadsheetml/2006/main">
  <c r="O39" i="36"/>
  <c r="H39"/>
  <c r="G39"/>
  <c r="F39"/>
  <c r="G27"/>
  <c r="H27"/>
  <c r="H34" s="1"/>
  <c r="H40" s="1"/>
  <c r="M27"/>
  <c r="M34" s="1"/>
  <c r="M40" s="1"/>
  <c r="N27"/>
  <c r="O27"/>
  <c r="O34" s="1"/>
  <c r="O40" s="1"/>
  <c r="F27"/>
  <c r="G34"/>
  <c r="G40" s="1"/>
  <c r="N34"/>
  <c r="F34"/>
  <c r="N40"/>
  <c r="F40"/>
  <c r="G44"/>
  <c r="H44"/>
  <c r="M44"/>
  <c r="N44"/>
  <c r="O44"/>
  <c r="F44"/>
  <c r="O21"/>
  <c r="K27" i="31" l="1"/>
  <c r="J27"/>
  <c r="H20" i="37"/>
  <c r="G20"/>
  <c r="F20"/>
  <c r="H40"/>
  <c r="G40"/>
  <c r="F40"/>
  <c r="N21" i="36" l="1"/>
  <c r="H41" i="37" l="1"/>
  <c r="G41"/>
  <c r="F41"/>
  <c r="H37"/>
  <c r="G37"/>
  <c r="F37"/>
  <c r="H34"/>
  <c r="G34"/>
  <c r="F34"/>
  <c r="H30"/>
  <c r="G30"/>
  <c r="F30"/>
  <c r="H29"/>
  <c r="G29"/>
  <c r="F29"/>
  <c r="H26"/>
  <c r="G26"/>
  <c r="F26"/>
  <c r="H25"/>
  <c r="G25"/>
  <c r="F25"/>
  <c r="H24"/>
  <c r="G24"/>
  <c r="F24"/>
  <c r="H16"/>
  <c r="G16"/>
  <c r="F16"/>
  <c r="D45" i="36" l="1"/>
  <c r="M21"/>
  <c r="H21"/>
  <c r="G21"/>
  <c r="F21"/>
  <c r="L23"/>
  <c r="K23"/>
  <c r="J23"/>
  <c r="I23"/>
  <c r="F21" i="35"/>
  <c r="E21"/>
  <c r="D21"/>
  <c r="O43" i="36"/>
  <c r="H43"/>
  <c r="G43"/>
  <c r="F43"/>
  <c r="I39"/>
  <c r="J39"/>
  <c r="L37"/>
  <c r="K37"/>
  <c r="J37"/>
  <c r="I37"/>
  <c r="O36"/>
  <c r="I36"/>
  <c r="H36"/>
  <c r="G36"/>
  <c r="F36"/>
  <c r="J36" s="1"/>
  <c r="O33"/>
  <c r="I33"/>
  <c r="H33"/>
  <c r="G33"/>
  <c r="F33"/>
  <c r="J33" s="1"/>
  <c r="K26"/>
  <c r="J26"/>
  <c r="I26"/>
  <c r="H26"/>
  <c r="L26" s="1"/>
  <c r="O25"/>
  <c r="G25"/>
  <c r="F25"/>
  <c r="L20"/>
  <c r="K20"/>
  <c r="J20"/>
  <c r="I20"/>
  <c r="O19"/>
  <c r="I19"/>
  <c r="H19"/>
  <c r="G19"/>
  <c r="F19"/>
  <c r="J19" s="1"/>
  <c r="L17"/>
  <c r="L27" s="1"/>
  <c r="L34" s="1"/>
  <c r="L40" s="1"/>
  <c r="K17"/>
  <c r="K27" s="1"/>
  <c r="K34" s="1"/>
  <c r="K40" s="1"/>
  <c r="J17"/>
  <c r="J27" s="1"/>
  <c r="J34" s="1"/>
  <c r="J40" s="1"/>
  <c r="I17"/>
  <c r="I27" s="1"/>
  <c r="I34" s="1"/>
  <c r="I40" s="1"/>
  <c r="O16"/>
  <c r="I16"/>
  <c r="H16"/>
  <c r="G16"/>
  <c r="F16"/>
  <c r="J16" s="1"/>
  <c r="L14"/>
  <c r="K14"/>
  <c r="J14"/>
  <c r="I14"/>
  <c r="I21" l="1"/>
  <c r="I44"/>
  <c r="K21"/>
  <c r="K44"/>
  <c r="J21"/>
  <c r="J44"/>
  <c r="L21"/>
  <c r="L44"/>
  <c r="H25"/>
  <c r="L39"/>
  <c r="K16"/>
  <c r="L19"/>
  <c r="K33"/>
  <c r="L36"/>
  <c r="K39"/>
  <c r="L16"/>
  <c r="K19"/>
  <c r="L33"/>
  <c r="K36"/>
  <c r="I27" i="31"/>
  <c r="I25"/>
  <c r="I32" l="1"/>
  <c r="I34"/>
  <c r="I30" l="1"/>
  <c r="J18"/>
  <c r="K18"/>
  <c r="I18"/>
  <c r="J19"/>
  <c r="K19"/>
  <c r="I19"/>
  <c r="J14"/>
  <c r="K14"/>
  <c r="I14"/>
  <c r="E52" i="35" l="1"/>
  <c r="F52"/>
  <c r="L43" i="31"/>
  <c r="D52" i="35"/>
  <c r="E41" l="1"/>
  <c r="F41"/>
  <c r="D41"/>
  <c r="C32"/>
  <c r="E34"/>
  <c r="E23" s="1"/>
  <c r="F34"/>
  <c r="F23" s="1"/>
  <c r="D34"/>
  <c r="D23" s="1"/>
  <c r="C34" l="1"/>
  <c r="C21"/>
  <c r="L18" i="31"/>
  <c r="L17"/>
  <c r="L16"/>
  <c r="L15" l="1"/>
  <c r="D30" i="35"/>
  <c r="D19" s="1"/>
  <c r="J44" i="31"/>
  <c r="K44"/>
  <c r="I44"/>
  <c r="I42" l="1"/>
  <c r="L44"/>
  <c r="L42" s="1"/>
  <c r="D49" i="35"/>
  <c r="D47" s="1"/>
  <c r="J42" i="31"/>
  <c r="E49" i="35"/>
  <c r="K42" i="31"/>
  <c r="F49" i="35"/>
  <c r="E30"/>
  <c r="E19" s="1"/>
  <c r="F30"/>
  <c r="F19" s="1"/>
  <c r="C43"/>
  <c r="C45"/>
  <c r="C56"/>
  <c r="J32" i="31"/>
  <c r="K32"/>
  <c r="C49" i="35" l="1"/>
  <c r="C19"/>
  <c r="C30"/>
  <c r="L19" i="31"/>
  <c r="C54" i="35"/>
  <c r="E47"/>
  <c r="F47"/>
  <c r="C41"/>
  <c r="C23"/>
  <c r="C52"/>
  <c r="J37" i="31"/>
  <c r="K37"/>
  <c r="I37"/>
  <c r="I38"/>
  <c r="D38" i="35" l="1"/>
  <c r="D36" s="1"/>
  <c r="C47"/>
  <c r="I36" i="31"/>
  <c r="L37" l="1"/>
  <c r="J29"/>
  <c r="K29"/>
  <c r="I29"/>
  <c r="J25"/>
  <c r="K25"/>
  <c r="L14" l="1"/>
  <c r="L39" l="1"/>
  <c r="L40"/>
  <c r="L22" l="1"/>
  <c r="L32" l="1"/>
  <c r="L26"/>
  <c r="L25" l="1"/>
  <c r="L20"/>
  <c r="I21"/>
  <c r="D29" i="35" s="1"/>
  <c r="D18" s="1"/>
  <c r="J21" i="31"/>
  <c r="E29" i="35" s="1"/>
  <c r="E18" s="1"/>
  <c r="K21" i="31"/>
  <c r="F29" i="35" s="1"/>
  <c r="F18" s="1"/>
  <c r="L24" i="31"/>
  <c r="J30"/>
  <c r="K30"/>
  <c r="I31"/>
  <c r="J31"/>
  <c r="K31"/>
  <c r="J34"/>
  <c r="K34"/>
  <c r="J38"/>
  <c r="E38" i="35" s="1"/>
  <c r="K38" i="31"/>
  <c r="K36" l="1"/>
  <c r="F38" i="35"/>
  <c r="F36" s="1"/>
  <c r="E27"/>
  <c r="E16" s="1"/>
  <c r="E36"/>
  <c r="F27"/>
  <c r="F16" s="1"/>
  <c r="D27"/>
  <c r="D16" s="1"/>
  <c r="C18"/>
  <c r="C29"/>
  <c r="I13" i="31"/>
  <c r="I11" s="1"/>
  <c r="J13"/>
  <c r="K13"/>
  <c r="K11" s="1"/>
  <c r="J36"/>
  <c r="L38"/>
  <c r="L36" s="1"/>
  <c r="L34"/>
  <c r="L30"/>
  <c r="L31"/>
  <c r="L29"/>
  <c r="L27"/>
  <c r="L21"/>
  <c r="J11" l="1"/>
  <c r="C36" i="35"/>
  <c r="C38"/>
  <c r="F13"/>
  <c r="F25"/>
  <c r="C27"/>
  <c r="D25"/>
  <c r="E13"/>
  <c r="E25"/>
  <c r="L13" i="31"/>
  <c r="L11" s="1"/>
  <c r="D13" i="35" l="1"/>
  <c r="C13" s="1"/>
  <c r="C16"/>
  <c r="C25"/>
</calcChain>
</file>

<file path=xl/sharedStrings.xml><?xml version="1.0" encoding="utf-8"?>
<sst xmlns="http://schemas.openxmlformats.org/spreadsheetml/2006/main" count="528" uniqueCount="313">
  <si>
    <t>№ п/п</t>
  </si>
  <si>
    <t>Наименование мероприятия</t>
  </si>
  <si>
    <t>Ответственный исполнитель мероприятия</t>
  </si>
  <si>
    <t>начала реализации</t>
  </si>
  <si>
    <t>окончания реализации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</si>
  <si>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</si>
  <si>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</si>
  <si>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</si>
  <si>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</si>
  <si>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</si>
  <si>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</si>
  <si>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</si>
  <si>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</si>
  <si>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</si>
  <si>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в том числе:</t>
  </si>
  <si>
    <t>всего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</si>
  <si>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</si>
  <si>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</si>
  <si>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</si>
  <si>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</si>
  <si>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</si>
  <si>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Главный распорядитель 1</t>
  </si>
  <si>
    <t>Источники и направления финансирования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</si>
  <si>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</si>
  <si>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</si>
  <si>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</si>
  <si>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</si>
  <si>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</si>
  <si>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</si>
  <si>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</si>
  <si>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Вес показателя</t>
  </si>
  <si>
    <t xml:space="preserve">Значения целевых индикаторов и показателей результативности муниципальной программы, подпрограммы </t>
  </si>
  <si>
    <t>Наименование целевого 
индикатора, показателя</t>
  </si>
  <si>
    <t>№  п/п</t>
  </si>
  <si>
    <t xml:space="preserve">                                                      Тыс. рублей</t>
  </si>
  <si>
    <t>№               п/п</t>
  </si>
  <si>
    <t>Код бюджетной классификации</t>
  </si>
  <si>
    <t xml:space="preserve">                                                                                                                                                       Тыс. рублей</t>
  </si>
  <si>
    <t>Приложение 3</t>
  </si>
  <si>
    <r>
      <t>Предельный объем бюджетных ассигнований на осуществление бюджетных инвестиций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</si>
  <si>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Кассовое исполнение</t>
  </si>
  <si>
    <t>Процент исполнения, %</t>
  </si>
  <si>
    <t>…</t>
  </si>
  <si>
    <r>
      <t>1</t>
    </r>
    <r>
      <rPr>
        <sz val="12"/>
        <color rgb="FF000000"/>
        <rFont val="Times New Roman"/>
        <family val="1"/>
        <charset val="204"/>
      </rPr>
      <t>Бюджетные инвестиции – плановые ассигнования указываются по сводной бюджетной росписи на отчетную дату.</t>
    </r>
  </si>
  <si>
    <t>Расходы бюджета на оказание муниципальной услуги (работы),  тыс. рублей</t>
  </si>
  <si>
    <t>%</t>
  </si>
  <si>
    <t>Администрация города Назарово</t>
  </si>
  <si>
    <t>1.1.</t>
  </si>
  <si>
    <t>1.2.</t>
  </si>
  <si>
    <t>1.2.1</t>
  </si>
  <si>
    <t>1.2.2</t>
  </si>
  <si>
    <t>1.3.</t>
  </si>
  <si>
    <t>1.3.1</t>
  </si>
  <si>
    <t>1.3.2</t>
  </si>
  <si>
    <t>Обеспечение деятельности (оказание услуг) подведомственных учреждений за счет средств от приносящей доход деятельности</t>
  </si>
  <si>
    <t>0707</t>
  </si>
  <si>
    <t>Расходы за счет безвозмездных поступлений от приносящей доход деятельности (ТОС, СУЭК, конкурс социальных проектов "За чистоту, комфорт и благоустройство")</t>
  </si>
  <si>
    <t xml:space="preserve">Проведение мероприятий для детей и молодежи, в том числе:  </t>
  </si>
  <si>
    <t>0614701</t>
  </si>
  <si>
    <t>611</t>
  </si>
  <si>
    <t>Подпрограмма 1 «Вовлечение молодежи города Назарово в социальную практику»</t>
  </si>
  <si>
    <t>Подпрограмма 2 «Патриотическое воспитание молодежи Красноярского края»</t>
  </si>
  <si>
    <t>расходы за счет целевых пожертвований (ТОС, СУЭК)</t>
  </si>
  <si>
    <t>3.1.</t>
  </si>
  <si>
    <t>Муниципальная  программа "Молодежь города Назарово в XXI веке"</t>
  </si>
  <si>
    <t>1.</t>
  </si>
  <si>
    <t>ед.</t>
  </si>
  <si>
    <t>2.</t>
  </si>
  <si>
    <t>3.</t>
  </si>
  <si>
    <t xml:space="preserve">Подпрограмма 1 "Вовлечение молодежи города Назарово в социальную практику" </t>
  </si>
  <si>
    <t>1.4.</t>
  </si>
  <si>
    <t>чел.</t>
  </si>
  <si>
    <t>Подпрограмма 2 "Патриотическое воспитание молодежи города Назарово"</t>
  </si>
  <si>
    <t>2.1.</t>
  </si>
  <si>
    <t>2.2.</t>
  </si>
  <si>
    <t>2.3.</t>
  </si>
  <si>
    <t>1.5.</t>
  </si>
  <si>
    <t>Поддержка муниципальных программ по работе с молодежью</t>
  </si>
  <si>
    <t>1.6.</t>
  </si>
  <si>
    <t>Поддержка молодых граждан в сфере занятости, трудового воспитания, профориентации, оздоровления, отдыха детей, подростков и молодёжи</t>
  </si>
  <si>
    <t>Поддержка молодых семей</t>
  </si>
  <si>
    <t>Информационная поддержка молодежной политики</t>
  </si>
  <si>
    <t>Поддержка одарённой, талантливой молодёжи,  молодежного творчества и молодежных субкультур, в том числе:</t>
  </si>
  <si>
    <t>Поддержка инновационной деятельности молодежи и молодежного предпринимательства</t>
  </si>
  <si>
    <t>Мероприятия направленные на развитие молодежных патриотических объединений и клубов города Назарово</t>
  </si>
  <si>
    <t>Мероприятия направленные на развитие добровольческого движения на территории города Назарово</t>
  </si>
  <si>
    <t>Приложение 2</t>
  </si>
  <si>
    <t xml:space="preserve">Подпрограмма 1 «Вовлечение молодежи города Назарово в социальную практику» </t>
  </si>
  <si>
    <t>Поддержка одарённой, талантливой молодёжи,  молодежного творчества и молодежных субкультур</t>
  </si>
  <si>
    <t xml:space="preserve">Поддержка деятельности муниципальных молодежных центров </t>
  </si>
  <si>
    <t>к муниципальной программе</t>
  </si>
  <si>
    <t>"Молодежь города Назарово в XXI веке"</t>
  </si>
  <si>
    <t>ПЕРЕЧЕНЬ</t>
  </si>
  <si>
    <t>мероприятий подпрограмм и отдельных мероприятий муниципальной программы</t>
  </si>
  <si>
    <t>Срок</t>
  </si>
  <si>
    <t>Ожидаемый результат (краткое описание)</t>
  </si>
  <si>
    <t>Связь с показателями муниципальной программы (подпрограммы)</t>
  </si>
  <si>
    <t>Последствия нереализации мероприятия</t>
  </si>
  <si>
    <t>Наименование нормативного правового акта</t>
  </si>
  <si>
    <t>Предмет регулирования, основное содержание</t>
  </si>
  <si>
    <t>Ответственный исполнитель и соисполнители</t>
  </si>
  <si>
    <t>Ожидаемые сроки принятия (год, квартал)</t>
  </si>
  <si>
    <t>нормативных актов администрации города,</t>
  </si>
  <si>
    <t>которые необходимо принять в целях реализации мероприятий программы, подпрограммы</t>
  </si>
  <si>
    <t xml:space="preserve">Распределение </t>
  </si>
  <si>
    <t>планируемых расходов по подпрограммам и мероприятиям муниципальной программы</t>
  </si>
  <si>
    <t>Расходы, годы</t>
  </si>
  <si>
    <t>Статус</t>
  </si>
  <si>
    <t>Муниципальная программа</t>
  </si>
  <si>
    <t>Подпрограмма 1</t>
  </si>
  <si>
    <t>Подпрограмма 2</t>
  </si>
  <si>
    <t>Подпрограмма 3</t>
  </si>
  <si>
    <t>ПРОГНОЗ</t>
  </si>
  <si>
    <t xml:space="preserve">сводных показателей муниципальных заданий на оказание муниципальных услуг 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</si>
  <si>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</si>
  <si>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</si>
  <si>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Объем финансирования</t>
  </si>
  <si>
    <t>в том числе по годам</t>
  </si>
  <si>
    <t>х</t>
  </si>
  <si>
    <t>Проведение мероприятий для детей и молодежи, в т.ч.:</t>
  </si>
  <si>
    <t>Всего по программе:</t>
  </si>
  <si>
    <t>Подпрограмма 2 "Патриотическое воспитание молодежи Красноярского края"</t>
  </si>
  <si>
    <t>1.1.2.</t>
  </si>
  <si>
    <t>1.1.3.</t>
  </si>
  <si>
    <t>1.1.1.</t>
  </si>
  <si>
    <t>1.1.4.</t>
  </si>
  <si>
    <t>1.1.5.</t>
  </si>
  <si>
    <t>1.1.6.</t>
  </si>
  <si>
    <t>1.1.7.</t>
  </si>
  <si>
    <t>0617457</t>
  </si>
  <si>
    <t>(выполнение работ) муниципальными учреждениями по муниципальной программе</t>
  </si>
  <si>
    <t>Обеспечение деятельности (оказание услуг) подведомственных учреждений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</si>
  <si>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>0610000810</t>
  </si>
  <si>
    <t>0610010430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</si>
  <si>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</si>
  <si>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>Поддержка деятельности муниципальных молодежных центров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</si>
  <si>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>0610074560</t>
  </si>
  <si>
    <t>0610088100</t>
  </si>
  <si>
    <t>0610088110</t>
  </si>
  <si>
    <t>Расходы за счет безвозмездных поступлений от приносящей доход деятельности (ТОС, СУЭК, конкурс социальных проектов "За чистоту, комфорт и благоустройство", благотворительный фонд "Сибирская ренерирующая компания- согреваем сердца")</t>
  </si>
  <si>
    <t>0610047010</t>
  </si>
  <si>
    <t>Поддержка молодых граждан в сфере занятости, трудового воспитания,  профориентации, оздоровления, отдыха детей, подростков и молодежи</t>
  </si>
  <si>
    <t>Профилактика безнадзорности и правонарушений среди несовершеннолетних граждан</t>
  </si>
  <si>
    <t>Мероприятия направленные на развитие молодежных патриотических объединений и клубов города Назарово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</si>
  <si>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>0620047110</t>
  </si>
  <si>
    <t>0620047120</t>
  </si>
  <si>
    <t>162</t>
  </si>
  <si>
    <t>0610010210</t>
  </si>
  <si>
    <t>Мероприятия направленные на развитие добровольческого движения на территории города Назарово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</si>
  <si>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>плановый период</t>
  </si>
  <si>
    <t>Реализация в полном объеме краевой субсидии на поддержку деятельности молодежного центра</t>
  </si>
  <si>
    <t>Возврат денежных средств краевой субсидии в полном объеме</t>
  </si>
  <si>
    <t>Проведение не менее 200 общегородских мероприятий</t>
  </si>
  <si>
    <t>Проведение не менее 2х акций в месяц в течение года</t>
  </si>
  <si>
    <t>Освещение деятельности молодежного центра в социальных сетях, печать молодежного журнала "Let’s go", публикации статей и заметок в городских газетах</t>
  </si>
  <si>
    <t xml:space="preserve">Профилактика безнадзорности и правонарушений среди несовершеннолетних граждан </t>
  </si>
  <si>
    <t>Обеспечение деятельности (оказание услуг) подведомственного учреждения (МБУ "ММЦ "Бригантина")</t>
  </si>
  <si>
    <t>Проведение не менее 40 мероприятий за счет местного бюджета и  не менее 56 за счет краевого</t>
  </si>
  <si>
    <t xml:space="preserve">Реализация Муниципальной программы в полном объеме </t>
  </si>
  <si>
    <t>Не выполнение муниципального задания в 100 % объеме</t>
  </si>
  <si>
    <t>Формирование условий для гражданского становления молодежи, ее социально политической активности, поддержка гражданских инициатив</t>
  </si>
  <si>
    <t>Выполнение муниципального задания в 100 % объеме</t>
  </si>
  <si>
    <t>Проведение не менее 7 мероприятий</t>
  </si>
  <si>
    <t>Проведение мероприятий консультационной направленности, тренингов, круглых столов, информационных опросов (всего: 3260 шт.)</t>
  </si>
  <si>
    <t>Проведение мероприятий и акций на улицах города</t>
  </si>
  <si>
    <t>Проведение военно-патриотических мероприятий, семинаров, акций, слетов, игр, круглых столов и др. (25 шт)</t>
  </si>
  <si>
    <t>1.6.1.</t>
  </si>
  <si>
    <t>1.6.2.</t>
  </si>
  <si>
    <t>1.6.3.</t>
  </si>
  <si>
    <t>1.6.6.</t>
  </si>
  <si>
    <t>1.6.8.</t>
  </si>
  <si>
    <t>сокращение
количества рабочих мест для несовершеннолетних граждан, проживающих в городе Назарово</t>
  </si>
  <si>
    <t>Уменьшение количества рабочих мест для несовршеннолетних граждан, проживающих в городе Назарово, количества созданных рабочих мест для студентов и обучающихся в государственных образовательных учреждениях профессионального образования на территории города Назарово, количества несовршеннолетних граждан, проживающих в городе Назарово, принявших участие в профильных палаточных лагерях</t>
  </si>
  <si>
    <t xml:space="preserve">
объектов капитального строительства на текущий финансовый год
(за счет всех источников финансирования)
</t>
  </si>
  <si>
    <t>Снижение роли семьи в формировании личности. Уменьшение доли молодежи, проживающей в городе Назарово, получившей информационные услуги</t>
  </si>
  <si>
    <t>1.6.7.</t>
  </si>
  <si>
    <t>Уменьшение количества поддержаных социально-экономических проектов, реализуемых молодежью края на территории города Назарово</t>
  </si>
  <si>
    <t>1.6.5.</t>
  </si>
  <si>
    <t>сокращение кадрового состава</t>
  </si>
  <si>
    <t>Повлечет уменьшение количества мероприятий консультационной направленности, тренингов, круглых столов, информационных опросов</t>
  </si>
  <si>
    <t>1.6.4.</t>
  </si>
  <si>
    <t>Прохождение курсов повышения квалификации специалистами "МБУ "ММЦ" Бригантина" г. Назарово, сохранение кадрового состава - не более 24,5 ставок</t>
  </si>
  <si>
    <t>Снижение уровня осведомленности о проводимых мероприятиях, деятельности МЦ, доли молодежи, проживающей в городе Назарово, получившей информационные услуги</t>
  </si>
  <si>
    <t>Проведение на территории города не менее 25 досуговых мероприятий</t>
  </si>
  <si>
    <t>Повлечет уменьшение досуговых мероприятий</t>
  </si>
  <si>
    <t>Сокращение количества военно-патриотических мероприятий, семинаров, акций, слетов, игр, круглых столов и др.</t>
  </si>
  <si>
    <t>Уменьшение мероприятий и акций на улицах города</t>
  </si>
  <si>
    <t>Оказание платных услуг на сумму 65 тыс.руб.</t>
  </si>
  <si>
    <t xml:space="preserve"> </t>
  </si>
  <si>
    <t>Проведение не менее 10 мероприятий</t>
  </si>
  <si>
    <t>Приложение 6</t>
  </si>
  <si>
    <t>Приложение 1</t>
  </si>
  <si>
    <t>Наименование объекта*</t>
  </si>
  <si>
    <t xml:space="preserve">СВЕДЕНИЯ  </t>
  </si>
  <si>
    <t>Единицы измерения</t>
  </si>
  <si>
    <t>Источник информации</t>
  </si>
  <si>
    <t>оценка</t>
  </si>
  <si>
    <t>2015/2014</t>
  </si>
  <si>
    <t>2016/2015</t>
  </si>
  <si>
    <t>2017/2016</t>
  </si>
  <si>
    <t>2018/2017</t>
  </si>
  <si>
    <t>Целевой индикатор 1                 Количество поддержанных социально-экономических проектов, реализуемых молодежью края на территории города Назарово (кроме проектов ТОС)</t>
  </si>
  <si>
    <t xml:space="preserve">Протоколы защиты проектов </t>
  </si>
  <si>
    <t>Целевой индикатор 2    
Удельный вес  молодых граждан, проживающих в городе Назарово, вовлеченных в реализацию социально-экономических проектов города Назарово</t>
  </si>
  <si>
    <t>Ведомственная отчетность</t>
  </si>
  <si>
    <t>Все категории участников инфраструктурных проектов</t>
  </si>
  <si>
    <t>рост 328 чел к 2015 году??</t>
  </si>
  <si>
    <t>Численность молодежи в возрасте от 14 до 30 лет в городе Назарово на отчетный период</t>
  </si>
  <si>
    <t>снижение численности</t>
  </si>
  <si>
    <t>Целевой индикатор 3
Удельный вес благополучателей - граждан, проживающих в городе Назарово, получающих безвозмездные услуги от участников молодежных социально-экономических проектов</t>
  </si>
  <si>
    <t>Журнал учета (раздел: количество человек, принявших участие в мероприятиях)</t>
  </si>
  <si>
    <t>Колличество человек, принявших участие в мероприятиях за отчетный период</t>
  </si>
  <si>
    <t>Численность населения  в городе Назарово на отчетный период</t>
  </si>
  <si>
    <t>интернет ресурс:https://vk.com/id211792973, публикации статей</t>
  </si>
  <si>
    <t>Количество друзей на странице в социальных сетях «Бригантина Назарова (центр)» (ссылка на интернет ресурс:https://vk.com/id211792973) на отчетный период</t>
  </si>
  <si>
    <t>Численность молодежи в возрасте от 14 до 30 лет   в городе Назарово на отчетный период</t>
  </si>
  <si>
    <t>Показатель результативности 2
Количество созданных рабочих мест для несовершеннолетних граждан, проживающих в городе Назарово</t>
  </si>
  <si>
    <t>Протоколы краевого и муниципального конкурсов проектов по трудовому воспитанию</t>
  </si>
  <si>
    <t>Показатель результативности 5
Удельный вес молодых граждан, проживающих в городе Назарово, вовлеченных в изучение истории Отечества, краеведческую деятельность, в их общей численности</t>
  </si>
  <si>
    <t>Официальный список участников клубов краеведения и изучения истории Отества</t>
  </si>
  <si>
    <t>Количество участников клубов краеведения и изучения истории Отечества</t>
  </si>
  <si>
    <t>Показатель результативности 6
Удельный вес молодых граждан, проживающих в городе Назарово, являющихся членами или участниками патриотических объединений города, участниками клубов патриотического воспитания муниципальных учреждений города, прошедших подготовку к военной службе в Вооруженных Силах Российской Федерации, в их общей численности</t>
  </si>
  <si>
    <t>Официальный список участников ВПО «Патриот-экстрим», пейнтбольного клуба «Сибирский легион», клуба исторической реконструкции, заверенный директором МБУ «ММЦ «Бригантина» г. Назарово</t>
  </si>
  <si>
    <t>Количество участников ВПО «Патриот-экстрим», пейнтбольного клуба «Сибирский легион», клуба исторической реконструкции</t>
  </si>
  <si>
    <t>Показатель результативности 7
Удельный вес молодых граждан, проживающих в городе Назарово, вовлеченных в добровольческую деятельность, в их общей численности</t>
  </si>
  <si>
    <t>Официальный список участников квестов, акций и иных мероприятий добровольческой направленности</t>
  </si>
  <si>
    <t>Количество участников мероприятий добровольческой направленности</t>
  </si>
  <si>
    <t>1.2.3</t>
  </si>
  <si>
    <t>1.2.4</t>
  </si>
  <si>
    <t>Развитие системы патриотического воспитания в рамках деятельности молодежных центров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</si>
  <si>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>0620074540</t>
  </si>
  <si>
    <t>Развитие системы патриотического воспитания в рамках деятельности молодежных центров за счет средств местного бюджета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</si>
  <si>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>06200S4540</t>
  </si>
  <si>
    <t>2019 год</t>
  </si>
  <si>
    <t xml:space="preserve">  о целевых индикаторах и показателях муниципальной программы, подпрограмм муниципальной программы,</t>
  </si>
  <si>
    <t>отдельных мероприятий и их значениях</t>
  </si>
  <si>
    <t>Показатель результативности 3
Количество студентов  временно трудоустроенных  в каникулярный период</t>
  </si>
  <si>
    <t>Все показатели Программы</t>
  </si>
  <si>
    <t>Приложение 4</t>
  </si>
  <si>
    <t>2020 год</t>
  </si>
  <si>
    <t xml:space="preserve">итого за период </t>
  </si>
  <si>
    <t>Показатель результативности 4                            Количество несовершеннолетних граждан, проживающих в городе Назарово, принявших участие в профильных  лагерях</t>
  </si>
  <si>
    <t>Списки участников ТИМ ЮНИОР, МЛДД Алтай</t>
  </si>
  <si>
    <t>Организация и проведение мероприятий межнационального характера для поддержания стабильной социально-экономической обстановки в сфере межнациональных и межконфессиональных отношений в городе Назарово</t>
  </si>
  <si>
    <t>Показатель результативности 7
«Удельный вес молодых граждан, проживающих в городе Назарово, вовлеченных в добровольческую деятельность, в их общей численности»</t>
  </si>
  <si>
    <t>Показатель результативности 1 «Доля молодежи, получившей информационные услуги»</t>
  </si>
  <si>
    <t>Показатель результативности 5  «Удельный весмолодых граждан, проживающих в городе Назарово, вовлеченных в изучение истории Отечества, краеведческую деятельность, в их общей численности»;   Показатель результативности 6
«Удельный вес  молодых граждан, проживающих в городе Назарово, являющихся членами или участниками патриотических объединений города, участниками клубов патриотического воспитания муниципальных учреждений города, прошедших подготовку к военной службе в Вооруженных Силах Российской Федерации, в их общей численности»</t>
  </si>
  <si>
    <t>Показатель результативности 1«Доля молодежи, получившей информационные услуги»</t>
  </si>
  <si>
    <t>Показатель результативности 3 «Количество студентов  временно трудоустроенных  в каникулярный период»;   показатель результативности 4 «Количество несовершеннолетних граждан, проживающих в городе Назарово, принявших участие в профильных палаточных лагерях»</t>
  </si>
  <si>
    <t>Показатель результативности 2«Количество созданных рабочих мест для несовершеннолетних граждан, проживающих в городе Назарово»</t>
  </si>
  <si>
    <t>Показатель результативности 10
«Доля жителей города Назарово, положительно оценивающих принадлежность к общероссийской гражданской нации»; Показатель результативности 11 «Численность жителей города Назарово, участвующих в межнациональных мероприятиях»</t>
  </si>
  <si>
    <t>Проведение межнациональныхи национальных праздников, фестивалей, конкурсов, мероприятий и т.д. (не менее 5 шт.)</t>
  </si>
  <si>
    <t>Снижение численности жителей города, положительно оценивающих принадлежность к общероссийской гражданской нации, обострение межнациональных конфликтов</t>
  </si>
  <si>
    <t>«Молодежь города Назарово в XXI веке»</t>
  </si>
  <si>
    <t xml:space="preserve"> «Вовлечение молодежи города Назарово в социальную практику»</t>
  </si>
  <si>
    <t>«Патриотическое воспитание молодежи Красноярского края»</t>
  </si>
  <si>
    <t>Численность постоянного населения, в среднем за период</t>
  </si>
  <si>
    <t>Численность жителей города Назарово, участвующих в межнациональных мероприятиях</t>
  </si>
  <si>
    <t>Средства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</si>
  <si>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</si>
  <si>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>0610010470</t>
  </si>
  <si>
    <t>Поддержка деятельности муниципальных молодежных центров за счет средств местного бюджета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</si>
  <si>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>06100S4560</t>
  </si>
  <si>
    <t>06400S4100</t>
  </si>
  <si>
    <t>0640074100</t>
  </si>
  <si>
    <t>2021 год</t>
  </si>
  <si>
    <t>Приложение 7</t>
  </si>
  <si>
    <t>Приложение 5</t>
  </si>
  <si>
    <t>Численность жителей города Назарово, положительно оценивающих принадлежность к общероссийской гражданской нации</t>
  </si>
  <si>
    <t>на 2019 год и плановый период 2020-2021 годов</t>
  </si>
  <si>
    <t>* На 2018 год объекты капитального строительства отсутствуют</t>
  </si>
  <si>
    <t>Показатель результативности 8
Доля жителей города Назарово, положительно оценивающих принадлежность к общероссийской гражданской нации</t>
  </si>
  <si>
    <t>4.</t>
  </si>
  <si>
    <t>Работа: "Организация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 опасном положении "</t>
  </si>
  <si>
    <t>Показатель объема услуги (работы): Количество мероприятий, шт.</t>
  </si>
  <si>
    <t>Работа: 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самореализации подростков и молодежи, развитие творческого, профессионального, интеллектуального потенциалов подростков и молодежи</t>
  </si>
  <si>
    <t>Работа "Организация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молодежи"</t>
  </si>
  <si>
    <t>Показатель объема услуги (работы): Количество мероприятий</t>
  </si>
  <si>
    <t xml:space="preserve">Подпрограмма 2 «Патриотическое воспитание молодежи Красноярского края» </t>
  </si>
  <si>
    <t>Мероприятие 1.2.1. : Мероприятия направленные на развитие молодежных патриотических объединений и клубов города Назарово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</si>
  <si>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>Мероприятие 1.2.3.: Развитие системы патриотического воспитания в рамках деятельности молодежных центров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</si>
  <si>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>Мероприятие 1.2.4.:Развитие системы патриотического воспитания в рамках деятельности молодежных центров за счет средств местного бюджета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</si>
  <si>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>Мероприятие 1.3.1.: Реализация мероприятий в сфере укрепления межнационального единства и межконфессионального согласия в рамках подпрограммы "Обеспечение условий для укрепления единства и сохранения атмосферы взаимного уважения к национальным и конфессиональным традициям и обычаям народов, проживающих на территории города Назарово" муниципальной программы г. Назарово "Молодежь города Назарово в ХХ1 веке"</t>
  </si>
  <si>
    <t>Мероприятие 1.3.2.: Реализация мероприятий в сфере укрепления межнационального единства и межконфессионального согласия в рамках подпрограммы "Обеспечение условий для укрепления единства и сохранения атмосферы взаимного уважения к национальным и конфессиональным традициям и обычаям народов, проживающих на территории города Назарово" муниципальной программы г. Назарово "Молодежь города Назарово в ХХ1 веке"</t>
  </si>
  <si>
    <t>Работа: "Организация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жизни"</t>
  </si>
  <si>
    <t>Мероприятие 1.1.9.9.: Поддержка инновационной деятельности молодежи и молодежного предпринимательства</t>
  </si>
  <si>
    <t>Мероприятие 1.2.2.: Мероприятия направленные на развитие добровольческого движения на территории города Назарово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</si>
  <si>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>Работа: Организация досуга детей, подростков и молодежи</t>
  </si>
  <si>
    <t>Мероприятие 1.1.9.2.: Поддержка деятельности муниципальных молодежных центров за счет средств местного бюджета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</si>
  <si>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>1.1.8.</t>
  </si>
  <si>
    <t>1.1.8.1</t>
  </si>
  <si>
    <t>1.1.8.3.</t>
  </si>
  <si>
    <t>1.1.8.2.</t>
  </si>
  <si>
    <t>1.1.8.4.</t>
  </si>
  <si>
    <t>1.1.8.5.</t>
  </si>
  <si>
    <t>1.1.8.6.</t>
  </si>
  <si>
    <t>1.1.8.7.</t>
  </si>
  <si>
    <t>1.1.8.8.</t>
  </si>
  <si>
    <t xml:space="preserve">Мероприятие 1.1.8.5.: Профилактика безнадзорности и правонарушений среди несовершеннолетних граждан </t>
  </si>
  <si>
    <t>Мероприятие 1.1.8.8.: Поддержка одаренной, талантливой молодежи, молодежных субкультур</t>
  </si>
  <si>
    <t>Мероприятие 1.1.8.6.: Поддержка молодых семей</t>
  </si>
  <si>
    <t>Мероприятие 1.1.8.3.: Поддержка молодых граждан в сфере занятости, трудового воспитания,  профориентации, оздоровления, отдыха детей, подростков и молодежи</t>
  </si>
  <si>
    <t>Мероприятие 1.1.8.7.: Информационная поддержка молодежной политики</t>
  </si>
  <si>
    <t xml:space="preserve">Кадровое обеспечение, развитие инфраструктуры по реализации молодёжной политики </t>
  </si>
  <si>
    <t>Подпрограмма 3.  Укрепление гражданского единства и гармонизация межнациональных и межконфессиональных отношений в городе Назарово</t>
  </si>
  <si>
    <t>Подпрограмма 3 "Укрепление гражданского единства и гармонизация межнациональных и межконфессиональных отношений в городе Назарово"</t>
  </si>
  <si>
    <t>"Укрепление гражданского единства и гармонизация межнациональных и межконфессиональных отношений в городе Назарово"</t>
  </si>
  <si>
    <t>Реализация мероприятий в сфере укрепления межнационального единства и межконфессионального согласия в рамках подпрограммы "Укрепление гражданского единства и гармонизация межнациональных и межконфессиональных отношений в городе Назарово" муниципальной программы г. Назарово "Молодежь города Назарово в ХХ1 веке"</t>
  </si>
  <si>
    <t>Реализация мероприятий в сфере укрепления межнационального единства и межконфессионального согласия в рамках подпрограммы "Укрепление гражданского единства и гармонизация межнациональных и межконфессиональных отношений в городе Назарово"  муниципальной программы г. Назарово "Молодежь города Назарово в ХХ1 веке"</t>
  </si>
  <si>
    <t xml:space="preserve">Подпрограмма 3 "Укрепление гражданского единства и гармонизация межнациональных и межконфессиональных отношений в городе Назарово" </t>
  </si>
  <si>
    <t>2 вариант прогноза СЭР</t>
  </si>
  <si>
    <t>Целевой индикатор 4                                                                                                      Доля численности населения города Назарово, участвующих в межнациональных мероприятиях</t>
  </si>
  <si>
    <t>Показатель результативности 1                                                                                           Доля молодежи, проживающей в городе Назарово, получившей информационные услуги</t>
  </si>
</sst>
</file>

<file path=xl/styles.xml><?xml version="1.0" encoding="utf-8"?>
<styleSheet xmlns="http://schemas.openxmlformats.org/spreadsheetml/2006/main">
  <numFmts count="8">
    <numFmt numFmtId="164" formatCode="0.0"/>
    <numFmt numFmtId="165" formatCode="?"/>
    <numFmt numFmtId="166" formatCode="#,##0.000"/>
    <numFmt numFmtId="167" formatCode="#,##0.0000"/>
    <numFmt numFmtId="168" formatCode="#,##0.00000"/>
    <numFmt numFmtId="169" formatCode="0.00000"/>
    <numFmt numFmtId="170" formatCode="#,##0.0"/>
    <numFmt numFmtId="171" formatCode="0.000"/>
  </numFmts>
  <fonts count="4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"/>
      <charset val="204"/>
    </font>
    <font>
      <sz val="1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A9F9C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93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Alignment="1"/>
    <xf numFmtId="0" fontId="2" fillId="0" borderId="1" xfId="0" applyFont="1" applyBorder="1"/>
    <xf numFmtId="0" fontId="2" fillId="0" borderId="0" xfId="0" applyFont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left" indent="1"/>
    </xf>
    <xf numFmtId="0" fontId="1" fillId="0" borderId="1" xfId="0" applyFont="1" applyBorder="1" applyAlignment="1">
      <alignment horizontal="left" indent="1"/>
    </xf>
    <xf numFmtId="0" fontId="10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21" fillId="0" borderId="0" xfId="0" applyFont="1" applyBorder="1"/>
    <xf numFmtId="0" fontId="22" fillId="0" borderId="1" xfId="0" applyFont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2" fillId="5" borderId="1" xfId="0" applyFont="1" applyFill="1" applyBorder="1" applyAlignment="1">
      <alignment vertical="top" wrapText="1"/>
    </xf>
    <xf numFmtId="0" fontId="22" fillId="6" borderId="1" xfId="0" applyFont="1" applyFill="1" applyBorder="1" applyAlignment="1">
      <alignment vertical="top" wrapText="1"/>
    </xf>
    <xf numFmtId="0" fontId="22" fillId="7" borderId="1" xfId="0" applyFont="1" applyFill="1" applyBorder="1" applyAlignment="1">
      <alignment vertical="top" wrapText="1"/>
    </xf>
    <xf numFmtId="0" fontId="22" fillId="4" borderId="1" xfId="0" applyFont="1" applyFill="1" applyBorder="1" applyAlignment="1">
      <alignment vertical="top" wrapText="1"/>
    </xf>
    <xf numFmtId="0" fontId="26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center" wrapText="1"/>
    </xf>
    <xf numFmtId="167" fontId="18" fillId="0" borderId="1" xfId="0" applyNumberFormat="1" applyFont="1" applyBorder="1" applyAlignment="1">
      <alignment horizontal="center" vertical="center" wrapText="1"/>
    </xf>
    <xf numFmtId="168" fontId="7" fillId="2" borderId="1" xfId="0" applyNumberFormat="1" applyFont="1" applyFill="1" applyBorder="1" applyAlignment="1">
      <alignment horizontal="center" vertical="center" wrapText="1"/>
    </xf>
    <xf numFmtId="168" fontId="18" fillId="0" borderId="1" xfId="0" applyNumberFormat="1" applyFont="1" applyBorder="1" applyAlignment="1">
      <alignment horizontal="center" vertical="center" wrapText="1"/>
    </xf>
    <xf numFmtId="168" fontId="18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165" fontId="7" fillId="0" borderId="9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2" fillId="8" borderId="0" xfId="0" applyFont="1" applyFill="1"/>
    <xf numFmtId="49" fontId="8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 indent="15"/>
    </xf>
    <xf numFmtId="0" fontId="34" fillId="0" borderId="0" xfId="0" applyFont="1"/>
    <xf numFmtId="0" fontId="35" fillId="0" borderId="0" xfId="0" applyFont="1"/>
    <xf numFmtId="0" fontId="2" fillId="0" borderId="3" xfId="0" applyFont="1" applyBorder="1" applyAlignment="1">
      <alignment horizontal="left" vertical="top" wrapText="1"/>
    </xf>
    <xf numFmtId="0" fontId="35" fillId="0" borderId="1" xfId="0" applyFont="1" applyBorder="1"/>
    <xf numFmtId="0" fontId="2" fillId="2" borderId="0" xfId="0" applyFont="1" applyFill="1"/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" fontId="2" fillId="9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left" vertical="top" wrapText="1"/>
    </xf>
    <xf numFmtId="0" fontId="7" fillId="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1" fontId="7" fillId="9" borderId="1" xfId="0" applyNumberFormat="1" applyFont="1" applyFill="1" applyBorder="1" applyAlignment="1">
      <alignment horizontal="center" vertical="center" wrapText="1"/>
    </xf>
    <xf numFmtId="1" fontId="11" fillId="9" borderId="1" xfId="0" applyNumberFormat="1" applyFont="1" applyFill="1" applyBorder="1" applyAlignment="1">
      <alignment horizontal="center" vertical="center" wrapText="1"/>
    </xf>
    <xf numFmtId="1" fontId="3" fillId="8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/>
    <xf numFmtId="0" fontId="2" fillId="9" borderId="0" xfId="0" applyFont="1" applyFill="1"/>
    <xf numFmtId="0" fontId="2" fillId="9" borderId="1" xfId="0" applyFont="1" applyFill="1" applyBorder="1" applyAlignment="1">
      <alignment horizontal="left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9" borderId="1" xfId="0" applyNumberFormat="1" applyFont="1" applyFill="1" applyBorder="1" applyAlignment="1">
      <alignment vertical="center" wrapText="1"/>
    </xf>
    <xf numFmtId="0" fontId="7" fillId="9" borderId="1" xfId="0" applyFont="1" applyFill="1" applyBorder="1" applyAlignment="1">
      <alignment horizontal="left" vertical="center" wrapText="1"/>
    </xf>
    <xf numFmtId="0" fontId="36" fillId="9" borderId="1" xfId="0" applyFont="1" applyFill="1" applyBorder="1" applyAlignment="1">
      <alignment horizontal="center" vertical="center" wrapText="1"/>
    </xf>
    <xf numFmtId="1" fontId="13" fillId="9" borderId="1" xfId="0" applyNumberFormat="1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left" vertical="top" wrapText="1"/>
    </xf>
    <xf numFmtId="0" fontId="2" fillId="9" borderId="1" xfId="0" applyFont="1" applyFill="1" applyBorder="1" applyAlignment="1">
      <alignment vertical="center"/>
    </xf>
    <xf numFmtId="0" fontId="11" fillId="9" borderId="1" xfId="0" applyFont="1" applyFill="1" applyBorder="1" applyAlignment="1">
      <alignment vertical="top"/>
    </xf>
    <xf numFmtId="0" fontId="2" fillId="9" borderId="1" xfId="0" applyFont="1" applyFill="1" applyBorder="1" applyAlignment="1">
      <alignment vertical="top"/>
    </xf>
    <xf numFmtId="49" fontId="7" fillId="2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49" fontId="13" fillId="0" borderId="1" xfId="0" applyNumberFormat="1" applyFont="1" applyBorder="1" applyAlignment="1">
      <alignment horizontal="center" vertical="center" wrapText="1"/>
    </xf>
    <xf numFmtId="49" fontId="7" fillId="9" borderId="1" xfId="0" applyNumberFormat="1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1" fontId="11" fillId="9" borderId="1" xfId="0" applyNumberFormat="1" applyFont="1" applyFill="1" applyBorder="1" applyAlignment="1">
      <alignment horizontal="center" vertical="center"/>
    </xf>
    <xf numFmtId="0" fontId="11" fillId="9" borderId="1" xfId="0" applyFont="1" applyFill="1" applyBorder="1"/>
    <xf numFmtId="164" fontId="7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168" fontId="13" fillId="2" borderId="1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168" fontId="7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top" wrapText="1"/>
    </xf>
    <xf numFmtId="166" fontId="7" fillId="2" borderId="0" xfId="0" applyNumberFormat="1" applyFont="1" applyFill="1" applyBorder="1" applyAlignment="1">
      <alignment horizontal="center" vertical="center" wrapText="1"/>
    </xf>
    <xf numFmtId="168" fontId="10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168" fontId="20" fillId="0" borderId="1" xfId="0" applyNumberFormat="1" applyFont="1" applyBorder="1" applyAlignment="1">
      <alignment horizontal="center" vertical="center" wrapText="1"/>
    </xf>
    <xf numFmtId="168" fontId="20" fillId="5" borderId="1" xfId="0" applyNumberFormat="1" applyFont="1" applyFill="1" applyBorder="1" applyAlignment="1">
      <alignment horizontal="center" vertical="center" wrapText="1"/>
    </xf>
    <xf numFmtId="168" fontId="20" fillId="2" borderId="1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/>
    </xf>
    <xf numFmtId="168" fontId="20" fillId="4" borderId="1" xfId="0" applyNumberFormat="1" applyFont="1" applyFill="1" applyBorder="1" applyAlignment="1">
      <alignment horizontal="center" vertical="center" wrapText="1"/>
    </xf>
    <xf numFmtId="168" fontId="6" fillId="6" borderId="1" xfId="0" applyNumberFormat="1" applyFont="1" applyFill="1" applyBorder="1" applyAlignment="1">
      <alignment horizontal="center" vertical="center" wrapText="1"/>
    </xf>
    <xf numFmtId="168" fontId="20" fillId="6" borderId="1" xfId="0" applyNumberFormat="1" applyFont="1" applyFill="1" applyBorder="1" applyAlignment="1">
      <alignment horizontal="center" vertical="center" wrapText="1"/>
    </xf>
    <xf numFmtId="168" fontId="20" fillId="11" borderId="1" xfId="0" applyNumberFormat="1" applyFont="1" applyFill="1" applyBorder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39" fillId="3" borderId="1" xfId="0" applyNumberFormat="1" applyFont="1" applyFill="1" applyBorder="1" applyAlignment="1">
      <alignment horizontal="center" vertical="center" wrapText="1"/>
    </xf>
    <xf numFmtId="168" fontId="39" fillId="2" borderId="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/>
    </xf>
    <xf numFmtId="49" fontId="21" fillId="4" borderId="1" xfId="0" applyNumberFormat="1" applyFont="1" applyFill="1" applyBorder="1" applyAlignment="1">
      <alignment horizontal="center" vertical="center"/>
    </xf>
    <xf numFmtId="168" fontId="31" fillId="4" borderId="1" xfId="0" applyNumberFormat="1" applyFont="1" applyFill="1" applyBorder="1" applyAlignment="1">
      <alignment horizontal="center" vertical="center"/>
    </xf>
    <xf numFmtId="168" fontId="39" fillId="4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30" fillId="3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7" fillId="0" borderId="8" xfId="0" applyFont="1" applyBorder="1" applyAlignment="1">
      <alignment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/>
    <xf numFmtId="0" fontId="10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17" fillId="2" borderId="8" xfId="0" applyFont="1" applyFill="1" applyBorder="1" applyAlignment="1">
      <alignment wrapText="1"/>
    </xf>
    <xf numFmtId="0" fontId="14" fillId="2" borderId="1" xfId="0" applyFont="1" applyFill="1" applyBorder="1"/>
    <xf numFmtId="0" fontId="14" fillId="2" borderId="0" xfId="0" applyFont="1" applyFill="1" applyAlignment="1"/>
    <xf numFmtId="0" fontId="14" fillId="0" borderId="0" xfId="0" applyFont="1"/>
    <xf numFmtId="0" fontId="14" fillId="0" borderId="0" xfId="0" applyFont="1" applyAlignment="1">
      <alignment horizontal="left" indent="15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13" fillId="0" borderId="1" xfId="0" applyNumberFormat="1" applyFont="1" applyFill="1" applyBorder="1" applyAlignment="1">
      <alignment vertical="center" wrapText="1"/>
    </xf>
    <xf numFmtId="0" fontId="14" fillId="0" borderId="1" xfId="0" applyFont="1" applyBorder="1"/>
    <xf numFmtId="0" fontId="14" fillId="0" borderId="1" xfId="0" applyFont="1" applyBorder="1" applyAlignment="1">
      <alignment vertical="center"/>
    </xf>
    <xf numFmtId="0" fontId="1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40" fillId="0" borderId="0" xfId="0" applyFont="1" applyBorder="1" applyAlignment="1">
      <alignment vertical="center"/>
    </xf>
    <xf numFmtId="168" fontId="20" fillId="7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2" fontId="42" fillId="0" borderId="0" xfId="0" applyNumberFormat="1" applyFont="1" applyAlignment="1">
      <alignment horizontal="center" vertical="center"/>
    </xf>
    <xf numFmtId="0" fontId="1" fillId="12" borderId="0" xfId="0" applyFont="1" applyFill="1" applyBorder="1" applyAlignment="1">
      <alignment horizontal="center" vertical="top" wrapText="1"/>
    </xf>
    <xf numFmtId="0" fontId="1" fillId="12" borderId="0" xfId="0" applyFont="1" applyFill="1" applyBorder="1" applyAlignment="1">
      <alignment horizontal="justify" vertical="top" wrapText="1"/>
    </xf>
    <xf numFmtId="0" fontId="2" fillId="12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70" fontId="2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8" fontId="7" fillId="2" borderId="1" xfId="0" applyNumberFormat="1" applyFont="1" applyFill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>
      <alignment horizontal="left" vertical="center" wrapText="1"/>
    </xf>
    <xf numFmtId="49" fontId="7" fillId="0" borderId="9" xfId="0" applyNumberFormat="1" applyFont="1" applyBorder="1" applyAlignment="1" applyProtection="1">
      <alignment horizontal="left" vertical="center" wrapText="1"/>
    </xf>
    <xf numFmtId="168" fontId="39" fillId="10" borderId="3" xfId="0" applyNumberFormat="1" applyFont="1" applyFill="1" applyBorder="1" applyAlignment="1">
      <alignment horizontal="center" vertical="center" wrapText="1"/>
    </xf>
    <xf numFmtId="0" fontId="31" fillId="10" borderId="3" xfId="0" applyFont="1" applyFill="1" applyBorder="1" applyAlignment="1">
      <alignment horizontal="center" vertical="center"/>
    </xf>
    <xf numFmtId="49" fontId="21" fillId="10" borderId="3" xfId="0" applyNumberFormat="1" applyFont="1" applyFill="1" applyBorder="1" applyAlignment="1">
      <alignment horizontal="center" vertical="center"/>
    </xf>
    <xf numFmtId="0" fontId="25" fillId="10" borderId="1" xfId="0" applyFont="1" applyFill="1" applyBorder="1" applyAlignment="1">
      <alignment vertical="top" wrapText="1"/>
    </xf>
    <xf numFmtId="168" fontId="20" fillId="10" borderId="1" xfId="0" applyNumberFormat="1" applyFont="1" applyFill="1" applyBorder="1" applyAlignment="1">
      <alignment horizontal="center" vertical="center" wrapText="1"/>
    </xf>
    <xf numFmtId="0" fontId="25" fillId="13" borderId="1" xfId="0" applyFont="1" applyFill="1" applyBorder="1" applyAlignment="1">
      <alignment vertical="top" wrapText="1"/>
    </xf>
    <xf numFmtId="168" fontId="20" fillId="13" borderId="1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top" wrapText="1"/>
    </xf>
    <xf numFmtId="168" fontId="20" fillId="3" borderId="1" xfId="0" applyNumberFormat="1" applyFont="1" applyFill="1" applyBorder="1" applyAlignment="1">
      <alignment horizontal="center" vertical="center" wrapText="1"/>
    </xf>
    <xf numFmtId="0" fontId="38" fillId="14" borderId="1" xfId="0" applyFont="1" applyFill="1" applyBorder="1" applyAlignment="1">
      <alignment vertical="top" wrapText="1"/>
    </xf>
    <xf numFmtId="168" fontId="20" fillId="14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/>
    <xf numFmtId="0" fontId="17" fillId="2" borderId="6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71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left" vertical="center" wrapText="1"/>
    </xf>
    <xf numFmtId="169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wrapText="1"/>
    </xf>
    <xf numFmtId="49" fontId="13" fillId="0" borderId="7" xfId="0" applyNumberFormat="1" applyFont="1" applyFill="1" applyBorder="1" applyAlignment="1">
      <alignment horizontal="left" vertical="top" wrapText="1"/>
    </xf>
    <xf numFmtId="49" fontId="13" fillId="0" borderId="8" xfId="0" applyNumberFormat="1" applyFont="1" applyFill="1" applyBorder="1" applyAlignment="1">
      <alignment horizontal="left" vertical="top" wrapText="1"/>
    </xf>
    <xf numFmtId="49" fontId="13" fillId="0" borderId="6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1" fillId="0" borderId="1" xfId="1" applyFont="1" applyBorder="1" applyAlignment="1" applyProtection="1">
      <alignment horizontal="center" vertical="center" wrapText="1"/>
    </xf>
    <xf numFmtId="0" fontId="3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68" fontId="7" fillId="2" borderId="3" xfId="0" applyNumberFormat="1" applyFont="1" applyFill="1" applyBorder="1" applyAlignment="1">
      <alignment horizontal="center" vertical="center" wrapText="1"/>
    </xf>
    <xf numFmtId="168" fontId="13" fillId="2" borderId="3" xfId="0" applyNumberFormat="1" applyFont="1" applyFill="1" applyBorder="1" applyAlignment="1">
      <alignment horizontal="center" vertical="center" wrapText="1"/>
    </xf>
    <xf numFmtId="168" fontId="13" fillId="2" borderId="5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right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49" fontId="7" fillId="2" borderId="3" xfId="0" applyNumberFormat="1" applyFont="1" applyFill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2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164" fontId="11" fillId="0" borderId="1" xfId="0" applyNumberFormat="1" applyFont="1" applyFill="1" applyBorder="1"/>
    <xf numFmtId="164" fontId="11" fillId="0" borderId="1" xfId="0" applyNumberFormat="1" applyFont="1" applyFill="1" applyBorder="1" applyAlignment="1">
      <alignment horizontal="center" vertical="center"/>
    </xf>
    <xf numFmtId="1" fontId="7" fillId="12" borderId="1" xfId="0" applyNumberFormat="1" applyFont="1" applyFill="1" applyBorder="1" applyAlignment="1">
      <alignment horizontal="center" vertical="center" wrapText="1"/>
    </xf>
    <xf numFmtId="1" fontId="2" fillId="12" borderId="1" xfId="0" applyNumberFormat="1" applyFont="1" applyFill="1" applyBorder="1" applyAlignment="1">
      <alignment horizontal="center" vertical="center"/>
    </xf>
    <xf numFmtId="0" fontId="2" fillId="12" borderId="1" xfId="0" applyFont="1" applyFill="1" applyBorder="1"/>
    <xf numFmtId="1" fontId="9" fillId="12" borderId="1" xfId="0" applyNumberFormat="1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horizontal="left" vertical="top" wrapText="1"/>
    </xf>
    <xf numFmtId="0" fontId="7" fillId="9" borderId="3" xfId="0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1" fontId="7" fillId="9" borderId="3" xfId="0" applyNumberFormat="1" applyFont="1" applyFill="1" applyBorder="1" applyAlignment="1">
      <alignment horizontal="center" vertical="center" wrapText="1"/>
    </xf>
    <xf numFmtId="1" fontId="2" fillId="9" borderId="3" xfId="0" applyNumberFormat="1" applyFont="1" applyFill="1" applyBorder="1" applyAlignment="1">
      <alignment horizontal="center" vertical="center"/>
    </xf>
    <xf numFmtId="0" fontId="2" fillId="9" borderId="3" xfId="0" applyFont="1" applyFill="1" applyBorder="1"/>
    <xf numFmtId="1" fontId="9" fillId="9" borderId="3" xfId="0" applyNumberFormat="1" applyFont="1" applyFill="1" applyBorder="1" applyAlignment="1">
      <alignment horizontal="center" vertical="center" wrapText="1"/>
    </xf>
    <xf numFmtId="49" fontId="7" fillId="9" borderId="5" xfId="0" applyNumberFormat="1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left" vertical="top" wrapText="1"/>
    </xf>
    <xf numFmtId="0" fontId="7" fillId="9" borderId="5" xfId="0" applyFont="1" applyFill="1" applyBorder="1" applyAlignment="1">
      <alignment horizontal="center" vertical="center" wrapText="1"/>
    </xf>
    <xf numFmtId="0" fontId="36" fillId="9" borderId="5" xfId="0" applyFont="1" applyFill="1" applyBorder="1" applyAlignment="1">
      <alignment horizontal="center" vertical="center" wrapText="1"/>
    </xf>
    <xf numFmtId="1" fontId="11" fillId="9" borderId="5" xfId="0" applyNumberFormat="1" applyFont="1" applyFill="1" applyBorder="1" applyAlignment="1">
      <alignment horizontal="center" vertical="center"/>
    </xf>
    <xf numFmtId="1" fontId="13" fillId="9" borderId="5" xfId="0" applyNumberFormat="1" applyFont="1" applyFill="1" applyBorder="1" applyAlignment="1">
      <alignment horizontal="center" vertical="center" wrapText="1"/>
    </xf>
    <xf numFmtId="0" fontId="11" fillId="9" borderId="5" xfId="0" applyFont="1" applyFill="1" applyBorder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4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32" fillId="0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12" fillId="10" borderId="3" xfId="0" applyNumberFormat="1" applyFont="1" applyFill="1" applyBorder="1" applyAlignment="1">
      <alignment horizontal="center" vertical="center" wrapText="1"/>
    </xf>
    <xf numFmtId="49" fontId="12" fillId="10" borderId="5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8" fillId="0" borderId="1" xfId="0" applyFont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2" fontId="10" fillId="0" borderId="3" xfId="0" applyNumberFormat="1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49" fontId="30" fillId="4" borderId="3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49" fontId="30" fillId="10" borderId="3" xfId="0" applyNumberFormat="1" applyFont="1" applyFill="1" applyBorder="1" applyAlignment="1">
      <alignment horizontal="center" vertical="center" wrapText="1"/>
    </xf>
    <xf numFmtId="49" fontId="30" fillId="10" borderId="5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0" fontId="30" fillId="3" borderId="1" xfId="0" applyFont="1" applyFill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31" fillId="4" borderId="1" xfId="0" applyFont="1" applyFill="1" applyBorder="1" applyAlignment="1">
      <alignment horizontal="left" vertical="center" wrapText="1"/>
    </xf>
    <xf numFmtId="0" fontId="31" fillId="10" borderId="3" xfId="0" applyFont="1" applyFill="1" applyBorder="1" applyAlignment="1">
      <alignment horizontal="left" vertical="center" wrapText="1"/>
    </xf>
    <xf numFmtId="0" fontId="31" fillId="10" borderId="5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3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7" fillId="0" borderId="8" xfId="0" applyFont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41" fillId="0" borderId="5" xfId="0" applyFont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0" fontId="30" fillId="4" borderId="1" xfId="0" applyFont="1" applyFill="1" applyBorder="1" applyAlignment="1">
      <alignment vertical="center" wrapText="1"/>
    </xf>
    <xf numFmtId="0" fontId="30" fillId="10" borderId="3" xfId="0" applyFont="1" applyFill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A9F9CF"/>
      <color rgb="FFFFCCFF"/>
      <color rgb="FF99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autoPageBreaks="0"/>
  </sheetPr>
  <dimension ref="A1:P46"/>
  <sheetViews>
    <sheetView tabSelected="1" view="pageBreakPreview" zoomScale="85" zoomScaleSheetLayoutView="85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F43" sqref="F43"/>
    </sheetView>
  </sheetViews>
  <sheetFormatPr defaultColWidth="9.140625" defaultRowHeight="15.75" outlineLevelRow="1"/>
  <cols>
    <col min="1" max="1" width="4.140625" style="116" customWidth="1"/>
    <col min="2" max="2" width="70.42578125" style="46" customWidth="1"/>
    <col min="3" max="3" width="10.7109375" style="23" customWidth="1"/>
    <col min="4" max="4" width="7.5703125" style="46" customWidth="1"/>
    <col min="5" max="5" width="25.5703125" style="46" customWidth="1"/>
    <col min="6" max="6" width="6.85546875" style="71" bestFit="1" customWidth="1"/>
    <col min="7" max="7" width="9.28515625" style="46" bestFit="1" customWidth="1"/>
    <col min="8" max="8" width="7" style="46" customWidth="1"/>
    <col min="9" max="9" width="11.7109375" style="46" hidden="1" customWidth="1"/>
    <col min="10" max="12" width="11.7109375" style="23" hidden="1" customWidth="1"/>
    <col min="13" max="13" width="9.140625" style="46" hidden="1" customWidth="1"/>
    <col min="14" max="14" width="0.42578125" style="46" hidden="1" customWidth="1"/>
    <col min="15" max="15" width="7.7109375" style="46" customWidth="1"/>
    <col min="16" max="16" width="18.7109375" style="46" customWidth="1"/>
    <col min="17" max="16384" width="9.140625" style="46"/>
  </cols>
  <sheetData>
    <row r="1" spans="1:15">
      <c r="B1" s="164"/>
      <c r="C1" s="164"/>
      <c r="D1" s="164"/>
      <c r="E1" s="164" t="s">
        <v>191</v>
      </c>
      <c r="F1" s="164"/>
      <c r="G1" s="164"/>
      <c r="H1" s="164"/>
      <c r="I1" s="164"/>
      <c r="J1" s="164"/>
      <c r="K1" s="164"/>
      <c r="L1" s="164"/>
      <c r="M1" s="164"/>
      <c r="N1" s="164"/>
      <c r="O1" s="164"/>
    </row>
    <row r="2" spans="1:15">
      <c r="B2" s="188"/>
      <c r="C2" s="188"/>
      <c r="D2" s="188"/>
      <c r="E2" s="188" t="s">
        <v>90</v>
      </c>
      <c r="F2" s="188"/>
      <c r="G2" s="188"/>
      <c r="H2" s="188"/>
      <c r="I2" s="188"/>
      <c r="J2" s="188"/>
      <c r="K2" s="188"/>
      <c r="L2" s="188"/>
      <c r="M2" s="188"/>
      <c r="N2" s="188"/>
      <c r="O2" s="188"/>
    </row>
    <row r="3" spans="1:15">
      <c r="B3" s="188"/>
      <c r="C3" s="188"/>
      <c r="D3" s="188"/>
      <c r="E3" s="188" t="s">
        <v>91</v>
      </c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5">
      <c r="C4" s="171"/>
      <c r="D4" s="171"/>
      <c r="E4" s="171" t="s">
        <v>269</v>
      </c>
      <c r="F4" s="171"/>
      <c r="G4" s="171"/>
      <c r="H4" s="171"/>
      <c r="I4" s="171"/>
      <c r="J4" s="171"/>
      <c r="K4" s="171"/>
      <c r="L4" s="171"/>
      <c r="M4" s="171"/>
      <c r="N4" s="171"/>
      <c r="O4" s="171"/>
    </row>
    <row r="5" spans="1:15">
      <c r="A5" s="235"/>
      <c r="O5" s="234"/>
    </row>
    <row r="6" spans="1:15">
      <c r="A6" s="260" t="s">
        <v>193</v>
      </c>
      <c r="B6" s="260"/>
      <c r="C6" s="260"/>
      <c r="D6" s="260"/>
      <c r="E6" s="260"/>
      <c r="F6" s="260"/>
      <c r="G6" s="260"/>
      <c r="H6" s="260"/>
      <c r="O6" s="234"/>
    </row>
    <row r="7" spans="1:15">
      <c r="A7" s="261" t="s">
        <v>234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</row>
    <row r="8" spans="1:15">
      <c r="A8" s="7"/>
      <c r="B8" s="262" t="s">
        <v>235</v>
      </c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</row>
    <row r="9" spans="1:15" ht="18.75">
      <c r="A9" s="47"/>
      <c r="B9"/>
      <c r="C9" s="186"/>
      <c r="E9" s="187"/>
      <c r="F9" s="72"/>
      <c r="G9"/>
      <c r="H9"/>
      <c r="O9"/>
    </row>
    <row r="10" spans="1:15">
      <c r="A10" s="263" t="s">
        <v>33</v>
      </c>
      <c r="B10" s="263" t="s">
        <v>32</v>
      </c>
      <c r="C10" s="263" t="s">
        <v>194</v>
      </c>
      <c r="D10" s="264" t="s">
        <v>30</v>
      </c>
      <c r="E10" s="265" t="s">
        <v>195</v>
      </c>
      <c r="F10" s="268" t="s">
        <v>31</v>
      </c>
      <c r="G10" s="268"/>
      <c r="H10" s="268"/>
      <c r="I10" s="268"/>
      <c r="J10" s="268"/>
      <c r="K10" s="268"/>
      <c r="L10" s="268"/>
      <c r="M10" s="268"/>
      <c r="N10" s="268"/>
      <c r="O10" s="268"/>
    </row>
    <row r="11" spans="1:15">
      <c r="A11" s="263"/>
      <c r="B11" s="263"/>
      <c r="C11" s="263"/>
      <c r="D11" s="264"/>
      <c r="E11" s="266"/>
      <c r="F11" s="183" t="s">
        <v>196</v>
      </c>
      <c r="G11" s="269" t="s">
        <v>149</v>
      </c>
      <c r="H11" s="269"/>
      <c r="I11" s="269"/>
      <c r="J11" s="269"/>
      <c r="K11" s="269"/>
      <c r="L11" s="269"/>
      <c r="M11" s="269"/>
      <c r="N11" s="269"/>
      <c r="O11" s="269"/>
    </row>
    <row r="12" spans="1:15">
      <c r="A12" s="263"/>
      <c r="B12" s="263"/>
      <c r="C12" s="263"/>
      <c r="D12" s="264"/>
      <c r="E12" s="267"/>
      <c r="F12" s="64">
        <v>2018</v>
      </c>
      <c r="G12" s="148">
        <v>2019</v>
      </c>
      <c r="H12" s="148">
        <v>2020</v>
      </c>
      <c r="I12" s="182" t="s">
        <v>197</v>
      </c>
      <c r="J12" s="182" t="s">
        <v>198</v>
      </c>
      <c r="K12" s="182" t="s">
        <v>199</v>
      </c>
      <c r="L12" s="182" t="s">
        <v>200</v>
      </c>
      <c r="M12" s="181"/>
      <c r="N12" s="181"/>
      <c r="O12" s="148">
        <v>2021</v>
      </c>
    </row>
    <row r="13" spans="1:15">
      <c r="A13" s="232"/>
      <c r="B13" s="254" t="s">
        <v>64</v>
      </c>
      <c r="C13" s="254"/>
      <c r="D13" s="254"/>
      <c r="E13" s="254"/>
      <c r="F13" s="254"/>
      <c r="G13" s="254"/>
      <c r="H13" s="254"/>
      <c r="I13" s="8"/>
      <c r="J13" s="73"/>
      <c r="K13" s="73"/>
      <c r="L13" s="73"/>
      <c r="M13" s="8"/>
      <c r="N13" s="8"/>
      <c r="O13" s="8"/>
    </row>
    <row r="14" spans="1:15" ht="38.25">
      <c r="A14" s="232" t="s">
        <v>65</v>
      </c>
      <c r="B14" s="74" t="s">
        <v>201</v>
      </c>
      <c r="C14" s="148" t="s">
        <v>66</v>
      </c>
      <c r="D14" s="75" t="s">
        <v>118</v>
      </c>
      <c r="E14" s="148" t="s">
        <v>202</v>
      </c>
      <c r="F14" s="150">
        <v>44</v>
      </c>
      <c r="G14" s="64">
        <v>46</v>
      </c>
      <c r="H14" s="232">
        <v>48</v>
      </c>
      <c r="I14" s="76" t="e">
        <f>#REF!-#REF!</f>
        <v>#REF!</v>
      </c>
      <c r="J14" s="76" t="e">
        <f>F14-#REF!</f>
        <v>#REF!</v>
      </c>
      <c r="K14" s="76">
        <f>G14-F14</f>
        <v>2</v>
      </c>
      <c r="L14" s="76">
        <f>H14-G14</f>
        <v>2</v>
      </c>
      <c r="M14" s="8"/>
      <c r="N14" s="8"/>
      <c r="O14" s="232">
        <v>50</v>
      </c>
    </row>
    <row r="15" spans="1:15" ht="50.25" customHeight="1" collapsed="1">
      <c r="A15" s="232" t="s">
        <v>67</v>
      </c>
      <c r="B15" s="74" t="s">
        <v>203</v>
      </c>
      <c r="C15" s="148" t="s">
        <v>45</v>
      </c>
      <c r="D15" s="75" t="s">
        <v>118</v>
      </c>
      <c r="E15" s="148" t="s">
        <v>204</v>
      </c>
      <c r="F15" s="77">
        <v>25.12</v>
      </c>
      <c r="G15" s="58">
        <v>25.5</v>
      </c>
      <c r="H15" s="58">
        <v>25.88</v>
      </c>
      <c r="I15" s="8"/>
      <c r="J15" s="73"/>
      <c r="K15" s="73"/>
      <c r="L15" s="73"/>
      <c r="M15" s="8"/>
      <c r="N15" s="8"/>
      <c r="O15" s="58">
        <v>26.12</v>
      </c>
    </row>
    <row r="16" spans="1:15" s="86" customFormat="1" hidden="1" outlineLevel="1">
      <c r="A16" s="78"/>
      <c r="B16" s="79" t="s">
        <v>205</v>
      </c>
      <c r="C16" s="80"/>
      <c r="D16" s="81"/>
      <c r="E16" s="81"/>
      <c r="F16" s="82">
        <f>F15*F17/100</f>
        <v>2074.4096000000004</v>
      </c>
      <c r="G16" s="83">
        <f>G15*G17/100</f>
        <v>2046.12</v>
      </c>
      <c r="H16" s="83">
        <f>H17*H15/100</f>
        <v>2047.3668</v>
      </c>
      <c r="I16" s="76" t="e">
        <f>#REF!-#REF!</f>
        <v>#REF!</v>
      </c>
      <c r="J16" s="84" t="e">
        <f>F16-#REF!</f>
        <v>#REF!</v>
      </c>
      <c r="K16" s="76">
        <f>G16-F16</f>
        <v>-28.289600000000519</v>
      </c>
      <c r="L16" s="76">
        <f>H16-G16</f>
        <v>1.2468000000001211</v>
      </c>
      <c r="M16" s="73" t="s">
        <v>206</v>
      </c>
      <c r="N16" s="85"/>
      <c r="O16" s="83">
        <f>O17*O15/100</f>
        <v>2036.0539999999999</v>
      </c>
    </row>
    <row r="17" spans="1:16" s="86" customFormat="1" ht="25.5" hidden="1" outlineLevel="1">
      <c r="A17" s="78"/>
      <c r="B17" s="79" t="s">
        <v>207</v>
      </c>
      <c r="C17" s="80"/>
      <c r="D17" s="81"/>
      <c r="E17" s="81"/>
      <c r="F17" s="82">
        <v>8258</v>
      </c>
      <c r="G17" s="83">
        <v>8024</v>
      </c>
      <c r="H17" s="83">
        <v>7911</v>
      </c>
      <c r="I17" s="76" t="e">
        <f>#REF!-#REF!</f>
        <v>#REF!</v>
      </c>
      <c r="J17" s="76" t="e">
        <f>F17-#REF!</f>
        <v>#REF!</v>
      </c>
      <c r="K17" s="76">
        <f>G17-F17</f>
        <v>-234</v>
      </c>
      <c r="L17" s="76">
        <f>H17-G17</f>
        <v>-113</v>
      </c>
      <c r="M17" s="87" t="s">
        <v>208</v>
      </c>
      <c r="N17" s="85"/>
      <c r="O17" s="83">
        <v>7795</v>
      </c>
    </row>
    <row r="18" spans="1:16" ht="54" customHeight="1" collapsed="1">
      <c r="A18" s="232" t="s">
        <v>68</v>
      </c>
      <c r="B18" s="236" t="s">
        <v>209</v>
      </c>
      <c r="C18" s="148" t="s">
        <v>45</v>
      </c>
      <c r="D18" s="75" t="s">
        <v>118</v>
      </c>
      <c r="E18" s="148" t="s">
        <v>210</v>
      </c>
      <c r="F18" s="88">
        <v>39.450000000000003</v>
      </c>
      <c r="G18" s="58">
        <v>39.5</v>
      </c>
      <c r="H18" s="58">
        <v>39.549999999999997</v>
      </c>
      <c r="I18" s="8"/>
      <c r="J18" s="73"/>
      <c r="K18" s="73"/>
      <c r="L18" s="73"/>
      <c r="M18" s="8"/>
      <c r="N18" s="8"/>
      <c r="O18" s="58">
        <v>39.6</v>
      </c>
    </row>
    <row r="19" spans="1:16" s="86" customFormat="1" ht="15.75" hidden="1" customHeight="1" outlineLevel="1">
      <c r="A19" s="78"/>
      <c r="B19" s="79" t="s">
        <v>211</v>
      </c>
      <c r="C19" s="80"/>
      <c r="D19" s="81"/>
      <c r="E19" s="81"/>
      <c r="F19" s="321">
        <f>F20*F18/100</f>
        <v>19648.861500000003</v>
      </c>
      <c r="G19" s="321">
        <f>G20*G18/100</f>
        <v>19528.404999999999</v>
      </c>
      <c r="H19" s="321">
        <f>H20*H18/100</f>
        <v>19405.602999999999</v>
      </c>
      <c r="I19" s="321" t="e">
        <f>#REF!-#REF!</f>
        <v>#REF!</v>
      </c>
      <c r="J19" s="321" t="e">
        <f>F19-#REF!</f>
        <v>#REF!</v>
      </c>
      <c r="K19" s="321">
        <f>G19-F19</f>
        <v>-120.45650000000387</v>
      </c>
      <c r="L19" s="321">
        <f>H19-G19</f>
        <v>-122.80199999999968</v>
      </c>
      <c r="M19" s="321"/>
      <c r="N19" s="321"/>
      <c r="O19" s="321">
        <f>O20*O18/100</f>
        <v>19278.864000000001</v>
      </c>
    </row>
    <row r="20" spans="1:16" s="86" customFormat="1" ht="23.25" hidden="1" customHeight="1" outlineLevel="1">
      <c r="A20" s="317"/>
      <c r="B20" s="318" t="s">
        <v>212</v>
      </c>
      <c r="C20" s="319"/>
      <c r="D20" s="320"/>
      <c r="E20" s="320"/>
      <c r="F20" s="321">
        <v>49807</v>
      </c>
      <c r="G20" s="321">
        <v>49439</v>
      </c>
      <c r="H20" s="321">
        <v>49066</v>
      </c>
      <c r="I20" s="322" t="e">
        <f>#REF!-#REF!</f>
        <v>#REF!</v>
      </c>
      <c r="J20" s="322" t="e">
        <f>F20-#REF!</f>
        <v>#REF!</v>
      </c>
      <c r="K20" s="322">
        <f>G20-F20</f>
        <v>-368</v>
      </c>
      <c r="L20" s="322">
        <f>H20-G20</f>
        <v>-373</v>
      </c>
      <c r="M20" s="322"/>
      <c r="N20" s="323"/>
      <c r="O20" s="324">
        <v>48684</v>
      </c>
    </row>
    <row r="21" spans="1:16" s="240" customFormat="1" ht="38.25" collapsed="1">
      <c r="A21" s="147" t="s">
        <v>272</v>
      </c>
      <c r="B21" s="74" t="s">
        <v>311</v>
      </c>
      <c r="C21" s="194" t="s">
        <v>45</v>
      </c>
      <c r="D21" s="194" t="s">
        <v>118</v>
      </c>
      <c r="E21" s="114" t="s">
        <v>204</v>
      </c>
      <c r="F21" s="113">
        <f t="shared" ref="F21:M21" si="0">F22/F23*100</f>
        <v>0.6023249744011886</v>
      </c>
      <c r="G21" s="60">
        <f t="shared" si="0"/>
        <v>0.80832575527937756</v>
      </c>
      <c r="H21" s="60">
        <f t="shared" si="0"/>
        <v>1.0171077523952887</v>
      </c>
      <c r="I21" s="311" t="e">
        <f t="shared" si="0"/>
        <v>#REF!</v>
      </c>
      <c r="J21" s="312" t="e">
        <f t="shared" si="0"/>
        <v>#REF!</v>
      </c>
      <c r="K21" s="312">
        <f t="shared" si="0"/>
        <v>0</v>
      </c>
      <c r="L21" s="312">
        <f t="shared" si="0"/>
        <v>0</v>
      </c>
      <c r="M21" s="311" t="e">
        <f t="shared" si="0"/>
        <v>#DIV/0!</v>
      </c>
      <c r="N21" s="311" t="e">
        <f>N22/N23*100</f>
        <v>#DIV/0!</v>
      </c>
      <c r="O21" s="163">
        <f>O22/O23*100</f>
        <v>1.2282497441146365</v>
      </c>
    </row>
    <row r="22" spans="1:16" s="240" customFormat="1" ht="30" hidden="1" customHeight="1" outlineLevel="1">
      <c r="A22" s="325"/>
      <c r="B22" s="326" t="s">
        <v>257</v>
      </c>
      <c r="C22" s="327" t="s">
        <v>71</v>
      </c>
      <c r="D22" s="328"/>
      <c r="E22" s="328"/>
      <c r="F22" s="329">
        <v>300</v>
      </c>
      <c r="G22" s="329">
        <v>400</v>
      </c>
      <c r="H22" s="329">
        <v>500</v>
      </c>
      <c r="I22" s="330"/>
      <c r="J22" s="330"/>
      <c r="K22" s="330"/>
      <c r="L22" s="330"/>
      <c r="M22" s="331"/>
      <c r="N22" s="331"/>
      <c r="O22" s="329">
        <v>600</v>
      </c>
    </row>
    <row r="23" spans="1:16" s="240" customFormat="1" ht="28.5" hidden="1" customHeight="1" outlineLevel="1">
      <c r="A23" s="107"/>
      <c r="B23" s="79" t="s">
        <v>256</v>
      </c>
      <c r="C23" s="80" t="s">
        <v>71</v>
      </c>
      <c r="D23" s="94"/>
      <c r="E23" s="94"/>
      <c r="F23" s="313">
        <v>49807</v>
      </c>
      <c r="G23" s="313">
        <v>49485</v>
      </c>
      <c r="H23" s="313">
        <v>49159</v>
      </c>
      <c r="I23" s="314" t="e">
        <f>#REF!-#REF!</f>
        <v>#REF!</v>
      </c>
      <c r="J23" s="314" t="e">
        <f>F23-#REF!</f>
        <v>#REF!</v>
      </c>
      <c r="K23" s="314">
        <f>G23-F23</f>
        <v>-322</v>
      </c>
      <c r="L23" s="314">
        <f>H23-G23</f>
        <v>-326</v>
      </c>
      <c r="M23" s="314"/>
      <c r="N23" s="315"/>
      <c r="O23" s="316">
        <v>48850</v>
      </c>
      <c r="P23" s="240" t="s">
        <v>310</v>
      </c>
    </row>
    <row r="24" spans="1:16">
      <c r="A24" s="89"/>
      <c r="B24" s="255" t="s">
        <v>69</v>
      </c>
      <c r="C24" s="255"/>
      <c r="D24" s="255"/>
      <c r="E24" s="255"/>
      <c r="F24" s="255"/>
      <c r="G24" s="255"/>
      <c r="H24" s="255"/>
      <c r="I24" s="255"/>
      <c r="J24" s="255"/>
      <c r="K24" s="255"/>
      <c r="L24" s="255"/>
      <c r="M24" s="255"/>
      <c r="N24" s="255"/>
      <c r="O24" s="255"/>
    </row>
    <row r="25" spans="1:16" ht="38.25" collapsed="1">
      <c r="A25" s="90" t="s">
        <v>47</v>
      </c>
      <c r="B25" s="59" t="s">
        <v>312</v>
      </c>
      <c r="C25" s="148" t="s">
        <v>45</v>
      </c>
      <c r="D25" s="149">
        <v>0.2</v>
      </c>
      <c r="E25" s="148" t="s">
        <v>213</v>
      </c>
      <c r="F25" s="88">
        <f>F26/F27*100</f>
        <v>35.747154274642774</v>
      </c>
      <c r="G25" s="88">
        <f>G26/G27*100</f>
        <v>36.789631106679963</v>
      </c>
      <c r="H25" s="88">
        <f>H26/H27*100</f>
        <v>37.315130830489188</v>
      </c>
      <c r="I25" s="88"/>
      <c r="J25" s="88"/>
      <c r="K25" s="88"/>
      <c r="L25" s="88"/>
      <c r="M25" s="88"/>
      <c r="N25" s="88"/>
      <c r="O25" s="88">
        <f>O26/O27*100</f>
        <v>37.87042976266838</v>
      </c>
    </row>
    <row r="26" spans="1:16" s="86" customFormat="1" ht="25.5" hidden="1" outlineLevel="1">
      <c r="A26" s="92"/>
      <c r="B26" s="93" t="s">
        <v>214</v>
      </c>
      <c r="C26" s="80"/>
      <c r="D26" s="94"/>
      <c r="E26" s="94"/>
      <c r="F26" s="82">
        <v>2952</v>
      </c>
      <c r="G26" s="82">
        <v>2952</v>
      </c>
      <c r="H26" s="82">
        <f>2952</f>
        <v>2952</v>
      </c>
      <c r="I26" s="95" t="e">
        <f>#REF!-#REF!</f>
        <v>#REF!</v>
      </c>
      <c r="J26" s="95" t="e">
        <f>F26-#REF!</f>
        <v>#REF!</v>
      </c>
      <c r="K26" s="95">
        <f>G26-F26</f>
        <v>0</v>
      </c>
      <c r="L26" s="95">
        <f>H26-G26</f>
        <v>0</v>
      </c>
      <c r="M26" s="85"/>
      <c r="N26" s="96"/>
      <c r="O26" s="82">
        <v>2952</v>
      </c>
    </row>
    <row r="27" spans="1:16" s="86" customFormat="1" hidden="1" outlineLevel="1">
      <c r="A27" s="97"/>
      <c r="B27" s="98" t="s">
        <v>215</v>
      </c>
      <c r="C27" s="115"/>
      <c r="D27" s="99"/>
      <c r="E27" s="99"/>
      <c r="F27" s="82">
        <f>F17</f>
        <v>8258</v>
      </c>
      <c r="G27" s="82">
        <f t="shared" ref="G27:O27" si="1">G17</f>
        <v>8024</v>
      </c>
      <c r="H27" s="82">
        <f t="shared" si="1"/>
        <v>7911</v>
      </c>
      <c r="I27" s="82" t="e">
        <f t="shared" si="1"/>
        <v>#REF!</v>
      </c>
      <c r="J27" s="82" t="e">
        <f t="shared" si="1"/>
        <v>#REF!</v>
      </c>
      <c r="K27" s="82">
        <f t="shared" si="1"/>
        <v>-234</v>
      </c>
      <c r="L27" s="82">
        <f t="shared" si="1"/>
        <v>-113</v>
      </c>
      <c r="M27" s="82" t="str">
        <f t="shared" si="1"/>
        <v>снижение численности</v>
      </c>
      <c r="N27" s="82">
        <f t="shared" si="1"/>
        <v>0</v>
      </c>
      <c r="O27" s="82">
        <f t="shared" si="1"/>
        <v>7795</v>
      </c>
    </row>
    <row r="28" spans="1:16" ht="51">
      <c r="A28" s="100" t="s">
        <v>48</v>
      </c>
      <c r="B28" s="101" t="s">
        <v>216</v>
      </c>
      <c r="C28" s="148" t="s">
        <v>66</v>
      </c>
      <c r="D28" s="149">
        <v>0.2</v>
      </c>
      <c r="E28" s="233" t="s">
        <v>217</v>
      </c>
      <c r="F28" s="64">
        <v>330</v>
      </c>
      <c r="G28" s="64">
        <v>330</v>
      </c>
      <c r="H28" s="64">
        <v>330</v>
      </c>
      <c r="I28" s="64">
        <v>330</v>
      </c>
      <c r="J28" s="64">
        <v>330</v>
      </c>
      <c r="K28" s="64">
        <v>330</v>
      </c>
      <c r="L28" s="64">
        <v>330</v>
      </c>
      <c r="M28" s="64">
        <v>330</v>
      </c>
      <c r="N28" s="64">
        <v>330</v>
      </c>
      <c r="O28" s="64">
        <v>330</v>
      </c>
    </row>
    <row r="29" spans="1:16" ht="25.5">
      <c r="A29" s="100" t="s">
        <v>51</v>
      </c>
      <c r="B29" s="102" t="s">
        <v>236</v>
      </c>
      <c r="C29" s="148" t="s">
        <v>66</v>
      </c>
      <c r="D29" s="149">
        <v>0.2</v>
      </c>
      <c r="E29" s="233" t="s">
        <v>204</v>
      </c>
      <c r="F29" s="64">
        <v>60</v>
      </c>
      <c r="G29" s="103">
        <v>60</v>
      </c>
      <c r="H29" s="64">
        <v>60</v>
      </c>
      <c r="I29" s="64">
        <v>60</v>
      </c>
      <c r="J29" s="64">
        <v>60</v>
      </c>
      <c r="K29" s="64">
        <v>60</v>
      </c>
      <c r="L29" s="64">
        <v>60</v>
      </c>
      <c r="M29" s="64">
        <v>60</v>
      </c>
      <c r="N29" s="64">
        <v>60</v>
      </c>
      <c r="O29" s="64">
        <v>60</v>
      </c>
    </row>
    <row r="30" spans="1:16" ht="38.25">
      <c r="A30" s="146" t="s">
        <v>70</v>
      </c>
      <c r="B30" s="101" t="s">
        <v>241</v>
      </c>
      <c r="C30" s="148" t="s">
        <v>71</v>
      </c>
      <c r="D30" s="149">
        <v>0.2</v>
      </c>
      <c r="E30" s="233" t="s">
        <v>242</v>
      </c>
      <c r="F30" s="64">
        <v>56</v>
      </c>
      <c r="G30" s="104">
        <v>56</v>
      </c>
      <c r="H30" s="64">
        <v>56</v>
      </c>
      <c r="I30" s="105"/>
      <c r="J30" s="19"/>
      <c r="K30" s="19"/>
      <c r="L30" s="19"/>
      <c r="M30" s="105"/>
      <c r="N30" s="105"/>
      <c r="O30" s="64">
        <v>56</v>
      </c>
    </row>
    <row r="31" spans="1:16">
      <c r="A31" s="106"/>
      <c r="B31" s="256" t="s">
        <v>72</v>
      </c>
      <c r="C31" s="256"/>
      <c r="D31" s="256"/>
      <c r="E31" s="256"/>
      <c r="F31" s="256"/>
      <c r="G31" s="256"/>
      <c r="H31" s="256"/>
      <c r="I31" s="256"/>
      <c r="J31" s="256"/>
      <c r="K31" s="256"/>
      <c r="L31" s="256"/>
      <c r="M31" s="256"/>
      <c r="N31" s="256"/>
      <c r="O31" s="256"/>
    </row>
    <row r="32" spans="1:16" ht="51">
      <c r="A32" s="146" t="s">
        <v>73</v>
      </c>
      <c r="B32" s="147" t="s">
        <v>218</v>
      </c>
      <c r="C32" s="148" t="s">
        <v>45</v>
      </c>
      <c r="D32" s="149">
        <v>0.05</v>
      </c>
      <c r="E32" s="233" t="s">
        <v>219</v>
      </c>
      <c r="F32" s="150">
        <v>1.6</v>
      </c>
      <c r="G32" s="148">
        <v>1.7</v>
      </c>
      <c r="H32" s="232">
        <v>1.8</v>
      </c>
      <c r="I32" s="105"/>
      <c r="J32" s="19"/>
      <c r="K32" s="19"/>
      <c r="L32" s="19"/>
      <c r="M32" s="105"/>
      <c r="N32" s="105"/>
      <c r="O32" s="60">
        <v>1.9</v>
      </c>
    </row>
    <row r="33" spans="1:15" s="86" customFormat="1" outlineLevel="1">
      <c r="A33" s="107"/>
      <c r="B33" s="79" t="s">
        <v>220</v>
      </c>
      <c r="C33" s="80"/>
      <c r="D33" s="108"/>
      <c r="E33" s="94"/>
      <c r="F33" s="109">
        <f>F34*F32/100</f>
        <v>132.12800000000001</v>
      </c>
      <c r="G33" s="109">
        <f>G34*G32/100</f>
        <v>136.40799999999999</v>
      </c>
      <c r="H33" s="109">
        <f>H34*H32/100</f>
        <v>142.39800000000002</v>
      </c>
      <c r="I33" s="95" t="e">
        <f>#REF!-#REF!</f>
        <v>#REF!</v>
      </c>
      <c r="J33" s="95" t="e">
        <f>F33-#REF!</f>
        <v>#REF!</v>
      </c>
      <c r="K33" s="95">
        <f>G33-F33</f>
        <v>4.2799999999999727</v>
      </c>
      <c r="L33" s="95">
        <f>H33-G33</f>
        <v>5.9900000000000375</v>
      </c>
      <c r="M33" s="95"/>
      <c r="N33" s="110"/>
      <c r="O33" s="109">
        <f>O34*O32/100</f>
        <v>148.10499999999999</v>
      </c>
    </row>
    <row r="34" spans="1:15" s="86" customFormat="1" ht="25.5" outlineLevel="1">
      <c r="A34" s="107"/>
      <c r="B34" s="79" t="s">
        <v>207</v>
      </c>
      <c r="C34" s="80"/>
      <c r="D34" s="108"/>
      <c r="E34" s="94"/>
      <c r="F34" s="82">
        <f>F27</f>
        <v>8258</v>
      </c>
      <c r="G34" s="82">
        <f t="shared" ref="G34:O34" si="2">G27</f>
        <v>8024</v>
      </c>
      <c r="H34" s="82">
        <f t="shared" si="2"/>
        <v>7911</v>
      </c>
      <c r="I34" s="82" t="e">
        <f t="shared" si="2"/>
        <v>#REF!</v>
      </c>
      <c r="J34" s="82" t="e">
        <f t="shared" si="2"/>
        <v>#REF!</v>
      </c>
      <c r="K34" s="82">
        <f t="shared" si="2"/>
        <v>-234</v>
      </c>
      <c r="L34" s="82">
        <f t="shared" si="2"/>
        <v>-113</v>
      </c>
      <c r="M34" s="82" t="str">
        <f t="shared" si="2"/>
        <v>снижение численности</v>
      </c>
      <c r="N34" s="82">
        <f t="shared" si="2"/>
        <v>0</v>
      </c>
      <c r="O34" s="82">
        <f t="shared" si="2"/>
        <v>7795</v>
      </c>
    </row>
    <row r="35" spans="1:15" ht="102" collapsed="1">
      <c r="A35" s="146" t="s">
        <v>74</v>
      </c>
      <c r="B35" s="147" t="s">
        <v>221</v>
      </c>
      <c r="C35" s="148" t="s">
        <v>45</v>
      </c>
      <c r="D35" s="149">
        <v>0.05</v>
      </c>
      <c r="E35" s="17" t="s">
        <v>222</v>
      </c>
      <c r="F35" s="150">
        <v>2.1</v>
      </c>
      <c r="G35" s="111">
        <v>2.2000000000000002</v>
      </c>
      <c r="H35" s="112">
        <v>2.2999999999999998</v>
      </c>
      <c r="I35" s="105"/>
      <c r="J35" s="19"/>
      <c r="K35" s="19"/>
      <c r="L35" s="19"/>
      <c r="M35" s="105"/>
      <c r="N35" s="105"/>
      <c r="O35" s="60">
        <v>2.4</v>
      </c>
    </row>
    <row r="36" spans="1:15" s="86" customFormat="1" ht="25.5" hidden="1" outlineLevel="1">
      <c r="A36" s="107"/>
      <c r="B36" s="79" t="s">
        <v>223</v>
      </c>
      <c r="C36" s="80"/>
      <c r="D36" s="108"/>
      <c r="E36" s="94"/>
      <c r="F36" s="109">
        <f>F37*F35/100</f>
        <v>173.41800000000001</v>
      </c>
      <c r="G36" s="109">
        <f>G37*G35/100</f>
        <v>176.52800000000002</v>
      </c>
      <c r="H36" s="109">
        <f>H37*H35/100</f>
        <v>181.953</v>
      </c>
      <c r="I36" s="95" t="e">
        <f>#REF!-#REF!</f>
        <v>#REF!</v>
      </c>
      <c r="J36" s="95" t="e">
        <f>F36-#REF!</f>
        <v>#REF!</v>
      </c>
      <c r="K36" s="95">
        <f>G36-F36</f>
        <v>3.1100000000000136</v>
      </c>
      <c r="L36" s="95">
        <f>H36-G36</f>
        <v>5.4249999999999829</v>
      </c>
      <c r="M36" s="110"/>
      <c r="N36" s="110"/>
      <c r="O36" s="109">
        <f>O37*O35/100</f>
        <v>187.08</v>
      </c>
    </row>
    <row r="37" spans="1:15" s="86" customFormat="1" ht="25.5" hidden="1" outlineLevel="1">
      <c r="A37" s="107"/>
      <c r="B37" s="79" t="s">
        <v>207</v>
      </c>
      <c r="C37" s="80"/>
      <c r="D37" s="108"/>
      <c r="E37" s="94"/>
      <c r="F37" s="82">
        <v>8258</v>
      </c>
      <c r="G37" s="83">
        <v>8024</v>
      </c>
      <c r="H37" s="83">
        <v>7911</v>
      </c>
      <c r="I37" s="76" t="e">
        <f>#REF!-#REF!</f>
        <v>#REF!</v>
      </c>
      <c r="J37" s="76" t="e">
        <f>F37-#REF!</f>
        <v>#REF!</v>
      </c>
      <c r="K37" s="76">
        <f>G37-F37</f>
        <v>-234</v>
      </c>
      <c r="L37" s="76">
        <f>H37-G37</f>
        <v>-113</v>
      </c>
      <c r="M37" s="87" t="s">
        <v>208</v>
      </c>
      <c r="N37" s="85"/>
      <c r="O37" s="83">
        <v>7795</v>
      </c>
    </row>
    <row r="38" spans="1:15" ht="63.75" collapsed="1">
      <c r="A38" s="146" t="s">
        <v>75</v>
      </c>
      <c r="B38" s="147" t="s">
        <v>224</v>
      </c>
      <c r="C38" s="148" t="s">
        <v>45</v>
      </c>
      <c r="D38" s="149">
        <v>0.05</v>
      </c>
      <c r="E38" s="233" t="s">
        <v>225</v>
      </c>
      <c r="F38" s="113">
        <v>2</v>
      </c>
      <c r="G38" s="91">
        <v>2.1</v>
      </c>
      <c r="H38" s="112">
        <v>2.2000000000000002</v>
      </c>
      <c r="I38" s="105"/>
      <c r="J38" s="19"/>
      <c r="K38" s="19"/>
      <c r="L38" s="19"/>
      <c r="M38" s="105"/>
      <c r="N38" s="105"/>
      <c r="O38" s="112">
        <v>2.2999999999999998</v>
      </c>
    </row>
    <row r="39" spans="1:15" s="86" customFormat="1" hidden="1" outlineLevel="1">
      <c r="A39" s="107"/>
      <c r="B39" s="79" t="s">
        <v>226</v>
      </c>
      <c r="C39" s="80"/>
      <c r="D39" s="94"/>
      <c r="E39" s="94"/>
      <c r="F39" s="109">
        <f>F40*F38/100</f>
        <v>165.16</v>
      </c>
      <c r="G39" s="109">
        <f>G40*G38/100</f>
        <v>168.50400000000002</v>
      </c>
      <c r="H39" s="109">
        <f>H40*H38/100</f>
        <v>174.042</v>
      </c>
      <c r="I39" s="95" t="e">
        <f>#REF!-#REF!</f>
        <v>#REF!</v>
      </c>
      <c r="J39" s="95" t="e">
        <f>F39-#REF!</f>
        <v>#REF!</v>
      </c>
      <c r="K39" s="95">
        <f>G39-F39</f>
        <v>3.3440000000000225</v>
      </c>
      <c r="L39" s="95">
        <f>H39-G39</f>
        <v>5.5379999999999825</v>
      </c>
      <c r="M39" s="110"/>
      <c r="N39" s="110"/>
      <c r="O39" s="109">
        <f>O40*O38/100</f>
        <v>179.285</v>
      </c>
    </row>
    <row r="40" spans="1:15" s="86" customFormat="1" ht="25.5" hidden="1" outlineLevel="1">
      <c r="A40" s="107"/>
      <c r="B40" s="79" t="s">
        <v>207</v>
      </c>
      <c r="C40" s="80"/>
      <c r="D40" s="94"/>
      <c r="E40" s="94"/>
      <c r="F40" s="82">
        <f>F34</f>
        <v>8258</v>
      </c>
      <c r="G40" s="82">
        <f t="shared" ref="G40:O40" si="3">G34</f>
        <v>8024</v>
      </c>
      <c r="H40" s="82">
        <f t="shared" si="3"/>
        <v>7911</v>
      </c>
      <c r="I40" s="82" t="e">
        <f t="shared" si="3"/>
        <v>#REF!</v>
      </c>
      <c r="J40" s="82" t="e">
        <f t="shared" si="3"/>
        <v>#REF!</v>
      </c>
      <c r="K40" s="82">
        <f t="shared" si="3"/>
        <v>-234</v>
      </c>
      <c r="L40" s="82">
        <f t="shared" si="3"/>
        <v>-113</v>
      </c>
      <c r="M40" s="82" t="str">
        <f t="shared" si="3"/>
        <v>снижение численности</v>
      </c>
      <c r="N40" s="82">
        <f t="shared" si="3"/>
        <v>0</v>
      </c>
      <c r="O40" s="82">
        <f t="shared" si="3"/>
        <v>7795</v>
      </c>
    </row>
    <row r="41" spans="1:15" s="48" customFormat="1" ht="24.75" customHeight="1">
      <c r="A41" s="180"/>
      <c r="B41" s="257" t="s">
        <v>304</v>
      </c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  <c r="O41" s="259"/>
    </row>
    <row r="42" spans="1:15" ht="38.25" collapsed="1">
      <c r="A42" s="146" t="s">
        <v>63</v>
      </c>
      <c r="B42" s="15" t="s">
        <v>271</v>
      </c>
      <c r="C42" s="75" t="s">
        <v>45</v>
      </c>
      <c r="D42" s="149">
        <v>0.05</v>
      </c>
      <c r="E42" s="114" t="s">
        <v>204</v>
      </c>
      <c r="F42" s="113">
        <v>0.1</v>
      </c>
      <c r="G42" s="60">
        <v>0.15</v>
      </c>
      <c r="H42" s="60">
        <v>0.3</v>
      </c>
      <c r="I42" s="161"/>
      <c r="J42" s="162"/>
      <c r="K42" s="162"/>
      <c r="L42" s="162"/>
      <c r="M42" s="161"/>
      <c r="N42" s="161"/>
      <c r="O42" s="163">
        <v>0.4</v>
      </c>
    </row>
    <row r="43" spans="1:15" s="86" customFormat="1" ht="25.5" hidden="1" outlineLevel="1">
      <c r="A43" s="107"/>
      <c r="B43" s="79" t="s">
        <v>268</v>
      </c>
      <c r="C43" s="80"/>
      <c r="D43" s="94"/>
      <c r="E43" s="94"/>
      <c r="F43" s="109">
        <f>F44*F42/100</f>
        <v>49.807000000000009</v>
      </c>
      <c r="G43" s="109">
        <f>G44*G42/100</f>
        <v>74.227500000000006</v>
      </c>
      <c r="H43" s="109">
        <f>H44*H42/100</f>
        <v>147.47699999999998</v>
      </c>
      <c r="I43" s="95"/>
      <c r="J43" s="95"/>
      <c r="K43" s="95"/>
      <c r="L43" s="95"/>
      <c r="M43" s="110"/>
      <c r="N43" s="110"/>
      <c r="O43" s="109">
        <f>O44*O42/100</f>
        <v>195.4</v>
      </c>
    </row>
    <row r="44" spans="1:15" s="86" customFormat="1" hidden="1" outlineLevel="1">
      <c r="A44" s="107"/>
      <c r="B44" s="79" t="s">
        <v>256</v>
      </c>
      <c r="C44" s="80"/>
      <c r="D44" s="94"/>
      <c r="E44" s="94"/>
      <c r="F44" s="82">
        <f>F23</f>
        <v>49807</v>
      </c>
      <c r="G44" s="82">
        <f t="shared" ref="G44:O44" si="4">G23</f>
        <v>49485</v>
      </c>
      <c r="H44" s="82">
        <f t="shared" si="4"/>
        <v>49159</v>
      </c>
      <c r="I44" s="82" t="e">
        <f t="shared" si="4"/>
        <v>#REF!</v>
      </c>
      <c r="J44" s="82" t="e">
        <f t="shared" si="4"/>
        <v>#REF!</v>
      </c>
      <c r="K44" s="82">
        <f t="shared" si="4"/>
        <v>-322</v>
      </c>
      <c r="L44" s="82">
        <f t="shared" si="4"/>
        <v>-326</v>
      </c>
      <c r="M44" s="82">
        <f t="shared" si="4"/>
        <v>0</v>
      </c>
      <c r="N44" s="82">
        <f t="shared" si="4"/>
        <v>0</v>
      </c>
      <c r="O44" s="82">
        <f t="shared" si="4"/>
        <v>48850</v>
      </c>
    </row>
    <row r="45" spans="1:15" ht="18.75">
      <c r="D45" s="195">
        <f>D25+D28+D29+D30+D32+D35+D38+D42</f>
        <v>1.0000000000000002</v>
      </c>
    </row>
    <row r="46" spans="1:15">
      <c r="O46" s="117"/>
    </row>
  </sheetData>
  <dataConsolidate>
    <dataRefs count="1">
      <dataRef ref="A18:XFD20" sheet="прил. 1"/>
    </dataRefs>
  </dataConsolidate>
  <mergeCells count="14">
    <mergeCell ref="B13:H13"/>
    <mergeCell ref="B24:O24"/>
    <mergeCell ref="B31:O31"/>
    <mergeCell ref="B41:O41"/>
    <mergeCell ref="A6:H6"/>
    <mergeCell ref="A7:O7"/>
    <mergeCell ref="B8:O8"/>
    <mergeCell ref="A10:A12"/>
    <mergeCell ref="B10:B12"/>
    <mergeCell ref="C10:C12"/>
    <mergeCell ref="D10:D12"/>
    <mergeCell ref="E10:E12"/>
    <mergeCell ref="F10:O10"/>
    <mergeCell ref="G11:O11"/>
  </mergeCells>
  <pageMargins left="0.94488188976377963" right="0.11811023622047245" top="0.62992125984251968" bottom="0.62992125984251968" header="0" footer="0.62992125984251968"/>
  <pageSetup paperSize="9" scale="87" orientation="landscape" r:id="rId1"/>
  <rowBreaks count="1" manualBreakCount="1">
    <brk id="3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BA30"/>
  <sheetViews>
    <sheetView view="pageBreakPreview" zoomScaleSheetLayoutView="100" workbookViewId="0">
      <pane xSplit="3" ySplit="11" topLeftCell="D24" activePane="bottomRight" state="frozen"/>
      <selection pane="topRight" activeCell="D1" sqref="D1"/>
      <selection pane="bottomLeft" activeCell="A15" sqref="A15"/>
      <selection pane="bottomRight" activeCell="B29" sqref="B29:J29"/>
    </sheetView>
  </sheetViews>
  <sheetFormatPr defaultColWidth="13.85546875" defaultRowHeight="15.75"/>
  <cols>
    <col min="1" max="1" width="4.85546875" style="23" customWidth="1"/>
    <col min="2" max="2" width="30.7109375" style="46" customWidth="1"/>
    <col min="3" max="3" width="17.42578125" style="46" customWidth="1"/>
    <col min="4" max="4" width="10.28515625" style="46" customWidth="1"/>
    <col min="5" max="5" width="3.7109375" style="46" customWidth="1"/>
    <col min="6" max="6" width="8.5703125" style="46" customWidth="1"/>
    <col min="7" max="7" width="6.140625" style="46" customWidth="1"/>
    <col min="8" max="8" width="26.42578125" style="46" customWidth="1"/>
    <col min="9" max="9" width="23.28515625" style="46" customWidth="1"/>
    <col min="10" max="10" width="29.85546875" style="46" customWidth="1"/>
    <col min="11" max="16384" width="13.85546875" style="46"/>
  </cols>
  <sheetData>
    <row r="1" spans="1:53">
      <c r="A1" s="46"/>
      <c r="B1" s="164"/>
      <c r="C1" s="164"/>
      <c r="D1" s="164"/>
      <c r="E1" s="164"/>
      <c r="F1" s="164"/>
      <c r="G1" s="164"/>
      <c r="H1" s="164"/>
      <c r="I1" s="191" t="s">
        <v>86</v>
      </c>
      <c r="K1" s="179"/>
    </row>
    <row r="2" spans="1:53">
      <c r="A2" s="46"/>
      <c r="B2" s="164"/>
      <c r="C2" s="164"/>
      <c r="D2" s="164"/>
      <c r="E2" s="164"/>
      <c r="F2" s="164"/>
      <c r="G2" s="164"/>
      <c r="H2" s="164"/>
      <c r="I2" s="191" t="s">
        <v>90</v>
      </c>
      <c r="K2" s="179"/>
    </row>
    <row r="3" spans="1:53">
      <c r="A3" s="46"/>
      <c r="B3" s="164"/>
      <c r="C3" s="164"/>
      <c r="D3" s="164"/>
      <c r="E3" s="164"/>
      <c r="F3" s="164"/>
      <c r="G3" s="164"/>
      <c r="H3" s="164"/>
      <c r="I3" s="191" t="s">
        <v>91</v>
      </c>
      <c r="K3" s="179"/>
    </row>
    <row r="4" spans="1:53">
      <c r="A4" s="176"/>
      <c r="B4" s="174"/>
      <c r="C4" s="174"/>
      <c r="E4" s="164"/>
      <c r="F4" s="164"/>
      <c r="G4" s="164"/>
      <c r="H4" s="164"/>
      <c r="I4" s="164" t="s">
        <v>269</v>
      </c>
      <c r="J4" s="164"/>
    </row>
    <row r="5" spans="1:53">
      <c r="A5" s="270" t="s">
        <v>92</v>
      </c>
      <c r="B5" s="270"/>
      <c r="C5" s="270"/>
      <c r="D5" s="270"/>
      <c r="E5" s="270"/>
      <c r="F5" s="270"/>
      <c r="G5" s="270"/>
      <c r="H5" s="270"/>
      <c r="I5" s="270"/>
      <c r="J5" s="270"/>
    </row>
    <row r="6" spans="1:53">
      <c r="A6" s="270" t="s">
        <v>93</v>
      </c>
      <c r="B6" s="270"/>
      <c r="C6" s="270"/>
      <c r="D6" s="270"/>
      <c r="E6" s="270"/>
      <c r="F6" s="270"/>
      <c r="G6" s="270"/>
      <c r="H6" s="270"/>
      <c r="I6" s="270"/>
      <c r="J6" s="270"/>
    </row>
    <row r="7" spans="1:53">
      <c r="A7" s="270"/>
      <c r="B7" s="270"/>
      <c r="C7" s="270"/>
      <c r="D7" s="270"/>
      <c r="E7" s="270"/>
      <c r="F7" s="270"/>
      <c r="G7" s="270"/>
      <c r="H7" s="270"/>
      <c r="I7" s="270"/>
      <c r="J7" s="270"/>
    </row>
    <row r="8" spans="1:53">
      <c r="A8" s="47"/>
      <c r="B8"/>
      <c r="C8"/>
      <c r="D8"/>
      <c r="E8"/>
      <c r="F8"/>
      <c r="G8"/>
      <c r="H8"/>
      <c r="I8"/>
      <c r="J8"/>
    </row>
    <row r="9" spans="1:53">
      <c r="A9" s="271" t="s">
        <v>0</v>
      </c>
      <c r="B9" s="271" t="s">
        <v>1</v>
      </c>
      <c r="C9" s="271" t="s">
        <v>2</v>
      </c>
      <c r="D9" s="271" t="s">
        <v>94</v>
      </c>
      <c r="E9" s="271"/>
      <c r="F9" s="271"/>
      <c r="G9" s="271"/>
      <c r="H9" s="271" t="s">
        <v>95</v>
      </c>
      <c r="I9" s="271" t="s">
        <v>97</v>
      </c>
      <c r="J9" s="272" t="s">
        <v>96</v>
      </c>
    </row>
    <row r="10" spans="1:53" s="8" customFormat="1" ht="31.5" customHeight="1">
      <c r="A10" s="271"/>
      <c r="B10" s="271"/>
      <c r="C10" s="271"/>
      <c r="D10" s="271" t="s">
        <v>3</v>
      </c>
      <c r="E10" s="271"/>
      <c r="F10" s="271" t="s">
        <v>4</v>
      </c>
      <c r="G10" s="271"/>
      <c r="H10" s="271"/>
      <c r="I10" s="271"/>
      <c r="J10" s="272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</row>
    <row r="11" spans="1:53">
      <c r="A11" s="49"/>
      <c r="B11" s="273" t="s">
        <v>60</v>
      </c>
      <c r="C11" s="274"/>
      <c r="D11" s="274"/>
      <c r="E11" s="274"/>
      <c r="F11" s="274"/>
      <c r="G11" s="274"/>
      <c r="H11" s="274"/>
      <c r="I11" s="274"/>
      <c r="J11" s="274"/>
    </row>
    <row r="12" spans="1:53" ht="51">
      <c r="A12" s="50" t="s">
        <v>47</v>
      </c>
      <c r="B12" s="166" t="s">
        <v>156</v>
      </c>
      <c r="C12" s="177" t="s">
        <v>46</v>
      </c>
      <c r="D12" s="275">
        <v>43466</v>
      </c>
      <c r="E12" s="275"/>
      <c r="F12" s="275">
        <v>43830</v>
      </c>
      <c r="G12" s="275"/>
      <c r="H12" s="54" t="s">
        <v>157</v>
      </c>
      <c r="I12" s="54" t="s">
        <v>151</v>
      </c>
      <c r="J12" s="54" t="s">
        <v>237</v>
      </c>
    </row>
    <row r="13" spans="1:53" ht="51">
      <c r="A13" s="50" t="s">
        <v>48</v>
      </c>
      <c r="B13" s="167" t="s">
        <v>89</v>
      </c>
      <c r="C13" s="54" t="s">
        <v>46</v>
      </c>
      <c r="D13" s="275">
        <v>43466</v>
      </c>
      <c r="E13" s="275"/>
      <c r="F13" s="275">
        <v>43830</v>
      </c>
      <c r="G13" s="275"/>
      <c r="H13" s="54" t="s">
        <v>150</v>
      </c>
      <c r="I13" s="54" t="s">
        <v>151</v>
      </c>
      <c r="J13" s="54" t="s">
        <v>237</v>
      </c>
    </row>
    <row r="14" spans="1:53" ht="25.5">
      <c r="A14" s="50" t="s">
        <v>51</v>
      </c>
      <c r="B14" s="167" t="s">
        <v>77</v>
      </c>
      <c r="C14" s="54" t="s">
        <v>46</v>
      </c>
      <c r="D14" s="275">
        <v>43466</v>
      </c>
      <c r="E14" s="275"/>
      <c r="F14" s="275">
        <v>43830</v>
      </c>
      <c r="G14" s="275"/>
      <c r="H14" s="54" t="s">
        <v>158</v>
      </c>
      <c r="I14" s="54" t="s">
        <v>188</v>
      </c>
      <c r="J14" s="54" t="s">
        <v>237</v>
      </c>
    </row>
    <row r="15" spans="1:53" ht="51">
      <c r="A15" s="50" t="s">
        <v>70</v>
      </c>
      <c r="B15" s="53" t="s">
        <v>54</v>
      </c>
      <c r="C15" s="54" t="s">
        <v>46</v>
      </c>
      <c r="D15" s="275">
        <v>43466</v>
      </c>
      <c r="E15" s="275"/>
      <c r="F15" s="275">
        <v>43830</v>
      </c>
      <c r="G15" s="275"/>
      <c r="H15" s="54" t="s">
        <v>187</v>
      </c>
      <c r="I15" s="54"/>
      <c r="J15" s="165"/>
    </row>
    <row r="16" spans="1:53" ht="63.75">
      <c r="A16" s="50" t="s">
        <v>76</v>
      </c>
      <c r="B16" s="53" t="s">
        <v>56</v>
      </c>
      <c r="C16" s="54" t="s">
        <v>46</v>
      </c>
      <c r="D16" s="275">
        <v>43466</v>
      </c>
      <c r="E16" s="275"/>
      <c r="F16" s="275">
        <v>43830</v>
      </c>
      <c r="G16" s="275"/>
      <c r="H16" s="54"/>
      <c r="I16" s="54" t="s">
        <v>171</v>
      </c>
      <c r="J16" s="54" t="s">
        <v>249</v>
      </c>
    </row>
    <row r="17" spans="1:10" ht="38.25">
      <c r="A17" s="50" t="s">
        <v>78</v>
      </c>
      <c r="B17" s="53" t="s">
        <v>119</v>
      </c>
      <c r="C17" s="54" t="s">
        <v>46</v>
      </c>
      <c r="D17" s="275">
        <v>43466</v>
      </c>
      <c r="E17" s="275"/>
      <c r="F17" s="275">
        <v>43830</v>
      </c>
      <c r="G17" s="275"/>
      <c r="H17" s="54" t="s">
        <v>152</v>
      </c>
      <c r="I17" s="54" t="s">
        <v>159</v>
      </c>
      <c r="J17" s="165"/>
    </row>
    <row r="18" spans="1:10" ht="63.75">
      <c r="A18" s="50" t="s">
        <v>166</v>
      </c>
      <c r="B18" s="53" t="s">
        <v>160</v>
      </c>
      <c r="C18" s="54" t="s">
        <v>46</v>
      </c>
      <c r="D18" s="275">
        <v>43466</v>
      </c>
      <c r="E18" s="275"/>
      <c r="F18" s="275">
        <v>43830</v>
      </c>
      <c r="G18" s="275"/>
      <c r="H18" s="54" t="s">
        <v>189</v>
      </c>
      <c r="I18" s="54"/>
      <c r="J18" s="165"/>
    </row>
    <row r="19" spans="1:10" ht="267.75">
      <c r="A19" s="50" t="s">
        <v>167</v>
      </c>
      <c r="B19" s="53" t="s">
        <v>79</v>
      </c>
      <c r="C19" s="54" t="s">
        <v>46</v>
      </c>
      <c r="D19" s="275">
        <v>43466</v>
      </c>
      <c r="E19" s="275"/>
      <c r="F19" s="275">
        <v>43830</v>
      </c>
      <c r="G19" s="275"/>
      <c r="H19" s="54" t="s">
        <v>161</v>
      </c>
      <c r="I19" s="54" t="s">
        <v>172</v>
      </c>
      <c r="J19" s="54" t="s">
        <v>248</v>
      </c>
    </row>
    <row r="20" spans="1:10" ht="76.5">
      <c r="A20" s="50" t="s">
        <v>168</v>
      </c>
      <c r="B20" s="53" t="s">
        <v>155</v>
      </c>
      <c r="C20" s="54" t="s">
        <v>46</v>
      </c>
      <c r="D20" s="275">
        <v>43466</v>
      </c>
      <c r="E20" s="275"/>
      <c r="F20" s="275">
        <v>43830</v>
      </c>
      <c r="G20" s="275"/>
      <c r="H20" s="54" t="s">
        <v>163</v>
      </c>
      <c r="I20" s="54" t="s">
        <v>179</v>
      </c>
      <c r="J20" s="54" t="s">
        <v>247</v>
      </c>
    </row>
    <row r="21" spans="1:10" ht="89.25">
      <c r="A21" s="50" t="s">
        <v>180</v>
      </c>
      <c r="B21" s="53" t="s">
        <v>80</v>
      </c>
      <c r="C21" s="54" t="s">
        <v>46</v>
      </c>
      <c r="D21" s="275">
        <v>43466</v>
      </c>
      <c r="E21" s="275"/>
      <c r="F21" s="275">
        <v>43830</v>
      </c>
      <c r="G21" s="275"/>
      <c r="H21" s="54" t="s">
        <v>153</v>
      </c>
      <c r="I21" s="54" t="s">
        <v>174</v>
      </c>
      <c r="J21" s="165"/>
    </row>
    <row r="22" spans="1:10" ht="76.5">
      <c r="A22" s="50" t="s">
        <v>177</v>
      </c>
      <c r="B22" s="53" t="s">
        <v>303</v>
      </c>
      <c r="C22" s="54" t="s">
        <v>46</v>
      </c>
      <c r="D22" s="275">
        <v>43466</v>
      </c>
      <c r="E22" s="275"/>
      <c r="F22" s="275">
        <v>43830</v>
      </c>
      <c r="G22" s="275"/>
      <c r="H22" s="54" t="s">
        <v>181</v>
      </c>
      <c r="I22" s="54" t="s">
        <v>178</v>
      </c>
      <c r="J22" s="165"/>
    </row>
    <row r="23" spans="1:10" ht="114.75">
      <c r="A23" s="50" t="s">
        <v>169</v>
      </c>
      <c r="B23" s="53" t="s">
        <v>81</v>
      </c>
      <c r="C23" s="54" t="s">
        <v>46</v>
      </c>
      <c r="D23" s="275">
        <v>43466</v>
      </c>
      <c r="E23" s="275"/>
      <c r="F23" s="275">
        <v>43830</v>
      </c>
      <c r="G23" s="275"/>
      <c r="H23" s="54" t="s">
        <v>154</v>
      </c>
      <c r="I23" s="54" t="s">
        <v>182</v>
      </c>
      <c r="J23" s="54" t="s">
        <v>245</v>
      </c>
    </row>
    <row r="24" spans="1:10" ht="51">
      <c r="A24" s="50" t="s">
        <v>175</v>
      </c>
      <c r="B24" s="53" t="s">
        <v>82</v>
      </c>
      <c r="C24" s="54" t="s">
        <v>46</v>
      </c>
      <c r="D24" s="275">
        <v>43466</v>
      </c>
      <c r="E24" s="275"/>
      <c r="F24" s="275">
        <v>43830</v>
      </c>
      <c r="G24" s="275"/>
      <c r="H24" s="54" t="s">
        <v>183</v>
      </c>
      <c r="I24" s="54" t="s">
        <v>184</v>
      </c>
      <c r="J24" s="165"/>
    </row>
    <row r="25" spans="1:10" ht="76.5">
      <c r="A25" s="50" t="s">
        <v>170</v>
      </c>
      <c r="B25" s="53" t="s">
        <v>83</v>
      </c>
      <c r="C25" s="54" t="s">
        <v>46</v>
      </c>
      <c r="D25" s="275">
        <v>43466</v>
      </c>
      <c r="E25" s="275"/>
      <c r="F25" s="275">
        <v>43830</v>
      </c>
      <c r="G25" s="275"/>
      <c r="H25" s="54" t="s">
        <v>162</v>
      </c>
      <c r="I25" s="54" t="s">
        <v>176</v>
      </c>
      <c r="J25" s="165"/>
    </row>
    <row r="26" spans="1:10" ht="15.75" customHeight="1">
      <c r="A26" s="51"/>
      <c r="B26" s="273" t="s">
        <v>61</v>
      </c>
      <c r="C26" s="274"/>
      <c r="D26" s="274"/>
      <c r="E26" s="274"/>
      <c r="F26" s="274"/>
      <c r="G26" s="274"/>
      <c r="H26" s="274"/>
      <c r="I26" s="274"/>
      <c r="J26" s="274"/>
    </row>
    <row r="27" spans="1:10" ht="255">
      <c r="A27" s="50" t="s">
        <v>73</v>
      </c>
      <c r="B27" s="53" t="s">
        <v>84</v>
      </c>
      <c r="C27" s="55" t="s">
        <v>46</v>
      </c>
      <c r="D27" s="275">
        <v>43466</v>
      </c>
      <c r="E27" s="275"/>
      <c r="F27" s="275">
        <v>43830</v>
      </c>
      <c r="G27" s="275"/>
      <c r="H27" s="54" t="s">
        <v>165</v>
      </c>
      <c r="I27" s="54" t="s">
        <v>185</v>
      </c>
      <c r="J27" s="54" t="s">
        <v>246</v>
      </c>
    </row>
    <row r="28" spans="1:10" ht="76.5">
      <c r="A28" s="50" t="s">
        <v>74</v>
      </c>
      <c r="B28" s="53" t="s">
        <v>85</v>
      </c>
      <c r="C28" s="55" t="s">
        <v>46</v>
      </c>
      <c r="D28" s="275">
        <v>43466</v>
      </c>
      <c r="E28" s="275"/>
      <c r="F28" s="275">
        <v>43830</v>
      </c>
      <c r="G28" s="275"/>
      <c r="H28" s="54" t="s">
        <v>164</v>
      </c>
      <c r="I28" s="55" t="s">
        <v>186</v>
      </c>
      <c r="J28" s="54" t="s">
        <v>244</v>
      </c>
    </row>
    <row r="29" spans="1:10" ht="18.75" customHeight="1">
      <c r="A29" s="184"/>
      <c r="B29" s="273" t="s">
        <v>305</v>
      </c>
      <c r="C29" s="274"/>
      <c r="D29" s="274"/>
      <c r="E29" s="274"/>
      <c r="F29" s="274"/>
      <c r="G29" s="274"/>
      <c r="H29" s="274"/>
      <c r="I29" s="274"/>
      <c r="J29" s="274"/>
    </row>
    <row r="30" spans="1:10" ht="127.5">
      <c r="A30" s="50" t="s">
        <v>63</v>
      </c>
      <c r="B30" s="56" t="s">
        <v>243</v>
      </c>
      <c r="C30" s="57" t="s">
        <v>46</v>
      </c>
      <c r="D30" s="275">
        <v>43466</v>
      </c>
      <c r="E30" s="275"/>
      <c r="F30" s="275">
        <v>43830</v>
      </c>
      <c r="G30" s="275"/>
      <c r="H30" s="61" t="s">
        <v>251</v>
      </c>
      <c r="I30" s="61" t="s">
        <v>252</v>
      </c>
      <c r="J30" s="61" t="s">
        <v>250</v>
      </c>
    </row>
  </sheetData>
  <mergeCells count="49">
    <mergeCell ref="B26:J26"/>
    <mergeCell ref="D27:E27"/>
    <mergeCell ref="F27:G27"/>
    <mergeCell ref="D30:E30"/>
    <mergeCell ref="F30:G30"/>
    <mergeCell ref="D28:E28"/>
    <mergeCell ref="F28:G28"/>
    <mergeCell ref="B29:J29"/>
    <mergeCell ref="D23:E23"/>
    <mergeCell ref="F23:G23"/>
    <mergeCell ref="D24:E24"/>
    <mergeCell ref="F24:G24"/>
    <mergeCell ref="D25:E25"/>
    <mergeCell ref="F25:G25"/>
    <mergeCell ref="D20:E20"/>
    <mergeCell ref="F20:G20"/>
    <mergeCell ref="D21:E21"/>
    <mergeCell ref="F21:G21"/>
    <mergeCell ref="D22:E22"/>
    <mergeCell ref="F22:G22"/>
    <mergeCell ref="D17:E17"/>
    <mergeCell ref="F17:G17"/>
    <mergeCell ref="D18:E18"/>
    <mergeCell ref="F18:G18"/>
    <mergeCell ref="D19:E19"/>
    <mergeCell ref="F19:G19"/>
    <mergeCell ref="D14:E14"/>
    <mergeCell ref="F14:G14"/>
    <mergeCell ref="D15:E15"/>
    <mergeCell ref="F15:G15"/>
    <mergeCell ref="D16:E16"/>
    <mergeCell ref="F16:G16"/>
    <mergeCell ref="B11:J11"/>
    <mergeCell ref="D12:E12"/>
    <mergeCell ref="F12:G12"/>
    <mergeCell ref="D13:E13"/>
    <mergeCell ref="F13:G13"/>
    <mergeCell ref="A5:J5"/>
    <mergeCell ref="A6:J6"/>
    <mergeCell ref="A7:J7"/>
    <mergeCell ref="A9:A10"/>
    <mergeCell ref="B9:B10"/>
    <mergeCell ref="C9:C10"/>
    <mergeCell ref="D9:G9"/>
    <mergeCell ref="H9:H10"/>
    <mergeCell ref="I9:I10"/>
    <mergeCell ref="J9:J10"/>
    <mergeCell ref="D10:E10"/>
    <mergeCell ref="F10:G10"/>
  </mergeCells>
  <pageMargins left="0.42" right="0.34" top="0.59055118110236227" bottom="0.39370078740157483" header="0.22" footer="0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1"/>
  <sheetViews>
    <sheetView view="pageBreakPreview" zoomScaleSheetLayoutView="100" workbookViewId="0">
      <selection activeCell="E20" sqref="E20"/>
    </sheetView>
  </sheetViews>
  <sheetFormatPr defaultColWidth="13.85546875" defaultRowHeight="15.75"/>
  <cols>
    <col min="1" max="1" width="4.140625" style="2" customWidth="1"/>
    <col min="2" max="2" width="30" style="2" customWidth="1"/>
    <col min="3" max="3" width="9.140625" style="2" customWidth="1"/>
    <col min="4" max="4" width="24.85546875" style="2" customWidth="1"/>
    <col min="5" max="5" width="12.5703125" style="2" customWidth="1"/>
    <col min="6" max="6" width="8.5703125" style="2" customWidth="1"/>
    <col min="7" max="7" width="48.28515625" style="2" customWidth="1"/>
    <col min="8" max="16384" width="13.85546875" style="2"/>
  </cols>
  <sheetData>
    <row r="1" spans="1:8">
      <c r="A1" s="172"/>
      <c r="B1" s="164"/>
      <c r="C1" s="164"/>
      <c r="D1" s="164"/>
      <c r="E1" s="164"/>
      <c r="F1" s="164"/>
      <c r="G1" s="192" t="s">
        <v>38</v>
      </c>
      <c r="H1" s="172"/>
    </row>
    <row r="2" spans="1:8">
      <c r="A2" s="172"/>
      <c r="B2" s="164"/>
      <c r="C2" s="164"/>
      <c r="D2" s="164"/>
      <c r="E2" s="164"/>
      <c r="F2" s="164"/>
      <c r="G2" s="192" t="s">
        <v>90</v>
      </c>
      <c r="H2" s="172"/>
    </row>
    <row r="3" spans="1:8">
      <c r="A3" s="172"/>
      <c r="B3" s="164"/>
      <c r="C3" s="164"/>
      <c r="D3" s="164"/>
      <c r="E3" s="164"/>
      <c r="F3" s="164"/>
      <c r="G3" s="192" t="s">
        <v>91</v>
      </c>
      <c r="H3" s="172"/>
    </row>
    <row r="4" spans="1:8">
      <c r="B4" s="188"/>
      <c r="C4" s="188"/>
      <c r="D4" s="188"/>
      <c r="E4" s="188"/>
      <c r="F4" s="188"/>
      <c r="G4" s="188" t="s">
        <v>269</v>
      </c>
      <c r="H4" s="188"/>
    </row>
    <row r="5" spans="1:8">
      <c r="A5" s="280" t="s">
        <v>92</v>
      </c>
      <c r="B5" s="280"/>
      <c r="C5" s="280"/>
      <c r="D5" s="280"/>
      <c r="E5" s="280"/>
      <c r="F5" s="280"/>
      <c r="G5" s="280"/>
    </row>
    <row r="6" spans="1:8">
      <c r="A6" s="280" t="s">
        <v>102</v>
      </c>
      <c r="B6" s="280"/>
      <c r="C6" s="280"/>
      <c r="D6" s="280"/>
      <c r="E6" s="280"/>
      <c r="F6" s="280"/>
      <c r="G6" s="280"/>
    </row>
    <row r="7" spans="1:8" s="29" customFormat="1">
      <c r="A7" s="280" t="s">
        <v>103</v>
      </c>
      <c r="B7" s="280"/>
      <c r="C7" s="280"/>
      <c r="D7" s="280"/>
      <c r="E7" s="280"/>
      <c r="F7" s="280"/>
      <c r="G7" s="280"/>
    </row>
    <row r="8" spans="1:8" s="29" customFormat="1">
      <c r="A8" s="30"/>
      <c r="B8" s="30"/>
      <c r="C8" s="30"/>
      <c r="D8" s="30"/>
      <c r="E8" s="30"/>
      <c r="F8" s="30"/>
      <c r="G8" s="30"/>
    </row>
    <row r="9" spans="1:8">
      <c r="A9" s="22"/>
      <c r="B9"/>
      <c r="C9"/>
      <c r="D9"/>
      <c r="E9"/>
      <c r="F9"/>
      <c r="G9"/>
    </row>
    <row r="10" spans="1:8" ht="1.5" customHeight="1">
      <c r="A10" s="12"/>
      <c r="B10"/>
      <c r="C10"/>
      <c r="D10"/>
      <c r="E10"/>
      <c r="F10"/>
      <c r="G10"/>
    </row>
    <row r="11" spans="1:8" ht="36" customHeight="1">
      <c r="A11" s="277" t="s">
        <v>0</v>
      </c>
      <c r="B11" s="277" t="s">
        <v>98</v>
      </c>
      <c r="C11" s="277"/>
      <c r="D11" s="277" t="s">
        <v>99</v>
      </c>
      <c r="E11" s="277" t="s">
        <v>100</v>
      </c>
      <c r="F11" s="277"/>
      <c r="G11" s="277" t="s">
        <v>101</v>
      </c>
    </row>
    <row r="12" spans="1:8">
      <c r="A12" s="277"/>
      <c r="B12" s="277"/>
      <c r="C12" s="277"/>
      <c r="D12" s="277"/>
      <c r="E12" s="277"/>
      <c r="F12" s="277"/>
      <c r="G12" s="277"/>
    </row>
    <row r="13" spans="1:8" ht="46.5" customHeight="1">
      <c r="A13" s="185">
        <v>1</v>
      </c>
      <c r="B13" s="278"/>
      <c r="C13" s="278"/>
      <c r="D13" s="17"/>
      <c r="E13" s="279"/>
      <c r="F13" s="279"/>
      <c r="G13" s="193"/>
    </row>
    <row r="14" spans="1:8" ht="46.5" customHeight="1">
      <c r="A14" s="185">
        <v>2</v>
      </c>
      <c r="B14" s="278"/>
      <c r="C14" s="278"/>
      <c r="D14" s="17"/>
      <c r="E14" s="279"/>
      <c r="F14" s="279"/>
      <c r="G14" s="193"/>
    </row>
    <row r="15" spans="1:8" ht="46.5" customHeight="1">
      <c r="A15" s="185">
        <v>3</v>
      </c>
      <c r="B15" s="278"/>
      <c r="C15" s="278"/>
      <c r="D15" s="17"/>
      <c r="E15" s="279"/>
      <c r="F15" s="279"/>
      <c r="G15" s="193"/>
    </row>
    <row r="16" spans="1:8">
      <c r="A16" s="6"/>
      <c r="B16" s="5"/>
      <c r="C16" s="21"/>
      <c r="D16" s="21"/>
      <c r="E16" s="21"/>
      <c r="F16" s="21"/>
      <c r="G16" s="21"/>
    </row>
    <row r="17" spans="1:7">
      <c r="A17" s="6"/>
      <c r="B17" s="5"/>
      <c r="C17" s="5"/>
      <c r="D17" s="5"/>
      <c r="E17" s="5"/>
      <c r="F17" s="5"/>
      <c r="G17" s="5"/>
    </row>
    <row r="18" spans="1:7">
      <c r="A18" s="6"/>
      <c r="B18" s="5"/>
      <c r="C18" s="21"/>
      <c r="D18" s="21"/>
      <c r="E18" s="21"/>
      <c r="F18" s="21"/>
      <c r="G18" s="21"/>
    </row>
    <row r="19" spans="1:7">
      <c r="A19" s="6"/>
      <c r="B19" s="5"/>
      <c r="C19" s="276"/>
      <c r="D19" s="276"/>
      <c r="E19" s="21"/>
      <c r="F19" s="21"/>
      <c r="G19" s="21"/>
    </row>
    <row r="20" spans="1:7">
      <c r="A20" s="6"/>
      <c r="B20" s="5"/>
      <c r="C20" s="21"/>
      <c r="D20" s="21"/>
      <c r="E20" s="21"/>
      <c r="F20" s="21"/>
      <c r="G20" s="21"/>
    </row>
    <row r="21" spans="1:7">
      <c r="A21" s="6"/>
      <c r="B21" s="5"/>
      <c r="C21" s="21"/>
      <c r="D21" s="21"/>
      <c r="E21" s="21"/>
      <c r="F21" s="21"/>
      <c r="G21" s="21"/>
    </row>
  </sheetData>
  <mergeCells count="15">
    <mergeCell ref="A5:G5"/>
    <mergeCell ref="A6:G6"/>
    <mergeCell ref="A7:G7"/>
    <mergeCell ref="A11:A12"/>
    <mergeCell ref="D11:D12"/>
    <mergeCell ref="B11:C12"/>
    <mergeCell ref="E11:F12"/>
    <mergeCell ref="C19:D19"/>
    <mergeCell ref="G11:G12"/>
    <mergeCell ref="B13:C13"/>
    <mergeCell ref="B14:C14"/>
    <mergeCell ref="B15:C15"/>
    <mergeCell ref="E13:F13"/>
    <mergeCell ref="E14:F14"/>
    <mergeCell ref="E15:F15"/>
  </mergeCells>
  <pageMargins left="0.31496062992125984" right="0.31496062992125984" top="0.59055118110236227" bottom="0.39370078740157483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A9F9CF"/>
  </sheetPr>
  <dimension ref="A1:J45"/>
  <sheetViews>
    <sheetView view="pageBreakPreview" zoomScale="78" zoomScaleSheetLayoutView="78" workbookViewId="0">
      <pane xSplit="2" ySplit="15" topLeftCell="C22" activePane="bottomRight" state="frozen"/>
      <selection pane="topRight" activeCell="C1" sqref="C1"/>
      <selection pane="bottomLeft" activeCell="A15" sqref="A15"/>
      <selection pane="bottomRight" activeCell="B13" sqref="B13:H13"/>
    </sheetView>
  </sheetViews>
  <sheetFormatPr defaultColWidth="13.85546875" defaultRowHeight="15.75"/>
  <cols>
    <col min="1" max="1" width="6" style="23" customWidth="1"/>
    <col min="2" max="2" width="99.42578125" style="46" customWidth="1"/>
    <col min="3" max="3" width="6.140625" style="23" customWidth="1"/>
    <col min="4" max="4" width="8" style="23" customWidth="1"/>
    <col min="5" max="5" width="6.85546875" style="23" customWidth="1"/>
    <col min="6" max="6" width="8.42578125" style="23" customWidth="1"/>
    <col min="7" max="7" width="9.85546875" style="23" customWidth="1"/>
    <col min="8" max="8" width="9.28515625" style="23" bestFit="1" customWidth="1"/>
    <col min="9" max="9" width="13.7109375" style="23" customWidth="1"/>
    <col min="10" max="10" width="21.85546875" style="46" customWidth="1"/>
    <col min="11" max="16384" width="13.85546875" style="46"/>
  </cols>
  <sheetData>
    <row r="1" spans="1:10">
      <c r="B1" s="7"/>
      <c r="C1" s="192" t="s">
        <v>238</v>
      </c>
      <c r="H1" s="188"/>
      <c r="I1" s="7"/>
      <c r="J1" s="7"/>
    </row>
    <row r="2" spans="1:10">
      <c r="B2" s="7"/>
      <c r="C2" s="192" t="s">
        <v>90</v>
      </c>
      <c r="F2" s="251"/>
      <c r="I2" s="7"/>
      <c r="J2" s="7"/>
    </row>
    <row r="3" spans="1:10">
      <c r="B3" s="7"/>
      <c r="C3" s="333" t="s">
        <v>91</v>
      </c>
      <c r="H3" s="332"/>
      <c r="I3" s="7"/>
      <c r="J3" s="7"/>
    </row>
    <row r="4" spans="1:10">
      <c r="B4" s="7"/>
      <c r="C4" s="192" t="s">
        <v>269</v>
      </c>
      <c r="H4" s="188"/>
      <c r="I4" s="7"/>
      <c r="J4" s="7"/>
    </row>
    <row r="5" spans="1:10">
      <c r="A5" s="47"/>
      <c r="B5" s="31"/>
      <c r="D5" s="282"/>
      <c r="E5" s="282"/>
      <c r="F5" s="282"/>
      <c r="G5" s="282"/>
      <c r="H5" s="282"/>
    </row>
    <row r="6" spans="1:10">
      <c r="A6" s="47"/>
      <c r="B6" s="24"/>
      <c r="C6" s="25"/>
      <c r="D6" s="25"/>
      <c r="E6" s="25"/>
      <c r="F6" s="25"/>
      <c r="G6" s="25"/>
      <c r="H6" s="25"/>
      <c r="I6" s="25"/>
      <c r="J6" s="26"/>
    </row>
    <row r="7" spans="1:10">
      <c r="A7" s="270" t="s">
        <v>112</v>
      </c>
      <c r="B7" s="270"/>
      <c r="C7" s="270"/>
      <c r="D7" s="270"/>
      <c r="E7" s="270"/>
      <c r="F7" s="270"/>
      <c r="G7" s="270"/>
      <c r="H7" s="270"/>
      <c r="I7" s="237"/>
      <c r="J7" s="26"/>
    </row>
    <row r="8" spans="1:10">
      <c r="A8" s="270" t="s">
        <v>113</v>
      </c>
      <c r="B8" s="270"/>
      <c r="C8" s="270"/>
      <c r="D8" s="270"/>
      <c r="E8" s="270"/>
      <c r="F8" s="270"/>
      <c r="G8" s="270"/>
      <c r="H8" s="270"/>
      <c r="I8" s="237"/>
      <c r="J8" s="26"/>
    </row>
    <row r="9" spans="1:10">
      <c r="A9" s="270" t="s">
        <v>130</v>
      </c>
      <c r="B9" s="270"/>
      <c r="C9" s="270"/>
      <c r="D9" s="270"/>
      <c r="E9" s="270"/>
      <c r="F9" s="270"/>
      <c r="G9" s="270"/>
      <c r="H9" s="270"/>
      <c r="I9" s="237"/>
      <c r="J9" s="10"/>
    </row>
    <row r="10" spans="1:10">
      <c r="A10" s="47"/>
      <c r="B10" s="24"/>
      <c r="C10" s="25"/>
      <c r="D10" s="25"/>
      <c r="E10" s="25"/>
      <c r="F10" s="25"/>
      <c r="G10" s="25"/>
      <c r="H10" s="25"/>
      <c r="I10" s="25"/>
      <c r="J10" s="10"/>
    </row>
    <row r="11" spans="1:10" ht="66" customHeight="1">
      <c r="A11" s="283" t="s">
        <v>0</v>
      </c>
      <c r="B11" s="334" t="s">
        <v>6</v>
      </c>
      <c r="C11" s="334" t="s">
        <v>7</v>
      </c>
      <c r="D11" s="335"/>
      <c r="E11" s="335"/>
      <c r="F11" s="334" t="s">
        <v>44</v>
      </c>
      <c r="G11" s="335"/>
      <c r="H11" s="335"/>
      <c r="I11" s="123"/>
      <c r="J11" s="10"/>
    </row>
    <row r="12" spans="1:10" ht="31.5">
      <c r="A12" s="283"/>
      <c r="B12" s="334"/>
      <c r="C12" s="252" t="s">
        <v>233</v>
      </c>
      <c r="D12" s="252" t="s">
        <v>239</v>
      </c>
      <c r="E12" s="252" t="s">
        <v>265</v>
      </c>
      <c r="F12" s="252" t="s">
        <v>233</v>
      </c>
      <c r="G12" s="252" t="s">
        <v>239</v>
      </c>
      <c r="H12" s="252" t="s">
        <v>265</v>
      </c>
      <c r="I12" s="120"/>
      <c r="J12" s="238"/>
    </row>
    <row r="13" spans="1:10">
      <c r="A13" s="252">
        <v>1</v>
      </c>
      <c r="B13" s="336" t="s">
        <v>273</v>
      </c>
      <c r="C13" s="336"/>
      <c r="D13" s="336"/>
      <c r="E13" s="336"/>
      <c r="F13" s="336"/>
      <c r="G13" s="336"/>
      <c r="H13" s="336"/>
      <c r="I13" s="124"/>
      <c r="J13" s="238"/>
    </row>
    <row r="14" spans="1:10">
      <c r="A14" s="252"/>
      <c r="B14" s="337" t="s">
        <v>274</v>
      </c>
      <c r="C14" s="337"/>
      <c r="D14" s="337"/>
      <c r="E14" s="337"/>
      <c r="F14" s="337"/>
      <c r="G14" s="337"/>
      <c r="H14" s="337"/>
      <c r="I14" s="125"/>
      <c r="J14" s="238"/>
    </row>
    <row r="15" spans="1:10">
      <c r="A15" s="252"/>
      <c r="B15" s="338" t="s">
        <v>87</v>
      </c>
      <c r="C15" s="338"/>
      <c r="D15" s="338"/>
      <c r="E15" s="338"/>
      <c r="F15" s="338"/>
      <c r="G15" s="338"/>
      <c r="H15" s="338"/>
      <c r="I15" s="121"/>
      <c r="J15" s="238"/>
    </row>
    <row r="16" spans="1:10" ht="31.5">
      <c r="A16" s="252"/>
      <c r="B16" s="151" t="s">
        <v>298</v>
      </c>
      <c r="C16" s="241">
        <v>890</v>
      </c>
      <c r="D16" s="241">
        <v>890</v>
      </c>
      <c r="E16" s="241">
        <v>890</v>
      </c>
      <c r="F16" s="65">
        <f>20000/1000</f>
        <v>20</v>
      </c>
      <c r="G16" s="65">
        <f>20000/1000</f>
        <v>20</v>
      </c>
      <c r="H16" s="65">
        <f>20000/1000</f>
        <v>20</v>
      </c>
      <c r="I16" s="126"/>
      <c r="J16" s="238"/>
    </row>
    <row r="17" spans="1:10">
      <c r="A17" s="252">
        <v>2</v>
      </c>
      <c r="B17" s="339" t="s">
        <v>275</v>
      </c>
      <c r="C17" s="339"/>
      <c r="D17" s="339"/>
      <c r="E17" s="339"/>
      <c r="F17" s="339"/>
      <c r="G17" s="339"/>
      <c r="H17" s="339"/>
      <c r="I17" s="126"/>
      <c r="J17" s="238"/>
    </row>
    <row r="18" spans="1:10">
      <c r="A18" s="252"/>
      <c r="B18" s="340" t="s">
        <v>274</v>
      </c>
      <c r="C18" s="339"/>
      <c r="D18" s="339"/>
      <c r="E18" s="339"/>
      <c r="F18" s="339"/>
      <c r="G18" s="339"/>
      <c r="H18" s="339"/>
      <c r="I18" s="126"/>
      <c r="J18" s="238"/>
    </row>
    <row r="19" spans="1:10">
      <c r="A19" s="252"/>
      <c r="B19" s="151" t="s">
        <v>299</v>
      </c>
      <c r="C19" s="341">
        <v>57</v>
      </c>
      <c r="D19" s="341">
        <v>57</v>
      </c>
      <c r="E19" s="341">
        <v>57</v>
      </c>
      <c r="F19" s="239">
        <v>128.029</v>
      </c>
      <c r="G19" s="242">
        <v>128.24</v>
      </c>
      <c r="H19" s="242">
        <v>128.24</v>
      </c>
      <c r="I19" s="126"/>
      <c r="J19" s="238"/>
    </row>
    <row r="20" spans="1:10">
      <c r="A20" s="252"/>
      <c r="B20" s="342" t="s">
        <v>300</v>
      </c>
      <c r="C20" s="341"/>
      <c r="D20" s="341"/>
      <c r="E20" s="341"/>
      <c r="F20" s="248">
        <f t="shared" ref="F20:H20" si="0">10000/1000</f>
        <v>10</v>
      </c>
      <c r="G20" s="248">
        <f t="shared" si="0"/>
        <v>10</v>
      </c>
      <c r="H20" s="248">
        <f t="shared" si="0"/>
        <v>10</v>
      </c>
      <c r="I20" s="126"/>
      <c r="J20" s="246"/>
    </row>
    <row r="21" spans="1:10">
      <c r="A21" s="252">
        <v>3</v>
      </c>
      <c r="B21" s="338" t="s">
        <v>276</v>
      </c>
      <c r="C21" s="338"/>
      <c r="D21" s="338"/>
      <c r="E21" s="338"/>
      <c r="F21" s="338"/>
      <c r="G21" s="338"/>
      <c r="H21" s="338"/>
      <c r="I21" s="121"/>
      <c r="J21" s="238"/>
    </row>
    <row r="22" spans="1:10">
      <c r="A22" s="252"/>
      <c r="B22" s="337" t="s">
        <v>277</v>
      </c>
      <c r="C22" s="337"/>
      <c r="D22" s="337"/>
      <c r="E22" s="337"/>
      <c r="F22" s="337"/>
      <c r="G22" s="337"/>
      <c r="H22" s="337"/>
      <c r="I22" s="125"/>
      <c r="J22" s="238"/>
    </row>
    <row r="23" spans="1:10">
      <c r="A23" s="252"/>
      <c r="B23" s="338" t="s">
        <v>278</v>
      </c>
      <c r="C23" s="338"/>
      <c r="D23" s="338"/>
      <c r="E23" s="338"/>
      <c r="F23" s="338"/>
      <c r="G23" s="338"/>
      <c r="H23" s="338"/>
      <c r="I23" s="121"/>
      <c r="J23" s="238"/>
    </row>
    <row r="24" spans="1:10" ht="63">
      <c r="A24" s="252"/>
      <c r="B24" s="152" t="s">
        <v>279</v>
      </c>
      <c r="C24" s="343">
        <v>20</v>
      </c>
      <c r="D24" s="344">
        <v>20</v>
      </c>
      <c r="E24" s="344">
        <v>20</v>
      </c>
      <c r="F24" s="210">
        <f>23500/1000</f>
        <v>23.5</v>
      </c>
      <c r="G24" s="210">
        <f>23500/1000</f>
        <v>23.5</v>
      </c>
      <c r="H24" s="210">
        <f>23500/1000</f>
        <v>23.5</v>
      </c>
      <c r="I24" s="122"/>
      <c r="J24" s="238"/>
    </row>
    <row r="25" spans="1:10" ht="47.25">
      <c r="A25" s="252"/>
      <c r="B25" s="152" t="s">
        <v>280</v>
      </c>
      <c r="C25" s="343"/>
      <c r="D25" s="344"/>
      <c r="E25" s="344"/>
      <c r="F25" s="210">
        <f t="shared" ref="F25:H26" si="1">0/1000</f>
        <v>0</v>
      </c>
      <c r="G25" s="210">
        <f t="shared" si="1"/>
        <v>0</v>
      </c>
      <c r="H25" s="210">
        <f t="shared" si="1"/>
        <v>0</v>
      </c>
      <c r="I25" s="122"/>
      <c r="J25" s="238"/>
    </row>
    <row r="26" spans="1:10" ht="63">
      <c r="A26" s="283"/>
      <c r="B26" s="243" t="s">
        <v>281</v>
      </c>
      <c r="C26" s="343"/>
      <c r="D26" s="344"/>
      <c r="E26" s="344"/>
      <c r="F26" s="210">
        <f t="shared" si="1"/>
        <v>0</v>
      </c>
      <c r="G26" s="210">
        <f t="shared" si="1"/>
        <v>0</v>
      </c>
      <c r="H26" s="210">
        <f t="shared" si="1"/>
        <v>0</v>
      </c>
      <c r="I26" s="127"/>
      <c r="J26" s="238"/>
    </row>
    <row r="27" spans="1:10">
      <c r="A27" s="345"/>
      <c r="B27" s="168"/>
      <c r="C27" s="346"/>
      <c r="D27" s="239"/>
      <c r="E27" s="239"/>
      <c r="F27" s="42"/>
      <c r="G27" s="42"/>
      <c r="H27" s="42"/>
      <c r="I27" s="127"/>
      <c r="J27" s="238"/>
    </row>
    <row r="28" spans="1:10">
      <c r="A28" s="252"/>
      <c r="B28" s="338" t="s">
        <v>305</v>
      </c>
      <c r="C28" s="338"/>
      <c r="D28" s="338"/>
      <c r="E28" s="338"/>
      <c r="F28" s="338"/>
      <c r="G28" s="338"/>
      <c r="H28" s="338"/>
      <c r="I28" s="128"/>
      <c r="J28" s="238"/>
    </row>
    <row r="29" spans="1:10" ht="78.75">
      <c r="A29" s="252"/>
      <c r="B29" s="152" t="s">
        <v>282</v>
      </c>
      <c r="C29" s="334">
        <v>5</v>
      </c>
      <c r="D29" s="341">
        <v>5</v>
      </c>
      <c r="E29" s="341">
        <v>5</v>
      </c>
      <c r="F29" s="210">
        <f>0/1000</f>
        <v>0</v>
      </c>
      <c r="G29" s="210">
        <f>0/1000</f>
        <v>0</v>
      </c>
      <c r="H29" s="210">
        <f>0/1000</f>
        <v>0</v>
      </c>
      <c r="I29" s="122"/>
      <c r="J29" s="238"/>
    </row>
    <row r="30" spans="1:10" ht="78.75">
      <c r="A30" s="252"/>
      <c r="B30" s="152" t="s">
        <v>283</v>
      </c>
      <c r="C30" s="334"/>
      <c r="D30" s="341"/>
      <c r="E30" s="341"/>
      <c r="F30" s="210">
        <f>25000/1000</f>
        <v>25</v>
      </c>
      <c r="G30" s="210">
        <f>25000/1000</f>
        <v>25</v>
      </c>
      <c r="H30" s="210">
        <f>25000/1000</f>
        <v>25</v>
      </c>
      <c r="I30" s="122"/>
      <c r="J30" s="238"/>
    </row>
    <row r="31" spans="1:10">
      <c r="A31" s="252">
        <v>4</v>
      </c>
      <c r="B31" s="338" t="s">
        <v>284</v>
      </c>
      <c r="C31" s="338"/>
      <c r="D31" s="338"/>
      <c r="E31" s="338"/>
      <c r="F31" s="338"/>
      <c r="G31" s="338"/>
      <c r="H31" s="338"/>
      <c r="I31" s="121"/>
      <c r="J31" s="238"/>
    </row>
    <row r="32" spans="1:10">
      <c r="A32" s="252"/>
      <c r="B32" s="337" t="s">
        <v>274</v>
      </c>
      <c r="C32" s="337"/>
      <c r="D32" s="337"/>
      <c r="E32" s="337"/>
      <c r="F32" s="337"/>
      <c r="G32" s="337"/>
      <c r="H32" s="337"/>
      <c r="I32" s="125"/>
      <c r="J32" s="238"/>
    </row>
    <row r="33" spans="1:10">
      <c r="A33" s="252"/>
      <c r="B33" s="338" t="s">
        <v>87</v>
      </c>
      <c r="C33" s="338"/>
      <c r="D33" s="338"/>
      <c r="E33" s="338"/>
      <c r="F33" s="338"/>
      <c r="G33" s="338"/>
      <c r="H33" s="338"/>
      <c r="I33" s="121"/>
      <c r="J33" s="238"/>
    </row>
    <row r="34" spans="1:10" ht="31.5">
      <c r="A34" s="252"/>
      <c r="B34" s="152" t="s">
        <v>285</v>
      </c>
      <c r="C34" s="199">
        <v>13</v>
      </c>
      <c r="D34" s="241">
        <v>13</v>
      </c>
      <c r="E34" s="241">
        <v>13</v>
      </c>
      <c r="F34" s="210">
        <f>12926/1000</f>
        <v>12.926</v>
      </c>
      <c r="G34" s="210">
        <f>12926/1000</f>
        <v>12.926</v>
      </c>
      <c r="H34" s="210">
        <f>12926/1000</f>
        <v>12.926</v>
      </c>
      <c r="I34" s="122"/>
      <c r="J34" s="238"/>
    </row>
    <row r="35" spans="1:10" ht="63">
      <c r="A35" s="199"/>
      <c r="B35" s="347" t="s">
        <v>288</v>
      </c>
      <c r="C35" s="199">
        <v>12</v>
      </c>
      <c r="D35" s="199">
        <v>12</v>
      </c>
      <c r="E35" s="199">
        <v>12</v>
      </c>
      <c r="F35" s="250">
        <v>0</v>
      </c>
      <c r="G35" s="250">
        <v>0</v>
      </c>
      <c r="H35" s="250">
        <v>0</v>
      </c>
      <c r="I35" s="122"/>
      <c r="J35" s="247"/>
    </row>
    <row r="36" spans="1:10">
      <c r="A36" s="252"/>
      <c r="B36" s="338" t="s">
        <v>61</v>
      </c>
      <c r="C36" s="338"/>
      <c r="D36" s="338"/>
      <c r="E36" s="338"/>
      <c r="F36" s="338"/>
      <c r="G36" s="338"/>
      <c r="H36" s="338"/>
      <c r="I36" s="6"/>
      <c r="J36" s="238"/>
    </row>
    <row r="37" spans="1:10" s="198" customFormat="1" ht="63">
      <c r="A37" s="199"/>
      <c r="B37" s="348" t="s">
        <v>286</v>
      </c>
      <c r="C37" s="129">
        <v>27</v>
      </c>
      <c r="D37" s="129">
        <v>27</v>
      </c>
      <c r="E37" s="129">
        <v>27</v>
      </c>
      <c r="F37" s="244">
        <f>17516/1000</f>
        <v>17.515999999999998</v>
      </c>
      <c r="G37" s="244">
        <f>17516/1000</f>
        <v>17.515999999999998</v>
      </c>
      <c r="H37" s="244">
        <f>17516/1000</f>
        <v>17.515999999999998</v>
      </c>
      <c r="I37" s="196"/>
      <c r="J37" s="197"/>
    </row>
    <row r="38" spans="1:10" s="198" customFormat="1">
      <c r="A38" s="199">
        <v>5</v>
      </c>
      <c r="B38" s="349" t="s">
        <v>287</v>
      </c>
      <c r="C38" s="349"/>
      <c r="D38" s="349"/>
      <c r="E38" s="349"/>
      <c r="F38" s="349"/>
      <c r="G38" s="349"/>
      <c r="H38" s="349"/>
      <c r="I38" s="196"/>
      <c r="J38" s="197"/>
    </row>
    <row r="39" spans="1:10" s="198" customFormat="1">
      <c r="A39" s="199"/>
      <c r="B39" s="350" t="s">
        <v>274</v>
      </c>
      <c r="C39" s="350"/>
      <c r="D39" s="350"/>
      <c r="E39" s="350"/>
      <c r="F39" s="350"/>
      <c r="G39" s="350"/>
      <c r="H39" s="350"/>
      <c r="I39" s="196"/>
      <c r="J39" s="197"/>
    </row>
    <row r="40" spans="1:10" s="198" customFormat="1" ht="31.5">
      <c r="A40" s="199"/>
      <c r="B40" s="342" t="s">
        <v>301</v>
      </c>
      <c r="C40" s="199">
        <v>2</v>
      </c>
      <c r="D40" s="199">
        <v>2</v>
      </c>
      <c r="E40" s="199">
        <v>2</v>
      </c>
      <c r="F40" s="199">
        <f>164730/1000</f>
        <v>164.73</v>
      </c>
      <c r="G40" s="199">
        <f>164730/1000</f>
        <v>164.73</v>
      </c>
      <c r="H40" s="199">
        <f>164730/1000</f>
        <v>164.73</v>
      </c>
      <c r="I40" s="196"/>
      <c r="J40" s="197"/>
    </row>
    <row r="41" spans="1:10">
      <c r="A41" s="252"/>
      <c r="B41" s="245" t="s">
        <v>302</v>
      </c>
      <c r="C41" s="252">
        <v>11</v>
      </c>
      <c r="D41" s="252">
        <v>11</v>
      </c>
      <c r="E41" s="252">
        <v>11</v>
      </c>
      <c r="F41" s="249">
        <f t="shared" ref="F41:H41" si="2">10000/1000</f>
        <v>10</v>
      </c>
      <c r="G41" s="249">
        <f t="shared" si="2"/>
        <v>10</v>
      </c>
      <c r="H41" s="249">
        <f t="shared" si="2"/>
        <v>10</v>
      </c>
      <c r="I41" s="9"/>
      <c r="J41" s="238"/>
    </row>
    <row r="42" spans="1:10">
      <c r="A42" s="120"/>
      <c r="B42" s="202"/>
      <c r="C42" s="203"/>
      <c r="D42" s="204"/>
      <c r="E42" s="204"/>
      <c r="F42" s="122"/>
      <c r="G42" s="122"/>
      <c r="H42" s="122"/>
      <c r="I42" s="122"/>
      <c r="J42" s="238"/>
    </row>
    <row r="43" spans="1:10">
      <c r="B43" s="205"/>
      <c r="C43" s="206"/>
      <c r="D43" s="206"/>
      <c r="E43" s="206"/>
      <c r="F43" s="206"/>
      <c r="G43" s="206"/>
      <c r="H43" s="206"/>
    </row>
    <row r="44" spans="1:10">
      <c r="B44" s="71"/>
      <c r="C44" s="206"/>
      <c r="D44" s="206"/>
      <c r="E44" s="206"/>
      <c r="F44" s="206"/>
      <c r="G44" s="206"/>
      <c r="H44" s="206"/>
    </row>
    <row r="45" spans="1:10">
      <c r="B45" s="71"/>
      <c r="C45" s="206"/>
      <c r="D45" s="206"/>
      <c r="E45" s="206"/>
      <c r="F45" s="206"/>
      <c r="G45" s="206"/>
      <c r="H45" s="206"/>
    </row>
  </sheetData>
  <mergeCells count="33">
    <mergeCell ref="B13:H13"/>
    <mergeCell ref="D5:H5"/>
    <mergeCell ref="A7:H7"/>
    <mergeCell ref="A8:H8"/>
    <mergeCell ref="A9:H9"/>
    <mergeCell ref="A11:A12"/>
    <mergeCell ref="B11:B12"/>
    <mergeCell ref="C11:E11"/>
    <mergeCell ref="F11:H11"/>
    <mergeCell ref="B22:H22"/>
    <mergeCell ref="B23:H23"/>
    <mergeCell ref="C24:C26"/>
    <mergeCell ref="D24:D26"/>
    <mergeCell ref="E24:E26"/>
    <mergeCell ref="B14:H14"/>
    <mergeCell ref="B15:H15"/>
    <mergeCell ref="B17:H17"/>
    <mergeCell ref="B18:H18"/>
    <mergeCell ref="B21:H21"/>
    <mergeCell ref="C19:C20"/>
    <mergeCell ref="D19:D20"/>
    <mergeCell ref="E19:E20"/>
    <mergeCell ref="A26:A27"/>
    <mergeCell ref="B36:H36"/>
    <mergeCell ref="B38:H38"/>
    <mergeCell ref="B39:H39"/>
    <mergeCell ref="C29:C30"/>
    <mergeCell ref="D29:D30"/>
    <mergeCell ref="E29:E30"/>
    <mergeCell ref="B31:H31"/>
    <mergeCell ref="B32:H32"/>
    <mergeCell ref="B33:H33"/>
    <mergeCell ref="B28:H28"/>
  </mergeCells>
  <pageMargins left="0.31496062992125984" right="0.46" top="0.59055118110236227" bottom="0.19" header="0" footer="0.2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A9F9CF"/>
  </sheetPr>
  <dimension ref="A1:N44"/>
  <sheetViews>
    <sheetView view="pageBreakPreview" zoomScale="90" zoomScaleSheetLayoutView="90" workbookViewId="0">
      <pane xSplit="3" ySplit="9" topLeftCell="D40" activePane="bottomRight" state="frozen"/>
      <selection pane="topRight" activeCell="D1" sqref="D1"/>
      <selection pane="bottomLeft" activeCell="A11" sqref="A11"/>
      <selection pane="bottomRight" activeCell="C49" sqref="C49"/>
    </sheetView>
  </sheetViews>
  <sheetFormatPr defaultColWidth="13.85546875" defaultRowHeight="15.75"/>
  <cols>
    <col min="1" max="1" width="8.42578125" style="23" customWidth="1"/>
    <col min="2" max="2" width="16.5703125" style="116" customWidth="1"/>
    <col min="3" max="3" width="72.85546875" style="116" customWidth="1"/>
    <col min="4" max="4" width="23" style="116" customWidth="1"/>
    <col min="5" max="5" width="5.7109375" style="46" bestFit="1" customWidth="1"/>
    <col min="6" max="6" width="5.5703125" style="46" bestFit="1" customWidth="1"/>
    <col min="7" max="7" width="10.5703125" style="46" bestFit="1" customWidth="1"/>
    <col min="8" max="8" width="4.42578125" style="46" bestFit="1" customWidth="1"/>
    <col min="9" max="9" width="13.5703125" style="46" customWidth="1"/>
    <col min="10" max="11" width="13.140625" style="46" customWidth="1"/>
    <col min="12" max="12" width="14.140625" style="46" customWidth="1"/>
    <col min="13" max="13" width="13.85546875" style="46" hidden="1" customWidth="1"/>
    <col min="14" max="14" width="9.42578125" style="46" customWidth="1"/>
    <col min="15" max="16384" width="13.85546875" style="46"/>
  </cols>
  <sheetData>
    <row r="1" spans="1:12">
      <c r="I1" s="290" t="s">
        <v>267</v>
      </c>
      <c r="J1" s="290"/>
      <c r="K1" s="290"/>
      <c r="L1" s="290"/>
    </row>
    <row r="2" spans="1:12">
      <c r="I2" s="290" t="s">
        <v>90</v>
      </c>
      <c r="J2" s="290"/>
      <c r="K2" s="290"/>
      <c r="L2" s="290"/>
    </row>
    <row r="3" spans="1:12">
      <c r="I3" s="290" t="s">
        <v>91</v>
      </c>
      <c r="J3" s="290"/>
      <c r="K3" s="290"/>
      <c r="L3" s="290"/>
    </row>
    <row r="4" spans="1:12">
      <c r="A4" s="351"/>
      <c r="B4" s="363"/>
      <c r="C4" s="363"/>
      <c r="D4" s="363"/>
      <c r="E4" s="11"/>
      <c r="F4" s="11"/>
      <c r="G4" s="11"/>
      <c r="I4" s="189" t="s">
        <v>269</v>
      </c>
      <c r="J4" s="189"/>
      <c r="K4" s="189"/>
      <c r="L4" s="189"/>
    </row>
    <row r="5" spans="1:12">
      <c r="A5" s="291" t="s">
        <v>104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</row>
    <row r="6" spans="1:12">
      <c r="A6" s="291" t="s">
        <v>105</v>
      </c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</row>
    <row r="7" spans="1:12">
      <c r="A7" s="287" t="s">
        <v>34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</row>
    <row r="8" spans="1:12">
      <c r="A8" s="263" t="s">
        <v>35</v>
      </c>
      <c r="B8" s="265" t="s">
        <v>107</v>
      </c>
      <c r="C8" s="263" t="s">
        <v>8</v>
      </c>
      <c r="D8" s="263" t="s">
        <v>9</v>
      </c>
      <c r="E8" s="268" t="s">
        <v>36</v>
      </c>
      <c r="F8" s="268"/>
      <c r="G8" s="268"/>
      <c r="H8" s="268"/>
      <c r="I8" s="288" t="s">
        <v>106</v>
      </c>
      <c r="J8" s="289"/>
      <c r="K8" s="289"/>
      <c r="L8" s="153"/>
    </row>
    <row r="9" spans="1:12" ht="22.5" customHeight="1">
      <c r="A9" s="263"/>
      <c r="B9" s="267"/>
      <c r="C9" s="263"/>
      <c r="D9" s="263"/>
      <c r="E9" s="154" t="s">
        <v>10</v>
      </c>
      <c r="F9" s="154" t="s">
        <v>11</v>
      </c>
      <c r="G9" s="154" t="s">
        <v>12</v>
      </c>
      <c r="H9" s="154" t="s">
        <v>13</v>
      </c>
      <c r="I9" s="228" t="s">
        <v>233</v>
      </c>
      <c r="J9" s="228" t="s">
        <v>239</v>
      </c>
      <c r="K9" s="228" t="s">
        <v>265</v>
      </c>
      <c r="L9" s="154" t="s">
        <v>240</v>
      </c>
    </row>
    <row r="10" spans="1:12">
      <c r="A10" s="352">
        <v>1</v>
      </c>
      <c r="B10" s="364" t="s">
        <v>108</v>
      </c>
      <c r="C10" s="373" t="s">
        <v>253</v>
      </c>
      <c r="D10" s="379" t="s">
        <v>15</v>
      </c>
      <c r="E10" s="14"/>
      <c r="F10" s="14"/>
      <c r="G10" s="14"/>
      <c r="H10" s="14"/>
      <c r="I10" s="14"/>
      <c r="J10" s="14"/>
      <c r="K10" s="14"/>
      <c r="L10" s="14"/>
    </row>
    <row r="11" spans="1:12" ht="30">
      <c r="A11" s="352"/>
      <c r="B11" s="364"/>
      <c r="C11" s="373"/>
      <c r="D11" s="379" t="s">
        <v>46</v>
      </c>
      <c r="E11" s="155" t="s">
        <v>118</v>
      </c>
      <c r="F11" s="155" t="s">
        <v>118</v>
      </c>
      <c r="G11" s="155" t="s">
        <v>118</v>
      </c>
      <c r="H11" s="155" t="s">
        <v>118</v>
      </c>
      <c r="I11" s="141">
        <f>I13+I36+I42</f>
        <v>10697.789000000001</v>
      </c>
      <c r="J11" s="141">
        <f>J13+J36+J42</f>
        <v>10698</v>
      </c>
      <c r="K11" s="141">
        <f>K13+K36+K42</f>
        <v>10698</v>
      </c>
      <c r="L11" s="141">
        <f>L13+L36+L42</f>
        <v>32093.789000000004</v>
      </c>
    </row>
    <row r="12" spans="1:12">
      <c r="A12" s="353" t="s">
        <v>47</v>
      </c>
      <c r="B12" s="365" t="s">
        <v>109</v>
      </c>
      <c r="C12" s="374" t="s">
        <v>254</v>
      </c>
      <c r="D12" s="380" t="s">
        <v>15</v>
      </c>
      <c r="E12" s="14"/>
      <c r="F12" s="14"/>
      <c r="G12" s="14"/>
      <c r="H12" s="14"/>
      <c r="I12" s="40"/>
      <c r="J12" s="40"/>
      <c r="K12" s="40"/>
      <c r="L12" s="118"/>
    </row>
    <row r="13" spans="1:12" ht="28.5">
      <c r="A13" s="353"/>
      <c r="B13" s="365"/>
      <c r="C13" s="374"/>
      <c r="D13" s="381" t="s">
        <v>46</v>
      </c>
      <c r="E13" s="156" t="s">
        <v>118</v>
      </c>
      <c r="F13" s="156" t="s">
        <v>118</v>
      </c>
      <c r="G13" s="156" t="s">
        <v>118</v>
      </c>
      <c r="H13" s="156" t="s">
        <v>118</v>
      </c>
      <c r="I13" s="140">
        <f>I14+I15+I16+I17+I19+I20+I21+I22+I24+I25+I27+I28+I29+I30+I31++I34+I32+I26+I33+I18</f>
        <v>10631.773000000001</v>
      </c>
      <c r="J13" s="140">
        <f>J14+J15+J16+J17+J19+J20+J21+J22+J24+J25+J27+J28+J29+J30+J31++J34+J32+J26+J33+J18</f>
        <v>10631.984</v>
      </c>
      <c r="K13" s="140">
        <f>K14+K15+K16+K17+K19+K20+K21+K22+K24+K25+K27+K28+K29+K30+K31++K34+K32+K26+K33+K18</f>
        <v>10631.984</v>
      </c>
      <c r="L13" s="140">
        <f>L14+L15+L16+L17+L19+L20+L21+L22+L24+L25+L27+L28+L29+L30+L31++L34+L32+L26+L33+L18</f>
        <v>31895.741000000005</v>
      </c>
    </row>
    <row r="14" spans="1:12" ht="38.25">
      <c r="A14" s="354" t="s">
        <v>124</v>
      </c>
      <c r="B14" s="354"/>
      <c r="C14" s="43" t="s">
        <v>131</v>
      </c>
      <c r="D14" s="382" t="s">
        <v>46</v>
      </c>
      <c r="E14" s="20">
        <v>162</v>
      </c>
      <c r="F14" s="159" t="s">
        <v>55</v>
      </c>
      <c r="G14" s="159" t="s">
        <v>132</v>
      </c>
      <c r="H14" s="20">
        <v>611</v>
      </c>
      <c r="I14" s="210">
        <f>7841100/1000</f>
        <v>7841.1</v>
      </c>
      <c r="J14" s="210">
        <f t="shared" ref="J14:K14" si="0">7841100/1000</f>
        <v>7841.1</v>
      </c>
      <c r="K14" s="210">
        <f t="shared" si="0"/>
        <v>7841.1</v>
      </c>
      <c r="L14" s="211">
        <f t="shared" ref="L14:L19" si="1">I14+J14+K14</f>
        <v>23523.300000000003</v>
      </c>
    </row>
    <row r="15" spans="1:12" ht="51">
      <c r="A15" s="354" t="s">
        <v>122</v>
      </c>
      <c r="B15" s="354"/>
      <c r="C15" s="212" t="s">
        <v>258</v>
      </c>
      <c r="D15" s="38" t="s">
        <v>46</v>
      </c>
      <c r="E15" s="20">
        <v>162</v>
      </c>
      <c r="F15" s="159" t="s">
        <v>55</v>
      </c>
      <c r="G15" s="16" t="s">
        <v>133</v>
      </c>
      <c r="H15" s="20">
        <v>611</v>
      </c>
      <c r="I15" s="42"/>
      <c r="J15" s="42"/>
      <c r="K15" s="42"/>
      <c r="L15" s="211">
        <f t="shared" si="1"/>
        <v>0</v>
      </c>
    </row>
    <row r="16" spans="1:12" ht="63.75">
      <c r="A16" s="354" t="s">
        <v>123</v>
      </c>
      <c r="B16" s="354"/>
      <c r="C16" s="213" t="s">
        <v>134</v>
      </c>
      <c r="D16" s="382" t="s">
        <v>46</v>
      </c>
      <c r="E16" s="20">
        <v>162</v>
      </c>
      <c r="F16" s="159" t="s">
        <v>55</v>
      </c>
      <c r="G16" s="159" t="s">
        <v>147</v>
      </c>
      <c r="H16" s="20">
        <v>611</v>
      </c>
      <c r="I16" s="42"/>
      <c r="J16" s="42"/>
      <c r="K16" s="42"/>
      <c r="L16" s="211">
        <f t="shared" si="1"/>
        <v>0</v>
      </c>
    </row>
    <row r="17" spans="1:12" ht="63.75">
      <c r="A17" s="50" t="s">
        <v>125</v>
      </c>
      <c r="B17" s="354"/>
      <c r="C17" s="212" t="s">
        <v>259</v>
      </c>
      <c r="D17" s="382" t="s">
        <v>46</v>
      </c>
      <c r="E17" s="20">
        <v>162</v>
      </c>
      <c r="F17" s="159" t="s">
        <v>55</v>
      </c>
      <c r="G17" s="159" t="s">
        <v>260</v>
      </c>
      <c r="H17" s="20">
        <v>611</v>
      </c>
      <c r="I17" s="42"/>
      <c r="J17" s="42"/>
      <c r="K17" s="42"/>
      <c r="L17" s="211">
        <f t="shared" si="1"/>
        <v>0</v>
      </c>
    </row>
    <row r="18" spans="1:12">
      <c r="A18" s="355" t="s">
        <v>126</v>
      </c>
      <c r="B18" s="366"/>
      <c r="C18" s="300" t="s">
        <v>135</v>
      </c>
      <c r="D18" s="383" t="s">
        <v>46</v>
      </c>
      <c r="E18" s="20">
        <v>162</v>
      </c>
      <c r="F18" s="200" t="s">
        <v>55</v>
      </c>
      <c r="G18" s="200" t="s">
        <v>136</v>
      </c>
      <c r="H18" s="20">
        <v>611</v>
      </c>
      <c r="I18" s="210">
        <f>762210/1000</f>
        <v>762.21</v>
      </c>
      <c r="J18" s="210">
        <f t="shared" ref="J18:K18" si="2">762210/1000</f>
        <v>762.21</v>
      </c>
      <c r="K18" s="210">
        <f t="shared" si="2"/>
        <v>762.21</v>
      </c>
      <c r="L18" s="211">
        <f t="shared" si="1"/>
        <v>2286.63</v>
      </c>
    </row>
    <row r="19" spans="1:12" ht="30" customHeight="1">
      <c r="A19" s="356"/>
      <c r="B19" s="367"/>
      <c r="C19" s="301"/>
      <c r="D19" s="384"/>
      <c r="E19" s="157">
        <v>162</v>
      </c>
      <c r="F19" s="159" t="s">
        <v>55</v>
      </c>
      <c r="G19" s="200" t="s">
        <v>136</v>
      </c>
      <c r="H19" s="20">
        <v>612</v>
      </c>
      <c r="I19" s="210">
        <f>84690/1000</f>
        <v>84.69</v>
      </c>
      <c r="J19" s="210">
        <f t="shared" ref="J19:K19" si="3">84690/1000</f>
        <v>84.69</v>
      </c>
      <c r="K19" s="210">
        <f t="shared" si="3"/>
        <v>84.69</v>
      </c>
      <c r="L19" s="211">
        <f t="shared" si="1"/>
        <v>254.07</v>
      </c>
    </row>
    <row r="20" spans="1:12" ht="25.5">
      <c r="A20" s="50" t="s">
        <v>127</v>
      </c>
      <c r="B20" s="354"/>
      <c r="C20" s="43" t="s">
        <v>77</v>
      </c>
      <c r="D20" s="382" t="s">
        <v>46</v>
      </c>
      <c r="E20" s="157">
        <v>162</v>
      </c>
      <c r="F20" s="159" t="s">
        <v>55</v>
      </c>
      <c r="G20" s="159" t="s">
        <v>129</v>
      </c>
      <c r="H20" s="20">
        <v>612</v>
      </c>
      <c r="I20" s="42"/>
      <c r="J20" s="42"/>
      <c r="K20" s="42"/>
      <c r="L20" s="211">
        <f t="shared" ref="L20:L21" si="4">I20+J20+K20</f>
        <v>0</v>
      </c>
    </row>
    <row r="21" spans="1:12" ht="25.5">
      <c r="A21" s="50" t="s">
        <v>127</v>
      </c>
      <c r="B21" s="354"/>
      <c r="C21" s="43" t="s">
        <v>54</v>
      </c>
      <c r="D21" s="382" t="s">
        <v>46</v>
      </c>
      <c r="E21" s="157">
        <v>162</v>
      </c>
      <c r="F21" s="159" t="s">
        <v>55</v>
      </c>
      <c r="G21" s="159" t="s">
        <v>137</v>
      </c>
      <c r="H21" s="20">
        <v>810</v>
      </c>
      <c r="I21" s="210">
        <f>65000/1000</f>
        <v>65</v>
      </c>
      <c r="J21" s="210">
        <f>65000/1000</f>
        <v>65</v>
      </c>
      <c r="K21" s="210">
        <f>65000/1000</f>
        <v>65</v>
      </c>
      <c r="L21" s="211">
        <f t="shared" si="4"/>
        <v>195</v>
      </c>
    </row>
    <row r="22" spans="1:12" ht="38.25">
      <c r="A22" s="18" t="s">
        <v>128</v>
      </c>
      <c r="B22" s="50"/>
      <c r="C22" s="43" t="s">
        <v>139</v>
      </c>
      <c r="D22" s="382" t="s">
        <v>46</v>
      </c>
      <c r="E22" s="157">
        <v>162</v>
      </c>
      <c r="F22" s="159" t="s">
        <v>55</v>
      </c>
      <c r="G22" s="159" t="s">
        <v>138</v>
      </c>
      <c r="H22" s="157">
        <v>811</v>
      </c>
      <c r="I22" s="210"/>
      <c r="J22" s="210"/>
      <c r="K22" s="210"/>
      <c r="L22" s="211">
        <f>I22+J22+K22</f>
        <v>0</v>
      </c>
    </row>
    <row r="23" spans="1:12">
      <c r="A23" s="357" t="s">
        <v>289</v>
      </c>
      <c r="B23" s="357"/>
      <c r="C23" s="375" t="s">
        <v>57</v>
      </c>
      <c r="D23" s="385"/>
      <c r="E23" s="160"/>
      <c r="F23" s="160"/>
      <c r="G23" s="160"/>
      <c r="H23" s="160"/>
      <c r="I23" s="169"/>
      <c r="J23" s="169"/>
      <c r="K23" s="169"/>
      <c r="L23" s="231"/>
    </row>
    <row r="24" spans="1:12" ht="25.5">
      <c r="A24" s="50" t="s">
        <v>290</v>
      </c>
      <c r="B24" s="50"/>
      <c r="C24" s="43" t="s">
        <v>160</v>
      </c>
      <c r="D24" s="382" t="s">
        <v>46</v>
      </c>
      <c r="E24" s="157">
        <v>162</v>
      </c>
      <c r="F24" s="158" t="s">
        <v>55</v>
      </c>
      <c r="G24" s="159" t="s">
        <v>58</v>
      </c>
      <c r="H24" s="157">
        <v>810</v>
      </c>
      <c r="I24" s="210"/>
      <c r="J24" s="210"/>
      <c r="K24" s="210"/>
      <c r="L24" s="211">
        <f t="shared" ref="L24:L31" si="5">I24+J24+K24</f>
        <v>0</v>
      </c>
    </row>
    <row r="25" spans="1:12" ht="51">
      <c r="A25" s="355" t="s">
        <v>292</v>
      </c>
      <c r="B25" s="50"/>
      <c r="C25" s="214" t="s">
        <v>261</v>
      </c>
      <c r="D25" s="386" t="s">
        <v>46</v>
      </c>
      <c r="E25" s="294">
        <v>162</v>
      </c>
      <c r="F25" s="292" t="s">
        <v>55</v>
      </c>
      <c r="G25" s="292" t="s">
        <v>262</v>
      </c>
      <c r="H25" s="294">
        <v>611</v>
      </c>
      <c r="I25" s="210">
        <f>169380/1000</f>
        <v>169.38</v>
      </c>
      <c r="J25" s="210">
        <f t="shared" ref="J25:K25" si="6">(80572.8+19427.2)/1000</f>
        <v>100</v>
      </c>
      <c r="K25" s="210">
        <f t="shared" si="6"/>
        <v>100</v>
      </c>
      <c r="L25" s="211">
        <f>I25+J25+K25</f>
        <v>369.38</v>
      </c>
    </row>
    <row r="26" spans="1:12">
      <c r="A26" s="281"/>
      <c r="B26" s="50"/>
      <c r="C26" s="43"/>
      <c r="D26" s="387"/>
      <c r="E26" s="293"/>
      <c r="F26" s="293"/>
      <c r="G26" s="293"/>
      <c r="H26" s="293"/>
      <c r="I26" s="42"/>
      <c r="J26" s="42"/>
      <c r="K26" s="42"/>
      <c r="L26" s="211">
        <f>I26+J26+K26</f>
        <v>0</v>
      </c>
    </row>
    <row r="27" spans="1:12" ht="25.5">
      <c r="A27" s="50" t="s">
        <v>291</v>
      </c>
      <c r="B27" s="50"/>
      <c r="C27" s="43" t="s">
        <v>141</v>
      </c>
      <c r="D27" s="382" t="s">
        <v>46</v>
      </c>
      <c r="E27" s="157">
        <v>162</v>
      </c>
      <c r="F27" s="158" t="s">
        <v>55</v>
      </c>
      <c r="G27" s="159" t="s">
        <v>140</v>
      </c>
      <c r="H27" s="157">
        <v>611</v>
      </c>
      <c r="I27" s="210">
        <f>1531838/1000</f>
        <v>1531.838</v>
      </c>
      <c r="J27" s="210">
        <f>1601218/1000</f>
        <v>1601.2180000000001</v>
      </c>
      <c r="K27" s="210">
        <f>1601218/1000</f>
        <v>1601.2180000000001</v>
      </c>
      <c r="L27" s="211">
        <f t="shared" si="5"/>
        <v>4734.2740000000003</v>
      </c>
    </row>
    <row r="28" spans="1:12">
      <c r="A28" s="50"/>
      <c r="B28" s="50"/>
      <c r="C28" s="43"/>
      <c r="D28" s="382"/>
      <c r="E28" s="157"/>
      <c r="F28" s="158"/>
      <c r="G28" s="159"/>
      <c r="H28" s="157"/>
      <c r="I28" s="42"/>
      <c r="J28" s="42"/>
      <c r="K28" s="42"/>
      <c r="L28" s="211"/>
    </row>
    <row r="29" spans="1:12" ht="25.5">
      <c r="A29" s="50" t="s">
        <v>293</v>
      </c>
      <c r="B29" s="50"/>
      <c r="C29" s="43" t="s">
        <v>142</v>
      </c>
      <c r="D29" s="382" t="s">
        <v>46</v>
      </c>
      <c r="E29" s="157">
        <v>162</v>
      </c>
      <c r="F29" s="158" t="s">
        <v>55</v>
      </c>
      <c r="G29" s="159" t="s">
        <v>140</v>
      </c>
      <c r="H29" s="157">
        <v>611</v>
      </c>
      <c r="I29" s="210">
        <f>20000/1000</f>
        <v>20</v>
      </c>
      <c r="J29" s="210">
        <f t="shared" ref="J29:K29" si="7">20000/1000</f>
        <v>20</v>
      </c>
      <c r="K29" s="210">
        <f t="shared" si="7"/>
        <v>20</v>
      </c>
      <c r="L29" s="211">
        <f t="shared" si="5"/>
        <v>60</v>
      </c>
    </row>
    <row r="30" spans="1:12" ht="25.5">
      <c r="A30" s="50" t="s">
        <v>294</v>
      </c>
      <c r="B30" s="50"/>
      <c r="C30" s="43" t="s">
        <v>80</v>
      </c>
      <c r="D30" s="382" t="s">
        <v>46</v>
      </c>
      <c r="E30" s="157">
        <v>162</v>
      </c>
      <c r="F30" s="158" t="s">
        <v>55</v>
      </c>
      <c r="G30" s="159" t="s">
        <v>140</v>
      </c>
      <c r="H30" s="157">
        <v>611</v>
      </c>
      <c r="I30" s="210">
        <f>6600/1000</f>
        <v>6.6</v>
      </c>
      <c r="J30" s="210">
        <f>6600/1000</f>
        <v>6.6</v>
      </c>
      <c r="K30" s="210">
        <f>6600/1000</f>
        <v>6.6</v>
      </c>
      <c r="L30" s="211">
        <f t="shared" si="5"/>
        <v>19.799999999999997</v>
      </c>
    </row>
    <row r="31" spans="1:12" ht="25.5">
      <c r="A31" s="50" t="s">
        <v>295</v>
      </c>
      <c r="B31" s="50"/>
      <c r="C31" s="43" t="s">
        <v>81</v>
      </c>
      <c r="D31" s="382" t="s">
        <v>46</v>
      </c>
      <c r="E31" s="157">
        <v>162</v>
      </c>
      <c r="F31" s="158" t="s">
        <v>55</v>
      </c>
      <c r="G31" s="159" t="s">
        <v>140</v>
      </c>
      <c r="H31" s="157">
        <v>611</v>
      </c>
      <c r="I31" s="210">
        <f>10000/1000</f>
        <v>10</v>
      </c>
      <c r="J31" s="210">
        <f>10000/1000</f>
        <v>10</v>
      </c>
      <c r="K31" s="210">
        <f>10000/1000</f>
        <v>10</v>
      </c>
      <c r="L31" s="211">
        <f t="shared" si="5"/>
        <v>30</v>
      </c>
    </row>
    <row r="32" spans="1:12">
      <c r="A32" s="355" t="s">
        <v>296</v>
      </c>
      <c r="B32" s="355"/>
      <c r="C32" s="300" t="s">
        <v>88</v>
      </c>
      <c r="D32" s="388" t="s">
        <v>46</v>
      </c>
      <c r="E32" s="295">
        <v>162</v>
      </c>
      <c r="F32" s="297" t="s">
        <v>55</v>
      </c>
      <c r="G32" s="292" t="s">
        <v>140</v>
      </c>
      <c r="H32" s="295">
        <v>611</v>
      </c>
      <c r="I32" s="284">
        <f>(128240-211)/1000</f>
        <v>128.029</v>
      </c>
      <c r="J32" s="284">
        <f t="shared" ref="J32:K32" si="8">128240/1000</f>
        <v>128.24</v>
      </c>
      <c r="K32" s="284">
        <f t="shared" si="8"/>
        <v>128.24</v>
      </c>
      <c r="L32" s="285">
        <f>I32+J32+K32</f>
        <v>384.50900000000001</v>
      </c>
    </row>
    <row r="33" spans="1:14">
      <c r="A33" s="356"/>
      <c r="B33" s="356"/>
      <c r="C33" s="301"/>
      <c r="D33" s="389"/>
      <c r="E33" s="296"/>
      <c r="F33" s="298"/>
      <c r="G33" s="299"/>
      <c r="H33" s="296"/>
      <c r="I33" s="281"/>
      <c r="J33" s="281"/>
      <c r="K33" s="281"/>
      <c r="L33" s="286"/>
    </row>
    <row r="34" spans="1:14" ht="25.5">
      <c r="A34" s="358" t="s">
        <v>297</v>
      </c>
      <c r="B34" s="50"/>
      <c r="C34" s="43" t="s">
        <v>83</v>
      </c>
      <c r="D34" s="382" t="s">
        <v>46</v>
      </c>
      <c r="E34" s="157">
        <v>162</v>
      </c>
      <c r="F34" s="158" t="s">
        <v>55</v>
      </c>
      <c r="G34" s="159" t="s">
        <v>140</v>
      </c>
      <c r="H34" s="157">
        <v>611</v>
      </c>
      <c r="I34" s="210">
        <f>(12926)/1000</f>
        <v>12.926</v>
      </c>
      <c r="J34" s="210">
        <f>12926/1000</f>
        <v>12.926</v>
      </c>
      <c r="K34" s="210">
        <f>12926/1000</f>
        <v>12.926</v>
      </c>
      <c r="L34" s="211">
        <f>I34+J34+K34</f>
        <v>38.777999999999999</v>
      </c>
    </row>
    <row r="35" spans="1:14">
      <c r="A35" s="359" t="s">
        <v>48</v>
      </c>
      <c r="B35" s="368" t="s">
        <v>110</v>
      </c>
      <c r="C35" s="376" t="s">
        <v>255</v>
      </c>
      <c r="D35" s="390" t="s">
        <v>15</v>
      </c>
      <c r="E35" s="19"/>
      <c r="F35" s="18"/>
      <c r="G35" s="19"/>
      <c r="H35" s="19"/>
      <c r="I35" s="41"/>
      <c r="J35" s="41"/>
      <c r="K35" s="41"/>
      <c r="L35" s="41"/>
    </row>
    <row r="36" spans="1:14" ht="28.5">
      <c r="A36" s="359"/>
      <c r="B36" s="369"/>
      <c r="C36" s="376"/>
      <c r="D36" s="391" t="s">
        <v>46</v>
      </c>
      <c r="E36" s="142"/>
      <c r="F36" s="143"/>
      <c r="G36" s="142"/>
      <c r="H36" s="142"/>
      <c r="I36" s="145">
        <f>I37+I38+I39+I40</f>
        <v>41.015999999999998</v>
      </c>
      <c r="J36" s="145">
        <f>J37+J38+J39+J40</f>
        <v>41.015999999999998</v>
      </c>
      <c r="K36" s="145">
        <f>K37+K38+K39+K40</f>
        <v>41.015999999999998</v>
      </c>
      <c r="L36" s="144">
        <f>L37+L38+L39+L40</f>
        <v>123.048</v>
      </c>
    </row>
    <row r="37" spans="1:14" ht="51">
      <c r="A37" s="50" t="s">
        <v>49</v>
      </c>
      <c r="B37" s="50"/>
      <c r="C37" s="43" t="s">
        <v>143</v>
      </c>
      <c r="D37" s="382" t="s">
        <v>46</v>
      </c>
      <c r="E37" s="16">
        <v>162</v>
      </c>
      <c r="F37" s="158" t="s">
        <v>55</v>
      </c>
      <c r="G37" s="16" t="s">
        <v>144</v>
      </c>
      <c r="H37" s="16" t="s">
        <v>59</v>
      </c>
      <c r="I37" s="210">
        <f>23500/1000</f>
        <v>23.5</v>
      </c>
      <c r="J37" s="210">
        <f t="shared" ref="J37:K37" si="9">23500/1000</f>
        <v>23.5</v>
      </c>
      <c r="K37" s="210">
        <f t="shared" si="9"/>
        <v>23.5</v>
      </c>
      <c r="L37" s="211">
        <f>I37+J37+K37</f>
        <v>70.5</v>
      </c>
      <c r="M37" s="71"/>
      <c r="N37" s="71"/>
    </row>
    <row r="38" spans="1:14" ht="51">
      <c r="A38" s="50" t="s">
        <v>50</v>
      </c>
      <c r="B38" s="50"/>
      <c r="C38" s="43" t="s">
        <v>148</v>
      </c>
      <c r="D38" s="382" t="s">
        <v>46</v>
      </c>
      <c r="E38" s="16">
        <v>162</v>
      </c>
      <c r="F38" s="158" t="s">
        <v>55</v>
      </c>
      <c r="G38" s="16" t="s">
        <v>145</v>
      </c>
      <c r="H38" s="16" t="s">
        <v>59</v>
      </c>
      <c r="I38" s="210">
        <f>17516/1000</f>
        <v>17.515999999999998</v>
      </c>
      <c r="J38" s="210">
        <f>17516/1000</f>
        <v>17.515999999999998</v>
      </c>
      <c r="K38" s="210">
        <f>17516/1000</f>
        <v>17.515999999999998</v>
      </c>
      <c r="L38" s="211">
        <f>I38+J38+K38</f>
        <v>52.547999999999995</v>
      </c>
      <c r="M38" s="71"/>
      <c r="N38" s="71"/>
    </row>
    <row r="39" spans="1:14" ht="51">
      <c r="A39" s="360" t="s">
        <v>227</v>
      </c>
      <c r="B39" s="370"/>
      <c r="C39" s="119" t="s">
        <v>229</v>
      </c>
      <c r="D39" s="52" t="s">
        <v>46</v>
      </c>
      <c r="E39" s="146" t="s">
        <v>146</v>
      </c>
      <c r="F39" s="146" t="s">
        <v>55</v>
      </c>
      <c r="G39" s="146" t="s">
        <v>230</v>
      </c>
      <c r="H39" s="146" t="s">
        <v>59</v>
      </c>
      <c r="I39" s="42"/>
      <c r="J39" s="230"/>
      <c r="K39" s="230"/>
      <c r="L39" s="118">
        <f>I39+J39+K39</f>
        <v>0</v>
      </c>
    </row>
    <row r="40" spans="1:14" ht="51">
      <c r="A40" s="360" t="s">
        <v>228</v>
      </c>
      <c r="B40" s="370"/>
      <c r="C40" s="45" t="s">
        <v>231</v>
      </c>
      <c r="D40" s="52" t="s">
        <v>46</v>
      </c>
      <c r="E40" s="146" t="s">
        <v>146</v>
      </c>
      <c r="F40" s="146" t="s">
        <v>55</v>
      </c>
      <c r="G40" s="146" t="s">
        <v>232</v>
      </c>
      <c r="H40" s="146" t="s">
        <v>59</v>
      </c>
      <c r="I40" s="42"/>
      <c r="J40" s="170"/>
      <c r="K40" s="170"/>
      <c r="L40" s="118">
        <f>I40+J40+K40</f>
        <v>0</v>
      </c>
    </row>
    <row r="41" spans="1:14">
      <c r="A41" s="361" t="s">
        <v>51</v>
      </c>
      <c r="B41" s="371" t="s">
        <v>111</v>
      </c>
      <c r="C41" s="377" t="s">
        <v>306</v>
      </c>
      <c r="D41" s="390" t="s">
        <v>15</v>
      </c>
      <c r="E41" s="44"/>
      <c r="F41" s="18"/>
      <c r="G41" s="44"/>
      <c r="H41" s="44"/>
      <c r="I41" s="39"/>
      <c r="J41" s="39"/>
      <c r="K41" s="39"/>
      <c r="L41" s="39"/>
    </row>
    <row r="42" spans="1:14" ht="28.5">
      <c r="A42" s="362"/>
      <c r="B42" s="372"/>
      <c r="C42" s="378"/>
      <c r="D42" s="392" t="s">
        <v>46</v>
      </c>
      <c r="E42" s="216"/>
      <c r="F42" s="217"/>
      <c r="G42" s="216"/>
      <c r="H42" s="216"/>
      <c r="I42" s="215">
        <f>I44+I43</f>
        <v>25</v>
      </c>
      <c r="J42" s="215">
        <f t="shared" ref="J42:K42" si="10">J44+J43</f>
        <v>25</v>
      </c>
      <c r="K42" s="215">
        <f t="shared" si="10"/>
        <v>25</v>
      </c>
      <c r="L42" s="215">
        <f>L44+L43</f>
        <v>75</v>
      </c>
    </row>
    <row r="43" spans="1:14" ht="63.75">
      <c r="A43" s="50" t="s">
        <v>52</v>
      </c>
      <c r="B43" s="50"/>
      <c r="C43" s="45" t="s">
        <v>307</v>
      </c>
      <c r="D43" s="38" t="s">
        <v>46</v>
      </c>
      <c r="E43" s="209">
        <v>162</v>
      </c>
      <c r="F43" s="226" t="s">
        <v>55</v>
      </c>
      <c r="G43" s="227" t="s">
        <v>264</v>
      </c>
      <c r="H43" s="209">
        <v>611</v>
      </c>
      <c r="I43" s="42"/>
      <c r="J43" s="42"/>
      <c r="K43" s="42"/>
      <c r="L43" s="211">
        <f>I43+J43+K43</f>
        <v>0</v>
      </c>
    </row>
    <row r="44" spans="1:14" ht="63.75">
      <c r="A44" s="50" t="s">
        <v>53</v>
      </c>
      <c r="B44" s="50"/>
      <c r="C44" s="212" t="s">
        <v>308</v>
      </c>
      <c r="D44" s="38" t="s">
        <v>46</v>
      </c>
      <c r="E44" s="209">
        <v>162</v>
      </c>
      <c r="F44" s="207" t="s">
        <v>55</v>
      </c>
      <c r="G44" s="208" t="s">
        <v>263</v>
      </c>
      <c r="H44" s="209">
        <v>611</v>
      </c>
      <c r="I44" s="210">
        <f>25000/1000</f>
        <v>25</v>
      </c>
      <c r="J44" s="210">
        <f t="shared" ref="J44:K44" si="11">25000/1000</f>
        <v>25</v>
      </c>
      <c r="K44" s="210">
        <f t="shared" si="11"/>
        <v>25</v>
      </c>
      <c r="L44" s="211">
        <f>I44+J44+K44</f>
        <v>75</v>
      </c>
    </row>
  </sheetData>
  <mergeCells count="46">
    <mergeCell ref="A41:A42"/>
    <mergeCell ref="B41:B42"/>
    <mergeCell ref="C41:C42"/>
    <mergeCell ref="D25:D26"/>
    <mergeCell ref="B32:B33"/>
    <mergeCell ref="D32:D33"/>
    <mergeCell ref="A35:A36"/>
    <mergeCell ref="A32:A33"/>
    <mergeCell ref="B35:B36"/>
    <mergeCell ref="C35:C36"/>
    <mergeCell ref="A18:A19"/>
    <mergeCell ref="B18:B19"/>
    <mergeCell ref="C18:C19"/>
    <mergeCell ref="D18:D19"/>
    <mergeCell ref="A25:A26"/>
    <mergeCell ref="C12:C13"/>
    <mergeCell ref="F25:F26"/>
    <mergeCell ref="G25:G26"/>
    <mergeCell ref="H25:H26"/>
    <mergeCell ref="H32:H33"/>
    <mergeCell ref="F32:F33"/>
    <mergeCell ref="G32:G33"/>
    <mergeCell ref="E25:E26"/>
    <mergeCell ref="E32:E33"/>
    <mergeCell ref="C32:C33"/>
    <mergeCell ref="I1:L1"/>
    <mergeCell ref="I2:L2"/>
    <mergeCell ref="I3:L3"/>
    <mergeCell ref="A5:L5"/>
    <mergeCell ref="A6:L6"/>
    <mergeCell ref="I32:I33"/>
    <mergeCell ref="J32:J33"/>
    <mergeCell ref="K32:K33"/>
    <mergeCell ref="L32:L33"/>
    <mergeCell ref="A7:L7"/>
    <mergeCell ref="A8:A9"/>
    <mergeCell ref="B8:B9"/>
    <mergeCell ref="C8:C9"/>
    <mergeCell ref="D8:D9"/>
    <mergeCell ref="E8:H8"/>
    <mergeCell ref="I8:K8"/>
    <mergeCell ref="A10:A11"/>
    <mergeCell ref="B10:B11"/>
    <mergeCell ref="C10:C11"/>
    <mergeCell ref="A12:A13"/>
    <mergeCell ref="B12:B13"/>
  </mergeCells>
  <printOptions horizontalCentered="1" verticalCentered="1"/>
  <pageMargins left="0.47244094488188981" right="0.11811023622047245" top="0.59055118110236227" bottom="0.19" header="0" footer="0"/>
  <pageSetup paperSize="9" scale="70" orientation="landscape" r:id="rId1"/>
  <rowBreaks count="1" manualBreakCount="1">
    <brk id="28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BA21"/>
  <sheetViews>
    <sheetView view="pageBreakPreview" zoomScale="80" zoomScaleSheetLayoutView="80" workbookViewId="0">
      <selection activeCell="A6" sqref="A6:Q6"/>
    </sheetView>
  </sheetViews>
  <sheetFormatPr defaultColWidth="13.85546875" defaultRowHeight="15.75"/>
  <cols>
    <col min="1" max="1" width="4.7109375" style="2" customWidth="1"/>
    <col min="2" max="2" width="17.7109375" style="2" customWidth="1"/>
    <col min="3" max="3" width="7.140625" style="2" customWidth="1"/>
    <col min="4" max="4" width="10" style="2" customWidth="1"/>
    <col min="5" max="5" width="9.85546875" style="2" customWidth="1"/>
    <col min="6" max="6" width="12.140625" style="2" customWidth="1"/>
    <col min="7" max="7" width="14.140625" style="2" customWidth="1"/>
    <col min="8" max="8" width="7.140625" style="2" customWidth="1"/>
    <col min="9" max="9" width="11.140625" style="2" customWidth="1"/>
    <col min="10" max="10" width="10.28515625" style="2" customWidth="1"/>
    <col min="11" max="11" width="13.85546875" style="2"/>
    <col min="12" max="12" width="16.28515625" style="2" customWidth="1"/>
    <col min="13" max="13" width="9.140625" style="2" customWidth="1"/>
    <col min="14" max="14" width="10.28515625" style="2" customWidth="1"/>
    <col min="15" max="15" width="10.140625" style="2" customWidth="1"/>
    <col min="16" max="16" width="17.85546875" style="2" customWidth="1"/>
    <col min="17" max="17" width="31.85546875" style="2" customWidth="1"/>
    <col min="18" max="16384" width="13.85546875" style="2"/>
  </cols>
  <sheetData>
    <row r="1" spans="1:53">
      <c r="A1" s="172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74"/>
      <c r="O1" s="175"/>
      <c r="P1" s="192" t="s">
        <v>190</v>
      </c>
    </row>
    <row r="2" spans="1:53">
      <c r="A2" s="172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74"/>
      <c r="O2" s="175"/>
      <c r="P2" s="192" t="s">
        <v>90</v>
      </c>
    </row>
    <row r="3" spans="1:53" s="172" customFormat="1" ht="27.75" customHeight="1"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74"/>
      <c r="O3" s="251"/>
      <c r="P3" s="192" t="s">
        <v>91</v>
      </c>
    </row>
    <row r="4" spans="1:53" s="172" customFormat="1" ht="15" customHeight="1">
      <c r="A4" s="173"/>
      <c r="N4" s="174"/>
      <c r="P4" s="188" t="s">
        <v>269</v>
      </c>
      <c r="Q4" s="188"/>
    </row>
    <row r="5" spans="1:53" ht="26.25" customHeight="1">
      <c r="A5" s="306" t="s">
        <v>92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6"/>
    </row>
    <row r="6" spans="1:53" ht="58.5" customHeight="1">
      <c r="A6" s="305" t="s">
        <v>173</v>
      </c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</row>
    <row r="7" spans="1:53" ht="15" customHeight="1">
      <c r="A7" s="270"/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</row>
    <row r="8" spans="1:53" ht="19.5" customHeight="1">
      <c r="A8" s="62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</row>
    <row r="9" spans="1:53">
      <c r="A9" s="304" t="s">
        <v>5</v>
      </c>
      <c r="B9" s="304"/>
      <c r="C9" s="304"/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304"/>
      <c r="O9" s="304"/>
      <c r="P9" s="304"/>
      <c r="Q9" s="304"/>
    </row>
    <row r="10" spans="1:53" ht="51" customHeight="1">
      <c r="A10" s="302" t="s">
        <v>0</v>
      </c>
      <c r="B10" s="302" t="s">
        <v>192</v>
      </c>
      <c r="C10" s="302" t="s">
        <v>39</v>
      </c>
      <c r="D10" s="302"/>
      <c r="E10" s="302"/>
      <c r="F10" s="302"/>
      <c r="G10" s="302"/>
      <c r="H10" s="302" t="s">
        <v>40</v>
      </c>
      <c r="I10" s="302"/>
      <c r="J10" s="302"/>
      <c r="K10" s="302"/>
      <c r="L10" s="302"/>
      <c r="M10" s="302" t="s">
        <v>41</v>
      </c>
      <c r="N10" s="302"/>
      <c r="O10" s="302"/>
      <c r="P10" s="302"/>
      <c r="Q10" s="302"/>
    </row>
    <row r="11" spans="1:53" ht="18.75" customHeight="1">
      <c r="A11" s="302"/>
      <c r="B11" s="302"/>
      <c r="C11" s="302" t="s">
        <v>15</v>
      </c>
      <c r="D11" s="302" t="s">
        <v>14</v>
      </c>
      <c r="E11" s="302"/>
      <c r="F11" s="302"/>
      <c r="G11" s="302"/>
      <c r="H11" s="302" t="s">
        <v>15</v>
      </c>
      <c r="I11" s="302" t="s">
        <v>14</v>
      </c>
      <c r="J11" s="302"/>
      <c r="K11" s="302"/>
      <c r="L11" s="302"/>
      <c r="M11" s="302" t="s">
        <v>15</v>
      </c>
      <c r="N11" s="302" t="s">
        <v>14</v>
      </c>
      <c r="O11" s="302"/>
      <c r="P11" s="302"/>
      <c r="Q11" s="302"/>
    </row>
    <row r="12" spans="1:53" s="8" customFormat="1" ht="45.75" customHeight="1">
      <c r="A12" s="302"/>
      <c r="B12" s="302"/>
      <c r="C12" s="302"/>
      <c r="D12" s="63" t="s">
        <v>16</v>
      </c>
      <c r="E12" s="63" t="s">
        <v>17</v>
      </c>
      <c r="F12" s="63" t="s">
        <v>18</v>
      </c>
      <c r="G12" s="63" t="s">
        <v>19</v>
      </c>
      <c r="H12" s="302"/>
      <c r="I12" s="63" t="s">
        <v>16</v>
      </c>
      <c r="J12" s="63" t="s">
        <v>17</v>
      </c>
      <c r="K12" s="63" t="s">
        <v>18</v>
      </c>
      <c r="L12" s="63" t="s">
        <v>19</v>
      </c>
      <c r="M12" s="302"/>
      <c r="N12" s="63" t="s">
        <v>16</v>
      </c>
      <c r="O12" s="63" t="s">
        <v>17</v>
      </c>
      <c r="P12" s="63" t="s">
        <v>18</v>
      </c>
      <c r="Q12" s="63" t="s">
        <v>19</v>
      </c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</row>
    <row r="13" spans="1:53" ht="31.5">
      <c r="A13" s="63">
        <v>1</v>
      </c>
      <c r="B13" s="3" t="s">
        <v>21</v>
      </c>
      <c r="C13" s="3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53">
      <c r="A14" s="63">
        <v>2</v>
      </c>
      <c r="B14" s="3" t="s">
        <v>20</v>
      </c>
      <c r="C14" s="3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53" ht="24.75" customHeight="1">
      <c r="A15" s="63">
        <v>3</v>
      </c>
      <c r="B15" s="69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53">
      <c r="A16" s="302" t="s">
        <v>42</v>
      </c>
      <c r="B16" s="30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>
      <c r="A17" s="13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</row>
    <row r="18" spans="1:17" ht="18.75">
      <c r="A18" s="307" t="s">
        <v>43</v>
      </c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</row>
    <row r="19" spans="1:17">
      <c r="A19" s="1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</row>
    <row r="20" spans="1:17">
      <c r="A20" s="303" t="s">
        <v>270</v>
      </c>
      <c r="B20" s="303"/>
      <c r="C20" s="303"/>
      <c r="D20" s="303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</row>
    <row r="21" spans="1:17" ht="18.7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</sheetData>
  <mergeCells count="18">
    <mergeCell ref="A10:A12"/>
    <mergeCell ref="B10:B12"/>
    <mergeCell ref="C10:G10"/>
    <mergeCell ref="H10:L10"/>
    <mergeCell ref="A16:B16"/>
    <mergeCell ref="A20:Q20"/>
    <mergeCell ref="A7:Q7"/>
    <mergeCell ref="A9:Q9"/>
    <mergeCell ref="A6:Q6"/>
    <mergeCell ref="A5:Q5"/>
    <mergeCell ref="A18:Q18"/>
    <mergeCell ref="M10:Q10"/>
    <mergeCell ref="C11:C12"/>
    <mergeCell ref="D11:G11"/>
    <mergeCell ref="H11:H12"/>
    <mergeCell ref="I11:L11"/>
    <mergeCell ref="M11:M12"/>
    <mergeCell ref="N11:Q11"/>
  </mergeCells>
  <pageMargins left="0.31496062992125984" right="0.31496062992125984" top="0.59055118110236227" bottom="0.59055118110236227" header="0" footer="0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A9F9CF"/>
  </sheetPr>
  <dimension ref="A1:AX57"/>
  <sheetViews>
    <sheetView view="pageBreakPreview" zoomScale="85" zoomScaleSheetLayoutView="85" workbookViewId="0">
      <pane xSplit="2" ySplit="12" topLeftCell="C19" activePane="bottomRight" state="frozen"/>
      <selection pane="topRight" activeCell="C1" sqref="C1"/>
      <selection pane="bottomLeft" activeCell="A13" sqref="A13"/>
      <selection pane="bottomRight" activeCell="F38" sqref="F38"/>
    </sheetView>
  </sheetViews>
  <sheetFormatPr defaultColWidth="13.85546875" defaultRowHeight="15.75"/>
  <cols>
    <col min="1" max="1" width="4.85546875" style="46" customWidth="1"/>
    <col min="2" max="2" width="68.28515625" style="46" customWidth="1"/>
    <col min="3" max="3" width="14.7109375" style="46" bestFit="1" customWidth="1"/>
    <col min="4" max="4" width="15.5703125" style="46" customWidth="1"/>
    <col min="5" max="5" width="14.85546875" style="46" customWidth="1"/>
    <col min="6" max="6" width="19.5703125" style="46" customWidth="1"/>
    <col min="7" max="16384" width="13.85546875" style="46"/>
  </cols>
  <sheetData>
    <row r="1" spans="1:50">
      <c r="B1" s="7"/>
      <c r="D1" s="333" t="s">
        <v>266</v>
      </c>
      <c r="E1" s="253"/>
      <c r="F1" s="253"/>
    </row>
    <row r="2" spans="1:50">
      <c r="B2" s="7"/>
      <c r="D2" s="192" t="s">
        <v>90</v>
      </c>
      <c r="E2" s="253"/>
      <c r="F2" s="253"/>
    </row>
    <row r="3" spans="1:50">
      <c r="B3" s="7"/>
      <c r="D3" s="188" t="s">
        <v>91</v>
      </c>
      <c r="E3" s="253"/>
      <c r="F3" s="253"/>
    </row>
    <row r="4" spans="1:50">
      <c r="A4" s="1"/>
      <c r="D4" s="188" t="s">
        <v>269</v>
      </c>
      <c r="E4" s="253"/>
      <c r="F4" s="253"/>
    </row>
    <row r="5" spans="1:50">
      <c r="A5" s="270" t="s">
        <v>104</v>
      </c>
      <c r="B5" s="270"/>
      <c r="C5" s="270"/>
      <c r="D5" s="270"/>
      <c r="E5" s="270"/>
      <c r="F5" s="270"/>
    </row>
    <row r="6" spans="1:50">
      <c r="A6" s="270" t="s">
        <v>114</v>
      </c>
      <c r="B6" s="270"/>
      <c r="C6" s="270"/>
      <c r="D6" s="270"/>
      <c r="E6" s="270"/>
      <c r="F6" s="270"/>
    </row>
    <row r="7" spans="1:50" ht="14.25" customHeight="1">
      <c r="A7" s="270" t="s">
        <v>115</v>
      </c>
      <c r="B7" s="270"/>
      <c r="C7" s="270"/>
      <c r="D7" s="270"/>
      <c r="E7" s="270"/>
      <c r="F7" s="270"/>
    </row>
    <row r="8" spans="1:50" ht="7.5" hidden="1" customHeight="1">
      <c r="A8" s="178"/>
      <c r="B8"/>
      <c r="C8"/>
      <c r="D8"/>
      <c r="E8"/>
      <c r="F8"/>
    </row>
    <row r="9" spans="1:50">
      <c r="A9" s="304" t="s">
        <v>37</v>
      </c>
      <c r="B9" s="304"/>
      <c r="C9" s="304"/>
      <c r="D9" s="304"/>
      <c r="E9" s="304"/>
      <c r="F9" s="304"/>
    </row>
    <row r="10" spans="1:50" ht="17.25" customHeight="1">
      <c r="A10" s="277" t="s">
        <v>0</v>
      </c>
      <c r="B10" s="277" t="s">
        <v>22</v>
      </c>
      <c r="C10" s="309" t="s">
        <v>116</v>
      </c>
      <c r="D10" s="309"/>
      <c r="E10" s="309"/>
      <c r="F10" s="309"/>
    </row>
    <row r="11" spans="1:50" ht="15.75" customHeight="1">
      <c r="A11" s="277"/>
      <c r="B11" s="277"/>
      <c r="C11" s="309" t="s">
        <v>15</v>
      </c>
      <c r="D11" s="277" t="s">
        <v>117</v>
      </c>
      <c r="E11" s="277"/>
      <c r="F11" s="277"/>
    </row>
    <row r="12" spans="1:50" s="8" customFormat="1">
      <c r="A12" s="277"/>
      <c r="B12" s="277"/>
      <c r="C12" s="309"/>
      <c r="D12" s="229" t="s">
        <v>233</v>
      </c>
      <c r="E12" s="229" t="s">
        <v>239</v>
      </c>
      <c r="F12" s="73" t="s">
        <v>265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</row>
    <row r="13" spans="1:50">
      <c r="A13" s="36">
        <v>1</v>
      </c>
      <c r="B13" s="224" t="s">
        <v>120</v>
      </c>
      <c r="C13" s="225">
        <f>D13+E13+F13</f>
        <v>32093.789000000001</v>
      </c>
      <c r="D13" s="225">
        <f>D16+D19+D21+D23+D18</f>
        <v>10697.789000000001</v>
      </c>
      <c r="E13" s="225">
        <f>E16+E19+E21+E23+E18</f>
        <v>10698</v>
      </c>
      <c r="F13" s="225">
        <f>F16+F18+F19+F21+F23</f>
        <v>10698</v>
      </c>
    </row>
    <row r="14" spans="1:50">
      <c r="A14" s="37">
        <v>2</v>
      </c>
      <c r="B14" s="310" t="s">
        <v>14</v>
      </c>
      <c r="C14" s="310"/>
      <c r="D14" s="310"/>
      <c r="E14" s="310"/>
      <c r="F14" s="310"/>
    </row>
    <row r="15" spans="1:50" ht="19.5" customHeight="1">
      <c r="A15" s="37">
        <v>3</v>
      </c>
      <c r="B15" s="308" t="s">
        <v>23</v>
      </c>
      <c r="C15" s="308"/>
      <c r="D15" s="308"/>
      <c r="E15" s="308"/>
      <c r="F15" s="308"/>
    </row>
    <row r="16" spans="1:50">
      <c r="A16" s="37">
        <v>4</v>
      </c>
      <c r="B16" s="32" t="s">
        <v>24</v>
      </c>
      <c r="C16" s="131">
        <f>D16+E16+F16</f>
        <v>29358.089</v>
      </c>
      <c r="D16" s="131">
        <f>D27+D38+D49</f>
        <v>9785.889000000001</v>
      </c>
      <c r="E16" s="131">
        <f>E27+E38+E49</f>
        <v>9786.1</v>
      </c>
      <c r="F16" s="131">
        <f>F27+F38+F49</f>
        <v>9786.1</v>
      </c>
    </row>
    <row r="17" spans="1:6">
      <c r="A17" s="37">
        <v>5</v>
      </c>
      <c r="B17" s="27" t="s">
        <v>25</v>
      </c>
      <c r="C17" s="132"/>
      <c r="D17" s="132"/>
      <c r="E17" s="132"/>
      <c r="F17" s="133"/>
    </row>
    <row r="18" spans="1:6" ht="27">
      <c r="A18" s="37">
        <v>6</v>
      </c>
      <c r="B18" s="27" t="s">
        <v>26</v>
      </c>
      <c r="C18" s="132">
        <f>D18+E18+F18</f>
        <v>195</v>
      </c>
      <c r="D18" s="132">
        <f t="shared" ref="D18:F19" si="0">D29+D40+D51</f>
        <v>65</v>
      </c>
      <c r="E18" s="132">
        <f t="shared" si="0"/>
        <v>65</v>
      </c>
      <c r="F18" s="132">
        <f t="shared" si="0"/>
        <v>65</v>
      </c>
    </row>
    <row r="19" spans="1:6">
      <c r="A19" s="37">
        <v>7</v>
      </c>
      <c r="B19" s="35" t="s">
        <v>27</v>
      </c>
      <c r="C19" s="134">
        <f>D19+E19+F19</f>
        <v>2540.7000000000003</v>
      </c>
      <c r="D19" s="134">
        <f t="shared" si="0"/>
        <v>846.90000000000009</v>
      </c>
      <c r="E19" s="134">
        <f t="shared" si="0"/>
        <v>846.90000000000009</v>
      </c>
      <c r="F19" s="134">
        <f t="shared" si="0"/>
        <v>846.90000000000009</v>
      </c>
    </row>
    <row r="20" spans="1:6">
      <c r="A20" s="37">
        <v>8</v>
      </c>
      <c r="B20" s="27" t="s">
        <v>25</v>
      </c>
      <c r="C20" s="132"/>
      <c r="D20" s="132"/>
      <c r="E20" s="132"/>
      <c r="F20" s="133"/>
    </row>
    <row r="21" spans="1:6">
      <c r="A21" s="37">
        <v>9</v>
      </c>
      <c r="B21" s="33" t="s">
        <v>28</v>
      </c>
      <c r="C21" s="135">
        <f>D21+E21+F21</f>
        <v>0</v>
      </c>
      <c r="D21" s="136">
        <f>D32+D43+D54</f>
        <v>0</v>
      </c>
      <c r="E21" s="136">
        <f>E32+E43+E54</f>
        <v>0</v>
      </c>
      <c r="F21" s="136">
        <f>F32+F43+F54</f>
        <v>0</v>
      </c>
    </row>
    <row r="22" spans="1:6">
      <c r="A22" s="37">
        <v>10</v>
      </c>
      <c r="B22" s="28" t="s">
        <v>25</v>
      </c>
      <c r="C22" s="132"/>
      <c r="D22" s="130"/>
      <c r="E22" s="130"/>
      <c r="F22" s="133"/>
    </row>
    <row r="23" spans="1:6">
      <c r="A23" s="37">
        <v>11</v>
      </c>
      <c r="B23" s="34" t="s">
        <v>29</v>
      </c>
      <c r="C23" s="137">
        <f>D23+E23+F23</f>
        <v>0</v>
      </c>
      <c r="D23" s="190">
        <f>D34+D45+D56</f>
        <v>0</v>
      </c>
      <c r="E23" s="190">
        <f>E34+E45+E56</f>
        <v>0</v>
      </c>
      <c r="F23" s="190">
        <f>F34+F45+F56</f>
        <v>0</v>
      </c>
    </row>
    <row r="24" spans="1:6">
      <c r="A24" s="37">
        <v>12</v>
      </c>
      <c r="B24" s="27" t="s">
        <v>62</v>
      </c>
      <c r="C24" s="132"/>
      <c r="D24" s="139"/>
      <c r="E24" s="139"/>
      <c r="F24" s="133"/>
    </row>
    <row r="25" spans="1:6" ht="27">
      <c r="A25" s="37">
        <v>13</v>
      </c>
      <c r="B25" s="222" t="s">
        <v>69</v>
      </c>
      <c r="C25" s="223">
        <f>D25+E25+F25</f>
        <v>31895.741000000002</v>
      </c>
      <c r="D25" s="223">
        <f>D27+D30+D32+D34+D29</f>
        <v>10631.773000000001</v>
      </c>
      <c r="E25" s="223">
        <f>E27+E30+E32+E34+E29</f>
        <v>10631.984</v>
      </c>
      <c r="F25" s="223">
        <f>F27+F30+F32+F34+F29</f>
        <v>10631.984</v>
      </c>
    </row>
    <row r="26" spans="1:6">
      <c r="A26" s="37"/>
      <c r="B26" s="27" t="s">
        <v>23</v>
      </c>
      <c r="C26" s="132"/>
      <c r="D26" s="132"/>
      <c r="E26" s="132"/>
      <c r="F26" s="132"/>
    </row>
    <row r="27" spans="1:6">
      <c r="A27" s="37">
        <v>14</v>
      </c>
      <c r="B27" s="27" t="s">
        <v>24</v>
      </c>
      <c r="C27" s="132">
        <f>D27+E27+F27</f>
        <v>29160.041000000005</v>
      </c>
      <c r="D27" s="138">
        <f>'прил 5 экон'!I14+'прил 5 экон'!I25+'прил 5 экон'!I27+'прил 5 экон'!I29+'прил 5 экон'!I30+'прил 5 экон'!I31+'прил 5 экон'!I32+'прил 5 экон'!I34</f>
        <v>9719.8730000000014</v>
      </c>
      <c r="E27" s="138">
        <f>'прил 5 экон'!J14+'прил 5 экон'!J25+'прил 5 экон'!J27+'прил 5 экон'!J29+'прил 5 экон'!J30+'прил 5 экон'!J31+'прил 5 экон'!J32+'прил 5 экон'!J34</f>
        <v>9720.0840000000007</v>
      </c>
      <c r="F27" s="138">
        <f>'прил 5 экон'!K14+'прил 5 экон'!K25+'прил 5 экон'!K27+'прил 5 экон'!K29+'прил 5 экон'!K30+'прил 5 экон'!K31+'прил 5 экон'!K32+'прил 5 экон'!K34</f>
        <v>9720.0840000000007</v>
      </c>
    </row>
    <row r="28" spans="1:6">
      <c r="A28" s="37">
        <v>15</v>
      </c>
      <c r="B28" s="28" t="s">
        <v>25</v>
      </c>
      <c r="C28" s="132"/>
      <c r="D28" s="138"/>
      <c r="E28" s="138"/>
      <c r="F28" s="138"/>
    </row>
    <row r="29" spans="1:6" ht="27">
      <c r="A29" s="37"/>
      <c r="B29" s="27" t="s">
        <v>26</v>
      </c>
      <c r="C29" s="132">
        <f>D29+E29+F29</f>
        <v>195</v>
      </c>
      <c r="D29" s="138">
        <f>'прил 5 экон'!I21</f>
        <v>65</v>
      </c>
      <c r="E29" s="138">
        <f>'прил 5 экон'!J21</f>
        <v>65</v>
      </c>
      <c r="F29" s="138">
        <f>'прил 5 экон'!K21</f>
        <v>65</v>
      </c>
    </row>
    <row r="30" spans="1:6">
      <c r="A30" s="37">
        <v>29</v>
      </c>
      <c r="B30" s="27" t="s">
        <v>27</v>
      </c>
      <c r="C30" s="132">
        <f>D30+E30+F30</f>
        <v>2540.7000000000003</v>
      </c>
      <c r="D30" s="138">
        <f>'прил 5 экон'!I16+'прил 5 экон'!I15+'прил 5 экон'!I17+'прил 5 экон'!I18+'прил 5 экон'!I19</f>
        <v>846.90000000000009</v>
      </c>
      <c r="E30" s="138">
        <f>'прил 5 экон'!J16+'прил 5 экон'!J15+'прил 5 экон'!J17+'прил 5 экон'!J18+'прил 5 экон'!J19</f>
        <v>846.90000000000009</v>
      </c>
      <c r="F30" s="138">
        <f>'прил 5 экон'!K16+'прил 5 экон'!K15+'прил 5 экон'!K17+'прил 5 экон'!K18+'прил 5 экон'!K19</f>
        <v>846.90000000000009</v>
      </c>
    </row>
    <row r="31" spans="1:6">
      <c r="A31" s="37">
        <v>30</v>
      </c>
      <c r="B31" s="27" t="s">
        <v>25</v>
      </c>
      <c r="C31" s="132"/>
      <c r="D31" s="138"/>
      <c r="E31" s="138"/>
      <c r="F31" s="138"/>
    </row>
    <row r="32" spans="1:6">
      <c r="A32" s="37">
        <v>31</v>
      </c>
      <c r="B32" s="27" t="s">
        <v>28</v>
      </c>
      <c r="C32" s="132">
        <f>D32+E32+F32</f>
        <v>0</v>
      </c>
      <c r="D32" s="138"/>
      <c r="E32" s="138"/>
      <c r="F32" s="138"/>
    </row>
    <row r="33" spans="1:6">
      <c r="A33" s="37">
        <v>32</v>
      </c>
      <c r="B33" s="27" t="s">
        <v>25</v>
      </c>
      <c r="C33" s="132"/>
      <c r="D33" s="138"/>
      <c r="E33" s="138"/>
      <c r="F33" s="138"/>
    </row>
    <row r="34" spans="1:6">
      <c r="A34" s="37">
        <v>33</v>
      </c>
      <c r="B34" s="27" t="s">
        <v>29</v>
      </c>
      <c r="C34" s="132">
        <f>D34+E34+F34</f>
        <v>0</v>
      </c>
      <c r="D34" s="138">
        <f>'прил 5 экон'!I22</f>
        <v>0</v>
      </c>
      <c r="E34" s="138">
        <f>'прил 5 экон'!J22</f>
        <v>0</v>
      </c>
      <c r="F34" s="138">
        <f>'прил 5 экон'!K22</f>
        <v>0</v>
      </c>
    </row>
    <row r="35" spans="1:6">
      <c r="A35" s="37">
        <v>34</v>
      </c>
      <c r="B35" s="27" t="s">
        <v>25</v>
      </c>
      <c r="C35" s="132"/>
      <c r="D35" s="138"/>
      <c r="E35" s="138"/>
      <c r="F35" s="138"/>
    </row>
    <row r="36" spans="1:6" ht="27">
      <c r="A36" s="37">
        <v>35</v>
      </c>
      <c r="B36" s="220" t="s">
        <v>121</v>
      </c>
      <c r="C36" s="221">
        <f>D36+E36+F36</f>
        <v>123.048</v>
      </c>
      <c r="D36" s="221">
        <f>D38+D41+D43+D45</f>
        <v>41.015999999999998</v>
      </c>
      <c r="E36" s="221">
        <f>E38+E41+E43+E45</f>
        <v>41.015999999999998</v>
      </c>
      <c r="F36" s="221">
        <f>F38+F41+F43+F45</f>
        <v>41.015999999999998</v>
      </c>
    </row>
    <row r="37" spans="1:6">
      <c r="A37" s="37">
        <v>36</v>
      </c>
      <c r="B37" s="27" t="s">
        <v>23</v>
      </c>
      <c r="C37" s="132"/>
      <c r="D37" s="139"/>
      <c r="E37" s="139"/>
      <c r="F37" s="139"/>
    </row>
    <row r="38" spans="1:6">
      <c r="A38" s="37">
        <v>37</v>
      </c>
      <c r="B38" s="27" t="s">
        <v>24</v>
      </c>
      <c r="C38" s="132">
        <f>D38+E38+F38</f>
        <v>123.048</v>
      </c>
      <c r="D38" s="138">
        <f>'прил 5 экон'!I37+'прил 5 экон'!I38+'прил 5 экон'!I40</f>
        <v>41.015999999999998</v>
      </c>
      <c r="E38" s="138">
        <f>'прил 5 экон'!J37+'прил 5 экон'!J38+'прил 5 экон'!J40</f>
        <v>41.015999999999998</v>
      </c>
      <c r="F38" s="138">
        <f>'прил 5 экон'!K37+'прил 5 экон'!K38+'прил 5 экон'!K40</f>
        <v>41.015999999999998</v>
      </c>
    </row>
    <row r="39" spans="1:6">
      <c r="A39" s="37">
        <v>38</v>
      </c>
      <c r="B39" s="27" t="s">
        <v>25</v>
      </c>
      <c r="C39" s="132"/>
      <c r="D39" s="139"/>
      <c r="E39" s="139"/>
      <c r="F39" s="139"/>
    </row>
    <row r="40" spans="1:6" ht="27">
      <c r="A40" s="37">
        <v>39</v>
      </c>
      <c r="B40" s="27" t="s">
        <v>26</v>
      </c>
      <c r="C40" s="132"/>
      <c r="D40" s="139"/>
      <c r="E40" s="139"/>
      <c r="F40" s="139"/>
    </row>
    <row r="41" spans="1:6">
      <c r="A41" s="37">
        <v>40</v>
      </c>
      <c r="B41" s="27" t="s">
        <v>27</v>
      </c>
      <c r="C41" s="132">
        <f>D41+E41+F41</f>
        <v>0</v>
      </c>
      <c r="D41" s="139">
        <f>'прил 5 экон'!I39</f>
        <v>0</v>
      </c>
      <c r="E41" s="139">
        <f>'прил 5 экон'!J39</f>
        <v>0</v>
      </c>
      <c r="F41" s="139">
        <f>'прил 5 экон'!K39</f>
        <v>0</v>
      </c>
    </row>
    <row r="42" spans="1:6">
      <c r="A42" s="37">
        <v>41</v>
      </c>
      <c r="B42" s="27" t="s">
        <v>25</v>
      </c>
      <c r="C42" s="132"/>
      <c r="D42" s="139"/>
      <c r="E42" s="139"/>
      <c r="F42" s="139"/>
    </row>
    <row r="43" spans="1:6">
      <c r="A43" s="37">
        <v>42</v>
      </c>
      <c r="B43" s="27" t="s">
        <v>28</v>
      </c>
      <c r="C43" s="132">
        <f>D43+F43+E43</f>
        <v>0</v>
      </c>
      <c r="D43" s="139"/>
      <c r="E43" s="139"/>
      <c r="F43" s="139"/>
    </row>
    <row r="44" spans="1:6">
      <c r="A44" s="37">
        <v>43</v>
      </c>
      <c r="B44" s="27" t="s">
        <v>25</v>
      </c>
      <c r="C44" s="132"/>
      <c r="D44" s="139"/>
      <c r="E44" s="139"/>
      <c r="F44" s="139"/>
    </row>
    <row r="45" spans="1:6">
      <c r="A45" s="37">
        <v>44</v>
      </c>
      <c r="B45" s="27" t="s">
        <v>29</v>
      </c>
      <c r="C45" s="132">
        <f>D45+F45+E45</f>
        <v>0</v>
      </c>
      <c r="D45" s="139"/>
      <c r="E45" s="139"/>
      <c r="F45" s="139"/>
    </row>
    <row r="46" spans="1:6">
      <c r="A46" s="37">
        <v>45</v>
      </c>
      <c r="B46" s="27" t="s">
        <v>25</v>
      </c>
      <c r="C46" s="132"/>
      <c r="D46" s="139"/>
      <c r="E46" s="139"/>
      <c r="F46" s="139"/>
    </row>
    <row r="47" spans="1:6" ht="33.75" customHeight="1">
      <c r="A47" s="37">
        <v>46</v>
      </c>
      <c r="B47" s="218" t="s">
        <v>309</v>
      </c>
      <c r="C47" s="219">
        <f>C49+C52+C54+C56</f>
        <v>75</v>
      </c>
      <c r="D47" s="219">
        <f>D49+D52+D54+D56</f>
        <v>25</v>
      </c>
      <c r="E47" s="219">
        <f>E49+E52+E54+E56</f>
        <v>25</v>
      </c>
      <c r="F47" s="219">
        <f>F49+F52+F54+F56</f>
        <v>25</v>
      </c>
    </row>
    <row r="48" spans="1:6">
      <c r="A48" s="37">
        <v>47</v>
      </c>
      <c r="B48" s="27" t="s">
        <v>23</v>
      </c>
      <c r="C48" s="132"/>
      <c r="D48" s="132"/>
      <c r="E48" s="132"/>
      <c r="F48" s="133"/>
    </row>
    <row r="49" spans="1:6">
      <c r="A49" s="37">
        <v>48</v>
      </c>
      <c r="B49" s="27" t="s">
        <v>24</v>
      </c>
      <c r="C49" s="132">
        <f>D49+E49+F49</f>
        <v>75</v>
      </c>
      <c r="D49" s="201">
        <f>'прил 5 экон'!I44</f>
        <v>25</v>
      </c>
      <c r="E49" s="201">
        <f>'прил 5 экон'!J44</f>
        <v>25</v>
      </c>
      <c r="F49" s="201">
        <f>'прил 5 экон'!K44</f>
        <v>25</v>
      </c>
    </row>
    <row r="50" spans="1:6">
      <c r="A50" s="37">
        <v>49</v>
      </c>
      <c r="B50" s="27" t="s">
        <v>25</v>
      </c>
      <c r="C50" s="132"/>
      <c r="D50" s="139"/>
      <c r="E50" s="139"/>
      <c r="F50" s="133"/>
    </row>
    <row r="51" spans="1:6" ht="27">
      <c r="A51" s="37">
        <v>50</v>
      </c>
      <c r="B51" s="27" t="s">
        <v>26</v>
      </c>
      <c r="C51" s="132"/>
      <c r="D51" s="139"/>
      <c r="E51" s="139"/>
      <c r="F51" s="133"/>
    </row>
    <row r="52" spans="1:6">
      <c r="A52" s="37">
        <v>51</v>
      </c>
      <c r="B52" s="27" t="s">
        <v>27</v>
      </c>
      <c r="C52" s="132">
        <f>D52+E52+F52</f>
        <v>0</v>
      </c>
      <c r="D52" s="138">
        <f>'прил 5 экон'!I43</f>
        <v>0</v>
      </c>
      <c r="E52" s="138">
        <f>'прил 5 экон'!J43</f>
        <v>0</v>
      </c>
      <c r="F52" s="138">
        <f>'прил 5 экон'!K43</f>
        <v>0</v>
      </c>
    </row>
    <row r="53" spans="1:6">
      <c r="A53" s="37">
        <v>52</v>
      </c>
      <c r="B53" s="27" t="s">
        <v>25</v>
      </c>
      <c r="C53" s="132"/>
      <c r="D53" s="139"/>
      <c r="E53" s="139"/>
      <c r="F53" s="133"/>
    </row>
    <row r="54" spans="1:6">
      <c r="A54" s="37">
        <v>53</v>
      </c>
      <c r="B54" s="27" t="s">
        <v>28</v>
      </c>
      <c r="C54" s="132">
        <f>D54+E54+F54</f>
        <v>0</v>
      </c>
      <c r="D54" s="138"/>
      <c r="E54" s="138"/>
      <c r="F54" s="138"/>
    </row>
    <row r="55" spans="1:6">
      <c r="A55" s="37">
        <v>54</v>
      </c>
      <c r="B55" s="27" t="s">
        <v>25</v>
      </c>
      <c r="C55" s="132"/>
      <c r="D55" s="139"/>
      <c r="E55" s="139"/>
      <c r="F55" s="133"/>
    </row>
    <row r="56" spans="1:6">
      <c r="A56" s="37">
        <v>55</v>
      </c>
      <c r="B56" s="27" t="s">
        <v>29</v>
      </c>
      <c r="C56" s="132">
        <f>D56+E56+F56</f>
        <v>0</v>
      </c>
      <c r="D56" s="139"/>
      <c r="E56" s="139"/>
      <c r="F56" s="139"/>
    </row>
    <row r="57" spans="1:6">
      <c r="A57" s="37">
        <v>56</v>
      </c>
      <c r="B57" s="27" t="s">
        <v>25</v>
      </c>
      <c r="C57" s="132"/>
      <c r="D57" s="139"/>
      <c r="E57" s="139"/>
      <c r="F57" s="139"/>
    </row>
  </sheetData>
  <mergeCells count="11">
    <mergeCell ref="A5:F5"/>
    <mergeCell ref="A6:F6"/>
    <mergeCell ref="A7:F7"/>
    <mergeCell ref="A9:F9"/>
    <mergeCell ref="B15:F15"/>
    <mergeCell ref="A10:A12"/>
    <mergeCell ref="B10:B12"/>
    <mergeCell ref="C10:F10"/>
    <mergeCell ref="C11:C12"/>
    <mergeCell ref="D11:F11"/>
    <mergeCell ref="B14:F14"/>
  </mergeCells>
  <pageMargins left="0.82677165354330717" right="0.47244094488188981" top="0.78740157480314965" bottom="0.23622047244094491" header="0" footer="0"/>
  <pageSetup paperSize="9" scale="95" orientation="landscape" r:id="rId1"/>
  <rowBreaks count="1" manualBreakCount="1">
    <brk id="3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прил. 1</vt:lpstr>
      <vt:lpstr>прил 2</vt:lpstr>
      <vt:lpstr>прил 3</vt:lpstr>
      <vt:lpstr>прил 4 экон  правл</vt:lpstr>
      <vt:lpstr>прил 5 экон</vt:lpstr>
      <vt:lpstr>6 и 6а</vt:lpstr>
      <vt:lpstr>прил 7 экон</vt:lpstr>
      <vt:lpstr>'прил 2'!Заголовки_для_печати</vt:lpstr>
      <vt:lpstr>'прил 4 экон  правл'!Заголовки_для_печати</vt:lpstr>
      <vt:lpstr>'прил 5 экон'!Заголовки_для_печати</vt:lpstr>
      <vt:lpstr>'прил 7 экон'!Заголовки_для_печати</vt:lpstr>
      <vt:lpstr>'прил. 1'!Заголовки_для_печати</vt:lpstr>
      <vt:lpstr>'6 и 6а'!Область_печати</vt:lpstr>
      <vt:lpstr>'прил 2'!Область_печати</vt:lpstr>
      <vt:lpstr>'прил 3'!Область_печати</vt:lpstr>
      <vt:lpstr>'прил 4 экон  правл'!Область_печати</vt:lpstr>
      <vt:lpstr>'прил 5 экон'!Область_печати</vt:lpstr>
      <vt:lpstr>'прил 7 экон'!Область_печати</vt:lpstr>
      <vt:lpstr>'прил.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1</cp:lastModifiedBy>
  <cp:lastPrinted>2018-11-09T10:07:01Z</cp:lastPrinted>
  <dcterms:created xsi:type="dcterms:W3CDTF">2015-12-01T03:34:08Z</dcterms:created>
  <dcterms:modified xsi:type="dcterms:W3CDTF">2018-11-09T10:07:21Z</dcterms:modified>
</cp:coreProperties>
</file>