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600" windowHeight="11760" activeTab="7"/>
  </bookViews>
  <sheets>
    <sheet name="Прил 1 " sheetId="16" r:id="rId1"/>
    <sheet name="Прил. 2" sheetId="2" r:id="rId2"/>
    <sheet name="Прил. 3" sheetId="17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1">'Прил. 2'!$9:$11</definedName>
    <definedName name="_xlnm.Print_Titles" localSheetId="4">'Прил. 5'!$13:$16</definedName>
    <definedName name="_xlnm.Print_Titles" localSheetId="7">'Прил. 7'!$12:$14</definedName>
    <definedName name="_xlnm.Print_Area" localSheetId="0">'Прил 1 '!$A$1:$I$54</definedName>
    <definedName name="_xlnm.Print_Area" localSheetId="1">'Прил. 2'!$A$1:$H$40</definedName>
    <definedName name="_xlnm.Print_Area" localSheetId="2">'Прил. 3'!$A$1:$E$17</definedName>
    <definedName name="_xlnm.Print_Area" localSheetId="3">'Прил. 4'!$A$1:$H$23</definedName>
    <definedName name="_xlnm.Print_Area" localSheetId="4">'Прил. 5'!$A$2:$L$90</definedName>
    <definedName name="_xlnm.Print_Area" localSheetId="5">'Прил. 6а '!$A$1:$G$19</definedName>
    <definedName name="_xlnm.Print_Area" localSheetId="6">'Прил. 6б'!$A$1:$L$19</definedName>
    <definedName name="_xlnm.Print_Area" localSheetId="7">'Прил. 7'!$A$2:$F$104</definedName>
  </definedNames>
  <calcPr calcId="125725"/>
</workbook>
</file>

<file path=xl/calcChain.xml><?xml version="1.0" encoding="utf-8"?>
<calcChain xmlns="http://schemas.openxmlformats.org/spreadsheetml/2006/main">
  <c r="J39" i="10"/>
  <c r="J43"/>
  <c r="I43"/>
  <c r="F40" i="12"/>
  <c r="E40"/>
  <c r="D40"/>
  <c r="K36" i="10"/>
  <c r="K37" s="1"/>
  <c r="J36"/>
  <c r="I36"/>
  <c r="D56" i="16"/>
  <c r="D57" l="1"/>
  <c r="G20"/>
  <c r="H20"/>
  <c r="I20"/>
  <c r="I19"/>
  <c r="K19"/>
  <c r="F19"/>
  <c r="I38"/>
  <c r="H38"/>
  <c r="G38"/>
  <c r="I37"/>
  <c r="H37"/>
  <c r="G37"/>
  <c r="I30"/>
  <c r="H30"/>
  <c r="G30"/>
  <c r="I47" l="1"/>
  <c r="H47"/>
  <c r="G47"/>
  <c r="F37"/>
  <c r="F34"/>
  <c r="F30"/>
  <c r="F47"/>
  <c r="F38"/>
  <c r="F27"/>
  <c r="F26"/>
  <c r="F13"/>
  <c r="F12"/>
  <c r="E95" i="12"/>
  <c r="D95"/>
  <c r="F84"/>
  <c r="E84"/>
  <c r="D84"/>
  <c r="F51"/>
  <c r="E51"/>
  <c r="D54"/>
  <c r="D51"/>
  <c r="F30"/>
  <c r="F19" s="1"/>
  <c r="F29"/>
  <c r="E30"/>
  <c r="E19" s="1"/>
  <c r="E29"/>
  <c r="J73" i="10"/>
  <c r="I73"/>
  <c r="K73" s="1"/>
  <c r="J72"/>
  <c r="I72"/>
  <c r="K72" s="1"/>
  <c r="J71"/>
  <c r="I71"/>
  <c r="K71" s="1"/>
  <c r="J70"/>
  <c r="I70"/>
  <c r="K70" s="1"/>
  <c r="J69"/>
  <c r="I69"/>
  <c r="K69" s="1"/>
  <c r="J68"/>
  <c r="I68"/>
  <c r="K68" s="1"/>
  <c r="L58"/>
  <c r="L57"/>
  <c r="K20"/>
  <c r="J20"/>
  <c r="I20"/>
  <c r="K41"/>
  <c r="J41"/>
  <c r="I41"/>
  <c r="L50"/>
  <c r="K28"/>
  <c r="J28"/>
  <c r="I28"/>
  <c r="L30"/>
  <c r="D29" i="12"/>
  <c r="D32"/>
  <c r="D33" s="1"/>
  <c r="D30"/>
  <c r="D19" s="1"/>
  <c r="L33" i="10"/>
  <c r="L32"/>
  <c r="L42"/>
  <c r="L29"/>
  <c r="F76" i="12"/>
  <c r="F71" s="1"/>
  <c r="E76"/>
  <c r="E71" s="1"/>
  <c r="D76"/>
  <c r="D71" s="1"/>
  <c r="C92"/>
  <c r="C91"/>
  <c r="C90"/>
  <c r="C89"/>
  <c r="C88"/>
  <c r="F82"/>
  <c r="E87"/>
  <c r="C86"/>
  <c r="C85"/>
  <c r="C81"/>
  <c r="C80"/>
  <c r="C79"/>
  <c r="C78"/>
  <c r="C77"/>
  <c r="C75"/>
  <c r="C74"/>
  <c r="C73"/>
  <c r="D62" l="1"/>
  <c r="N71" i="10"/>
  <c r="L72"/>
  <c r="G32" i="12"/>
  <c r="C84"/>
  <c r="D65"/>
  <c r="D21" s="1"/>
  <c r="L73" i="10"/>
  <c r="I63"/>
  <c r="D27" i="12"/>
  <c r="L31" i="10"/>
  <c r="C51" i="12"/>
  <c r="L28" i="10"/>
  <c r="C82" i="12"/>
  <c r="E82"/>
  <c r="D82"/>
  <c r="C76"/>
  <c r="C71" s="1"/>
  <c r="L81" i="10" l="1"/>
  <c r="L80"/>
  <c r="K88"/>
  <c r="J88"/>
  <c r="I88"/>
  <c r="L87"/>
  <c r="L88" s="1"/>
  <c r="I86"/>
  <c r="K86"/>
  <c r="J86"/>
  <c r="L85"/>
  <c r="K84"/>
  <c r="J84"/>
  <c r="I84"/>
  <c r="L83"/>
  <c r="L69"/>
  <c r="L84" l="1"/>
  <c r="L86"/>
  <c r="L35"/>
  <c r="L34"/>
  <c r="L38"/>
  <c r="L36" s="1"/>
  <c r="K23" i="16"/>
  <c r="F18"/>
  <c r="H19"/>
  <c r="G19"/>
  <c r="H12"/>
  <c r="I12"/>
  <c r="G12"/>
  <c r="J12"/>
  <c r="J18"/>
  <c r="F20"/>
  <c r="F54" i="12"/>
  <c r="F21" s="1"/>
  <c r="K59" i="10"/>
  <c r="J59"/>
  <c r="I59"/>
  <c r="I39" s="1"/>
  <c r="K21"/>
  <c r="J21"/>
  <c r="I42" i="16"/>
  <c r="H42"/>
  <c r="G42"/>
  <c r="F42"/>
  <c r="F27" i="12" l="1"/>
  <c r="K52" i="16" l="1"/>
  <c r="P52" s="1"/>
  <c r="L53" i="10" l="1"/>
  <c r="L52"/>
  <c r="L51"/>
  <c r="L64" l="1"/>
  <c r="I21"/>
  <c r="I75" l="1"/>
  <c r="C52" i="12" l="1"/>
  <c r="E54"/>
  <c r="D18"/>
  <c r="L78" i="10"/>
  <c r="L82"/>
  <c r="L77"/>
  <c r="L76"/>
  <c r="L74"/>
  <c r="L66"/>
  <c r="L65"/>
  <c r="E21" i="12" l="1"/>
  <c r="E49"/>
  <c r="C54"/>
  <c r="C49" s="1"/>
  <c r="C32"/>
  <c r="I61" i="10"/>
  <c r="L60"/>
  <c r="L45"/>
  <c r="L44"/>
  <c r="L49"/>
  <c r="K75" l="1"/>
  <c r="L55"/>
  <c r="L54"/>
  <c r="E98" i="12"/>
  <c r="K63" i="10"/>
  <c r="L59"/>
  <c r="L22"/>
  <c r="L23"/>
  <c r="K46"/>
  <c r="K43" s="1"/>
  <c r="L47"/>
  <c r="L48"/>
  <c r="L71"/>
  <c r="L70"/>
  <c r="L67"/>
  <c r="L79"/>
  <c r="L27"/>
  <c r="L26"/>
  <c r="L25"/>
  <c r="D16" i="12" l="1"/>
  <c r="K39" i="10"/>
  <c r="C30" i="12"/>
  <c r="C29"/>
  <c r="L20" i="10"/>
  <c r="L21" s="1"/>
  <c r="K61"/>
  <c r="K62"/>
  <c r="K40"/>
  <c r="L68"/>
  <c r="L63" s="1"/>
  <c r="K17" l="1"/>
  <c r="K19" s="1"/>
  <c r="H20" i="12"/>
  <c r="D49"/>
  <c r="L56" i="10"/>
  <c r="C103" i="12"/>
  <c r="C102"/>
  <c r="C101"/>
  <c r="C100"/>
  <c r="C99"/>
  <c r="C97"/>
  <c r="C96"/>
  <c r="C95"/>
  <c r="C64"/>
  <c r="C65"/>
  <c r="C66"/>
  <c r="C67"/>
  <c r="C68"/>
  <c r="C69"/>
  <c r="C70"/>
  <c r="C63"/>
  <c r="C59"/>
  <c r="C58"/>
  <c r="C57"/>
  <c r="C56"/>
  <c r="C53"/>
  <c r="C48"/>
  <c r="C47"/>
  <c r="C46"/>
  <c r="C45"/>
  <c r="C44"/>
  <c r="C43"/>
  <c r="C42"/>
  <c r="C37"/>
  <c r="C36"/>
  <c r="C35"/>
  <c r="C34"/>
  <c r="C31"/>
  <c r="C26"/>
  <c r="C25"/>
  <c r="C24"/>
  <c r="C23"/>
  <c r="C20"/>
  <c r="L41" i="10" l="1"/>
  <c r="C55" i="12"/>
  <c r="C33" l="1"/>
  <c r="D38"/>
  <c r="F49"/>
  <c r="G49" s="1"/>
  <c r="J75" i="10"/>
  <c r="F93" i="12" l="1"/>
  <c r="C21"/>
  <c r="E38"/>
  <c r="F38"/>
  <c r="L75" i="10"/>
  <c r="C22" i="12"/>
  <c r="C98"/>
  <c r="C40"/>
  <c r="D41"/>
  <c r="E41"/>
  <c r="F41"/>
  <c r="E93"/>
  <c r="E27"/>
  <c r="D93"/>
  <c r="C38" l="1"/>
  <c r="C27"/>
  <c r="C41"/>
  <c r="D60"/>
  <c r="J63" i="10"/>
  <c r="J46"/>
  <c r="I46"/>
  <c r="I17"/>
  <c r="J20" i="16"/>
  <c r="J42"/>
  <c r="J37" i="10" l="1"/>
  <c r="I37"/>
  <c r="L46"/>
  <c r="M43" s="1"/>
  <c r="J61"/>
  <c r="E62" i="12"/>
  <c r="E18" s="1"/>
  <c r="C19"/>
  <c r="C93"/>
  <c r="L43" i="10" l="1"/>
  <c r="J17"/>
  <c r="J40"/>
  <c r="L37"/>
  <c r="F62" i="12"/>
  <c r="L61" i="10"/>
  <c r="L62" s="1"/>
  <c r="I62"/>
  <c r="J62"/>
  <c r="L17" l="1"/>
  <c r="M17"/>
  <c r="L39"/>
  <c r="M39"/>
  <c r="F18" i="12"/>
  <c r="F16" s="1"/>
  <c r="F60"/>
  <c r="I19" i="10"/>
  <c r="I40"/>
  <c r="L40" s="1"/>
  <c r="C62" i="12"/>
  <c r="E60"/>
  <c r="J19" i="10" l="1"/>
  <c r="C60" i="12"/>
  <c r="C18"/>
  <c r="E16"/>
  <c r="L19" i="10"/>
  <c r="C16" i="12" l="1"/>
  <c r="G16"/>
</calcChain>
</file>

<file path=xl/sharedStrings.xml><?xml version="1.0" encoding="utf-8"?>
<sst xmlns="http://schemas.openxmlformats.org/spreadsheetml/2006/main" count="849" uniqueCount="403">
  <si>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</si>
  <si>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</si>
  <si>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</si>
  <si>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</si>
  <si>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</si>
  <si>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</si>
  <si>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</si>
  <si>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</si>
  <si>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</si>
  <si>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</si>
  <si>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</si>
  <si>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</si>
  <si>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</si>
  <si>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</si>
  <si>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</si>
  <si>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</si>
  <si>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</si>
  <si>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</si>
  <si>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</si>
  <si>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</si>
  <si>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</si>
  <si>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</si>
  <si>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</si>
  <si>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</si>
  <si>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</si>
  <si>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</si>
  <si>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</si>
  <si>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</si>
  <si>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</si>
  <si>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</si>
  <si>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</si>
  <si>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</si>
  <si>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</si>
  <si>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</si>
  <si>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</si>
  <si>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</si>
  <si>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</si>
  <si>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</si>
  <si>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</si>
  <si>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</si>
  <si>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</si>
  <si>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</si>
  <si>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</si>
  <si>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</si>
  <si>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</si>
  <si>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</si>
  <si>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</si>
  <si>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</si>
  <si>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</si>
  <si>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</si>
  <si>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</si>
  <si>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</si>
  <si>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</si>
  <si>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</si>
  <si>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</si>
  <si>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</si>
  <si>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</si>
  <si>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</si>
  <si>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</si>
  <si>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</si>
  <si>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</si>
  <si>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</si>
  <si>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</si>
  <si>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</si>
  <si>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</si>
  <si>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</si>
  <si>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</si>
  <si>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</si>
  <si>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</si>
  <si>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</si>
  <si>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</si>
  <si>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</si>
  <si>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</si>
  <si>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</si>
  <si>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</si>
  <si>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</si>
  <si>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</si>
  <si>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</si>
  <si>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 xml:space="preserve">Второй год
 планового периода
2018
</t>
  </si>
  <si>
    <t>Х</t>
  </si>
  <si>
    <t>1.1</t>
  </si>
  <si>
    <t>Расчет МКУ "УГХ"</t>
  </si>
  <si>
    <t>%</t>
  </si>
  <si>
    <t>2.1</t>
  </si>
  <si>
    <t>Администрация города Назарово</t>
  </si>
  <si>
    <t>Распоряжение администрации города Назарово</t>
  </si>
  <si>
    <t>Администрация города Назарово (соисполнитель МКУ "УГХ")</t>
  </si>
  <si>
    <t>Администрация города Назарово, всего</t>
  </si>
  <si>
    <t>Подпрограмма 2</t>
  </si>
  <si>
    <t>Подпрограмма 3</t>
  </si>
  <si>
    <t>Мероприятие 2.1</t>
  </si>
  <si>
    <t>Мероприятие 3.1</t>
  </si>
  <si>
    <t>1.2</t>
  </si>
  <si>
    <t>1.3</t>
  </si>
  <si>
    <t>1.4</t>
  </si>
  <si>
    <t>3.1</t>
  </si>
  <si>
    <t>3.2</t>
  </si>
  <si>
    <t>Содержание мест захоронения в соответствии с техническим заданием</t>
  </si>
  <si>
    <t>3.3.1</t>
  </si>
  <si>
    <t xml:space="preserve">Подпрограмма 3.  «Благоустроенный город Назарово» </t>
  </si>
  <si>
    <t>Задача 3. Содержание мест захоронения</t>
  </si>
  <si>
    <t>3.3</t>
  </si>
  <si>
    <t>Данные МКУ "Бригантина", Центр занятости населения</t>
  </si>
  <si>
    <t xml:space="preserve">Удельный вес  привлечения граждан к работам по благоустройству к общей численности занятого населения </t>
  </si>
  <si>
    <t>3.2.3</t>
  </si>
  <si>
    <t>Выполнение работ по проведению акарицидных обработок мест массового посещения людей в соответствии с техническм заданием</t>
  </si>
  <si>
    <t>3.2.2</t>
  </si>
  <si>
    <t xml:space="preserve">Выполнение работ по санитарной уборке территории города Назарово, в соответствии с техническим заданием </t>
  </si>
  <si>
    <t>3.2.1</t>
  </si>
  <si>
    <t>Задача 2: Организация санитарного содержания территорий общего пользования города</t>
  </si>
  <si>
    <t>Доля площади цветников, парков, скверов, городских лесов, включенных в техническое задание по содержанию   от общей площади зелёных насаждений</t>
  </si>
  <si>
    <t>3.1.1</t>
  </si>
  <si>
    <t xml:space="preserve">Задача  1: Организация озеленения территории города </t>
  </si>
  <si>
    <t>3.1.</t>
  </si>
  <si>
    <t>Цель 3   Комплексное  решение вопросов  благоустройства по улучшению санитарного и эстетического вида территорий города и для создания  комфортных и безопасных условий проживания населения города</t>
  </si>
  <si>
    <t>воды</t>
  </si>
  <si>
    <t>тепловой энергии</t>
  </si>
  <si>
    <t>электрической энергии</t>
  </si>
  <si>
    <t xml:space="preserve">Увеличение доли объемов энергетических ресурсов, расчеты за которые осуществляются с использованием приборов учета (в части МКД- с использованием  коллективных (общедомовых) приборов учета) в общем объеме энергоресурсов, потребляемых  на территории города, в том числе:
</t>
  </si>
  <si>
    <t>2.1.2</t>
  </si>
  <si>
    <t>Финансовое управление администрации города</t>
  </si>
  <si>
    <t>Экономия электроэнергии в учреждениях бюджетной сферы (по отношению к аналогичному периоду прошлого года)</t>
  </si>
  <si>
    <t>2.1.1</t>
  </si>
  <si>
    <t xml:space="preserve">Подпрограмма 2  «Энергосбережение и повышение энергетической эффективности в городе Назарово» </t>
  </si>
  <si>
    <t>Задача 1    Создание условий для обеспечения энергосбережения и повышения энергетической эффективности в системах коммунальной инфраструктуры</t>
  </si>
  <si>
    <t>Цель 2: Формирование целостности и эффективной системы управления энергосбережением и повышением энергетической эффективности;</t>
  </si>
  <si>
    <t>ООО "Водоканал"</t>
  </si>
  <si>
    <t>1.4.1</t>
  </si>
  <si>
    <t xml:space="preserve">Подпрограмма 1 «Развитие инженерного обеспечения микрорайонов города Назарово» </t>
  </si>
  <si>
    <t>Задача 4   Обеспечение населения питьевой водой, отвечающей требованиям безопасности;</t>
  </si>
  <si>
    <t>Фактическая оплата населением за жилищно-коммунальные услуги от начисленных платежей</t>
  </si>
  <si>
    <t>1.3.2</t>
  </si>
  <si>
    <t>Уровень возмещение населением затрат на предоставление жилищно-коммунальных услуг по установленным для населения тарифам</t>
  </si>
  <si>
    <t>1.3.1</t>
  </si>
  <si>
    <t>Задача 3   Внедрение рыночных механизмов жилищно-коммунального хозяйства и обеспечение доступности предоставляемых коммунальных услуг;</t>
  </si>
  <si>
    <t>пог. м.</t>
  </si>
  <si>
    <t xml:space="preserve">Объем ремонта  инженерных сетей  </t>
  </si>
  <si>
    <t>1.2.1</t>
  </si>
  <si>
    <t xml:space="preserve">Задача 2   Развитие, модернизация и капитальный ремонт объектов коммунальной инфраструктуры и жилищного фонда города; </t>
  </si>
  <si>
    <t>водоотведения</t>
  </si>
  <si>
    <t>водоснабжения</t>
  </si>
  <si>
    <t>теплоснабжения</t>
  </si>
  <si>
    <t>ед. на 100 км инженерных сетей</t>
  </si>
  <si>
    <t xml:space="preserve">Снижение интегрального показателя аварийности инженерных сетей:
</t>
  </si>
  <si>
    <t>1.1.1</t>
  </si>
  <si>
    <t>Задача 1    Обеспечение безопасного функционирования энергообъектов и предупреждение ситуаций, которые могут привести к нарушению функционирования систем жизнеобеспечения населения;</t>
  </si>
  <si>
    <t>МКУ "УГХ"</t>
  </si>
  <si>
    <r>
      <t xml:space="preserve">Целевой показатель 3
</t>
    </r>
    <r>
      <rPr>
        <sz val="9"/>
        <rFont val="Times New Roman"/>
        <family val="1"/>
        <charset val="204"/>
      </rPr>
      <t>Доля рассмотренных обращений и жалоб граждан по вопросам предоставления жилищно-коммунальных услуг – (ежегодно)</t>
    </r>
    <r>
      <rPr>
        <b/>
        <sz val="9"/>
        <rFont val="Times New Roman"/>
        <family val="1"/>
        <charset val="204"/>
      </rPr>
      <t xml:space="preserve">
</t>
    </r>
  </si>
  <si>
    <r>
      <t xml:space="preserve">Целевой показатель 1
</t>
    </r>
    <r>
      <rPr>
        <sz val="9"/>
        <rFont val="Times New Roman"/>
        <family val="1"/>
        <charset val="204"/>
      </rPr>
      <t>Доля убыточных организаций жилищно-коммунального хозяйства</t>
    </r>
  </si>
  <si>
    <t>Цель 1: Обеспечение населения города качественными жилищно-коммунальными услугами и повышение надежности функционирования систем жизнеобеспечения населения;</t>
  </si>
  <si>
    <t xml:space="preserve">Источник 
информации
</t>
  </si>
  <si>
    <t xml:space="preserve">Вес показателя (индикатора) </t>
  </si>
  <si>
    <t>Ед.измерения</t>
  </si>
  <si>
    <t xml:space="preserve">Наименование целевого индикатора, показателя
</t>
  </si>
  <si>
    <t>№  п/п</t>
  </si>
  <si>
    <t xml:space="preserve">«Развитие инженерного обеспечения микрорайонов города Назарово»  </t>
  </si>
  <si>
    <t xml:space="preserve">Ремонт и содержание сетей уличного освещения </t>
  </si>
  <si>
    <t xml:space="preserve">«Энергосбережение и повышение энергетической эффективности города Назарово»  </t>
  </si>
  <si>
    <t xml:space="preserve">«Благоустроенный город Назарово» </t>
  </si>
  <si>
    <t>Задача 1. Организация озеленения территории города Назарово</t>
  </si>
  <si>
    <t>Посадка и содержание  цветников на территории города Назарово</t>
  </si>
  <si>
    <t>Задача 2. Организация санитарного содержания территорий общего пользования города Назарово</t>
  </si>
  <si>
    <t>Санитарная уборка территории города Назарово:  текущее содержание  городских площадей,  газонов, парков и скверов</t>
  </si>
  <si>
    <t>Выполнение работ по отлову, учету, содержанию и иному обращению с безнадзорными домашними животными на территории города Назарово</t>
  </si>
  <si>
    <t>Организация и проведение акарицидных обработок мест массового отдыха и посещения населения</t>
  </si>
  <si>
    <t>Текущее содержание мест захоронения</t>
  </si>
  <si>
    <t>Мероприятие 3.6</t>
  </si>
  <si>
    <t>Обеспечение деятельности (оказание услуг) подведомственных учреждений</t>
  </si>
  <si>
    <t>Мероприятие 1</t>
  </si>
  <si>
    <t>Обеспечение деятельности МКУ "УГХ"</t>
  </si>
  <si>
    <t>Обеспечение деятельности МКУ "СМК"</t>
  </si>
  <si>
    <t>Компенсация части расходов граждан на оплату коммунальных услуг с учетом показателя доступности коммунальных услуг</t>
  </si>
  <si>
    <t>Подпрограмма №1 «Развитие инженерного обеспечения микрорайонов города Назарово» , всего</t>
  </si>
  <si>
    <t>Подпрограмма №2 «Энергосбережение и повышение энергетической эффективности города Назарово», всего</t>
  </si>
  <si>
    <t>Мероприятие 1. Обеспечение деятельности (оказание услуг) подведомственных учреждений,  всего</t>
  </si>
  <si>
    <t>0310045010</t>
  </si>
  <si>
    <t>162</t>
  </si>
  <si>
    <t>0503</t>
  </si>
  <si>
    <t>244</t>
  </si>
  <si>
    <t>0330045050</t>
  </si>
  <si>
    <t>03300S5550</t>
  </si>
  <si>
    <t>0330075180</t>
  </si>
  <si>
    <t>0330045040</t>
  </si>
  <si>
    <t>0330045030</t>
  </si>
  <si>
    <t>0330075550</t>
  </si>
  <si>
    <t>0113</t>
  </si>
  <si>
    <t xml:space="preserve">Подпрограмма №1 «Развитие инженерного обеспечения микрорайонов города Назарово»  </t>
  </si>
  <si>
    <t>Подпрограмма №2 «Энергосбережение и повышение энергетической эффективности города Назарово»</t>
  </si>
  <si>
    <t xml:space="preserve">Подпрограмма №3 «Благоустроенный город Назарово» </t>
  </si>
  <si>
    <t>3.7</t>
  </si>
  <si>
    <t>Мероприятие 1. Обеспечение деятельности (оказание услуг) подведомственных учреждений</t>
  </si>
  <si>
    <t>5</t>
  </si>
  <si>
    <t>Выполнение работ по отлову и содержанию безнадзорных животных на территории города Назарово</t>
  </si>
  <si>
    <t>«О возложении функций заказчика на выполнение работ по отлову, учету и иному обращению с безнадзорными домашними животными на территории города Назарово»</t>
  </si>
  <si>
    <t xml:space="preserve"> «О возложении функций заказчика на выполнение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</si>
  <si>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"О возложении функций заказчика по проведению мероприятий по организации и проведению акарицидных обработок мест массового посещения и отдыха людей»</t>
  </si>
  <si>
    <t>0320045020</t>
  </si>
  <si>
    <t>852</t>
  </si>
  <si>
    <t>Мероприятие 3.12</t>
  </si>
  <si>
    <t>КБ</t>
  </si>
  <si>
    <t>0390000810</t>
  </si>
  <si>
    <t>111</t>
  </si>
  <si>
    <t>119</t>
  </si>
  <si>
    <t>112</t>
  </si>
  <si>
    <t>0502</t>
  </si>
  <si>
    <t>0390075700</t>
  </si>
  <si>
    <t>Подпрограмма №3 «Благоустроенный город Назарово»,    всего</t>
  </si>
  <si>
    <r>
      <t>Код бюджетной классификации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</si>
  <si>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всего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</t>
    </r>
  </si>
  <si>
    <t xml:space="preserve">Оплата электроэнергии от наружного освещения улиц, скверов, на территории города Назарово
</t>
  </si>
  <si>
    <t>0505</t>
  </si>
  <si>
    <t>тыс. рублей</t>
  </si>
  <si>
    <t>Не своевременная оплата за уличное освещение приведет к частичному отключению освещения города.</t>
  </si>
  <si>
    <t>отсутствие возможности выполнения задач и функций, возложенных на муниципальные казенные учреждения.</t>
  </si>
  <si>
    <t>Обеспечение возможности исполнения функций муниципальными казенными учреждениями.</t>
  </si>
  <si>
    <t>Целевой показатель 3
Доля рассмотренных обращений и жалоб граждан по вопросам предоставления жилищно-коммунальных услуг .</t>
  </si>
  <si>
    <t xml:space="preserve">Убытки управляющих организаций; наращивание долгов перед ресурсоснабжающими организациями.
Снижение качества оказываемых коммунальных услуг.
Снижение уровня сбора платежей с населения
</t>
  </si>
  <si>
    <t>Повышение чистоты городской атмосферы и  поддержание  архитектурно-художественного облика города на должном уровне.</t>
  </si>
  <si>
    <t>Примечание: в  муниципальной программе "Реформирование и модернизация жилищно-коммунального хозяйства и повышение энергетической эффективности " муниципальные задания на оказание услуг  учреждением  не осуществляются/ не  включенны.</t>
  </si>
  <si>
    <t>"О включении системы отопления города Назарово"</t>
  </si>
  <si>
    <t>Администрация города Назарово, МКУ "УГХ"</t>
  </si>
  <si>
    <t>Администрация города Назарово
МКУ "УГХ"</t>
  </si>
  <si>
    <t>Рост физически устаревших установок наружного освещения города и сверхнормативного срока службы и высокий  износ приведет к высоким эксплуатационным расходам, повышенной аварийности и дополнительному расходу электроэнергии на освещение.
Не выполнение работ приведет к несоответствию  заданным параметрам ГОСТ Р 50597-93 «Автомобильные дороги и улицы. Требования к эксплуатационному состоянию, допустимому по условиям обеспечения безопасности дорожного движения» (горение светильников на улицах города должно быть не менее 95%)</t>
  </si>
  <si>
    <r>
      <t>Целевой показатель 2
Снижение уровня износа износа коммунальной инфраструктуры. 
Целевой показатель 3
Доля рассмотренных обращений и жалоб граждан по вопросам предоставления жилищно-коммунальных услуг .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Снижение интегрального показателя аварийности инженерных сетей.       </t>
    </r>
  </si>
  <si>
    <t>Своевременная оплата заэлектроэнергию от наружного освещения позволит обеспечить бесперебойное освещение города.</t>
  </si>
  <si>
    <t>Высадка рассады в цветники, содержание цветников, выкашивание  клумб улучшит архитектурно-художественный облик города и   мест отдыха граждан.</t>
  </si>
  <si>
    <t>Ухудшение внешнего облика города  и отсутствие благоуст-роенных мест отдыха граждан.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</si>
  <si>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Доля площади цветников, парков, скверов, городских лесов, включенных в техническое задание по содержанию   от общей площади зелёных насаждений</t>
    </r>
  </si>
  <si>
    <t>Не исполнение "Правил благоустройства города Назарово", утвержденных решением городского Совета депутатов. 
Ухудшение внешнего облика города Назарово</t>
  </si>
  <si>
    <t>Выполнение работ по отлову, содержанию, кастрации (стерилизации), эвтаназии безнадзорных животных обеспечит профилактику появления опасных для жизни животных в местах массового скопления граждан.</t>
  </si>
  <si>
    <t xml:space="preserve">Не выполнение работ приведет к увеличению численности безнадзорных животных, что   создаст опасные условия проживания на территории города. </t>
  </si>
  <si>
    <t>Не выполнение работ приведет к увеличению показателя  численности клещей (на 1 км учета) на территории города и создаст  крайне опасные для жизни условия пребывания в местах отдыха.</t>
  </si>
  <si>
    <r>
      <t xml:space="preserve">Показатель результативности
</t>
    </r>
    <r>
      <rPr>
        <sz val="10"/>
        <rFont val="Times New Roman"/>
        <family val="1"/>
        <charset val="204"/>
      </rPr>
      <t>Выполнение работ по проведению акарицидных обработок мест массового посещения людей в соответствии с техническм заданием.</t>
    </r>
  </si>
  <si>
    <t xml:space="preserve">Работы по содержанию территории городского кладбища ул.Таежная, 21 «А»; ул.Осиновая №1 «Г» обеспечат содержание кладбищ в соответствии с санитарным нормами и как мера предупреждениия вандализма на кладбищах
</t>
  </si>
  <si>
    <t xml:space="preserve">Нарушение положения "Об организации ритуальных услуг и содержания мест захоронения"  приведет к возможному увеличению  случаев вандализма на кладбищах, создаст препятствие доступа граждан к местам захоронений.
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</si>
  <si>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Содержание мест захоронения в соответствии с техническим заданием</t>
    </r>
  </si>
  <si>
    <r>
      <rPr>
        <i/>
        <sz val="10"/>
        <rFont val="Times New Roman"/>
        <family val="1"/>
        <charset val="204"/>
      </rPr>
      <t xml:space="preserve">Целевой показатель 1
</t>
    </r>
    <r>
      <rPr>
        <sz val="10"/>
        <rFont val="Times New Roman"/>
        <family val="1"/>
        <charset val="204"/>
      </rPr>
      <t>Доля убыточных организаций жилищно-коммунального хозяйства</t>
    </r>
    <r>
      <rPr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Уровень возмещение населением затрат на предоставление жилищно-коммунальных услуг по установленным для населения тарифам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Фактическая оплата населением за жилищно-коммунальные услуги от начисленных платежей.</t>
    </r>
  </si>
  <si>
    <t>Содержание городских фонтанов: на территории детского городка «Радуга детства», на центральной площади, на территории «Зеленого базара</t>
  </si>
  <si>
    <t>853</t>
  </si>
  <si>
    <t>Приложение №7 к муниципальной программе</t>
  </si>
  <si>
    <t xml:space="preserve">Вырубка сухих и аварийных деревьев на территории города Назарово </t>
  </si>
  <si>
    <t>0310075720</t>
  </si>
  <si>
    <t>03100S5720</t>
  </si>
  <si>
    <t>Приложение №2   к муниципальной программе</t>
  </si>
  <si>
    <t>Обеспечение безопасной эксплуатации электрических инженерных сетей. 
Обеспечение бесперебойного освещения города.</t>
  </si>
  <si>
    <t>Увеличение аврийных ситуаций, связанных  с отсутствием уличного освещения</t>
  </si>
  <si>
    <t>Приведет к повышенной аварийности, большим эксплуатационным расходам по устранению аварий.</t>
  </si>
  <si>
    <t>Ликвидация дикорастущих трав с наркотическими свойствами</t>
  </si>
  <si>
    <t>Монтаж, обслуживание новогодней иллюминации на территории города Назарово</t>
  </si>
  <si>
    <t>0412</t>
  </si>
  <si>
    <t>Приложение №5 к муниципальной программе</t>
  </si>
  <si>
    <t xml:space="preserve">планируемых расходов по подпрограммам и мероприятиям муниципальной программы </t>
  </si>
  <si>
    <t>Участие в конкурсе за чистоту и благоустройство (софинансирование МБ)</t>
  </si>
  <si>
    <t>Организация и проведение акарицидных обработок территории 3-х городских кладбищ</t>
  </si>
  <si>
    <t>Капитальный ремонт объектов водо- и теплоснабжения (софинансирование)</t>
  </si>
  <si>
    <t>Мероприятие 3.3</t>
  </si>
  <si>
    <t>Мероприятие 3.4</t>
  </si>
  <si>
    <t>Мероприятие 3.5</t>
  </si>
  <si>
    <t>Мероприятие 3.7</t>
  </si>
  <si>
    <t>Мероприятие 3.8</t>
  </si>
  <si>
    <t>Мероприятие 3.9</t>
  </si>
  <si>
    <t xml:space="preserve">июнь 2017г.
</t>
  </si>
  <si>
    <t xml:space="preserve">октябрь 2017г.
</t>
  </si>
  <si>
    <t xml:space="preserve">Капитальный ремонт водопроводных и тепловых сетей позволит  обеспечить безопасность  условий  жизнедеятельности  населения  города; повысить качество и надежность представленных услуг; увеличить продолжительность эксплуатации водопроводных и тепловых сетей; снизить воздействие негативных факторов на окружающую среду.
</t>
  </si>
  <si>
    <t>Выполние летне-зимнего содержания площадей , парков и скверов  повысит чистоту городской атмосферы и  позволит поддерживать  архитектурно-художественный облик города на должном уровне.</t>
  </si>
  <si>
    <t>3.9</t>
  </si>
  <si>
    <t>3.10</t>
  </si>
  <si>
    <t>3.11</t>
  </si>
  <si>
    <t xml:space="preserve">март 2017г.
</t>
  </si>
  <si>
    <t xml:space="preserve">декабрь 2017г.
</t>
  </si>
  <si>
    <t>Употребление дикорастущих трав с наркотическими свойствами наносит огромный вред организму человека. Разрушает  здоровье, приводит к зависимости, утрате адекватной связи с социумом и близкими людьми.</t>
  </si>
  <si>
    <t>Уничтожение дикорастущих трав с наркотическими свойствами приведет к очистке территории вблизи дошкольных, школьных учреждений.</t>
  </si>
  <si>
    <t>Оформление ледового городка: на  территории детского парка , на площади пос. Бор, на центральной площади</t>
  </si>
  <si>
    <t>Оформление ледового городка позволит придать праздничный вид городу.</t>
  </si>
  <si>
    <t>Ухудшение внешнего облика города в Новогодние праздники</t>
  </si>
  <si>
    <t>Монтаж новогодней иллюминации позволит придать праздничный вид городу.</t>
  </si>
  <si>
    <t>Приведение в надлежащее состояние мест оддыха жителей города, поддержание архитектурно-художественного облика города на должном уровне</t>
  </si>
  <si>
    <t>к  муниципальной программе</t>
  </si>
  <si>
    <t>к  муниципальной  программе</t>
  </si>
  <si>
    <t xml:space="preserve">к муниципальной программе </t>
  </si>
  <si>
    <t>ООО "Тепло"
АО «Назаровская ГРЭС»</t>
  </si>
  <si>
    <t xml:space="preserve">Увеличение доли населения, обеспеченного услугами водоснабжения 
(в т.ч. посредством ВРК)  и питьевой водой, отвечающей требованиям безопасности (в расчете от среднегодовой  численности населения города) </t>
  </si>
  <si>
    <t>Генеральный план города, утв. Решением Назаровского городского Совета депутатов от 25.12.2008 №25-247, часть X  (далее -генплан), п. 1.1.3 и  техзадание</t>
  </si>
  <si>
    <t>Мониторинг СЭР. Раздел 19 - Жилищный фонд, п.19.69</t>
  </si>
  <si>
    <t>Постановление администрации города Назарово</t>
  </si>
  <si>
    <t xml:space="preserve"> </t>
  </si>
  <si>
    <t>Обслуживание фонтана на центральной площади</t>
  </si>
  <si>
    <t>Ремонт и содержание фонтана на территории "Зеленого базара"</t>
  </si>
  <si>
    <t>Расконсервация, обслуживание, консервация фонтана на территории детского городка "Радуга детства"</t>
  </si>
  <si>
    <t xml:space="preserve">                                                                                                                                                                                                Приложение №3 к муниципальной программе</t>
  </si>
  <si>
    <t>территорий</t>
  </si>
  <si>
    <t>или</t>
  </si>
  <si>
    <t>811</t>
  </si>
  <si>
    <t>Значение показателей</t>
  </si>
  <si>
    <t>* - рассчитан уровень износа коммунальной инфраструктуры всех форм собственности</t>
  </si>
  <si>
    <t>Приложение №1   к муниципальной программе</t>
  </si>
  <si>
    <t>Подключение сетей уличного освещения п.Строителей к приборам учета</t>
  </si>
  <si>
    <t>0330045130</t>
  </si>
  <si>
    <t>Вырубка сухих и аварийных деревьев на территории города назарово</t>
  </si>
  <si>
    <t>Подготовка к Новогодним праздникам</t>
  </si>
  <si>
    <t xml:space="preserve">Проведение акарицидных обработок территория 3-х кладбищ- 13,393 га  обеспечит профилактику появления опасных для жизни насекомых в местах массового скопления граждан </t>
  </si>
  <si>
    <r>
      <rPr>
        <i/>
        <sz val="10"/>
        <rFont val="Times New Roman"/>
        <family val="1"/>
        <charset val="204"/>
      </rPr>
      <t xml:space="preserve">Показатель результативности </t>
    </r>
    <r>
      <rPr>
        <sz val="10"/>
        <rFont val="Times New Roman"/>
        <family val="1"/>
        <charset val="204"/>
      </rPr>
      <t xml:space="preserve">Выполнение работ по санитарной уборке территории города Назарово, в соответствии с техническим заданием </t>
    </r>
  </si>
  <si>
    <t>Произвести обрезку кроны деревьев, валка  деревьев для обеспечения безопасной эксплуа-тации электрических инженерных сетей и  бесперебойного освещения улиц города.</t>
  </si>
  <si>
    <t>Обрыв проводов уличного освещения, замыкание.</t>
  </si>
  <si>
    <t>Создание мест отдыха для жителей и праздничной атмосферы в городе в новогодние праздники</t>
  </si>
  <si>
    <t xml:space="preserve">Ухудшение внешнего облика города  </t>
  </si>
  <si>
    <t>3.6</t>
  </si>
  <si>
    <t>3.8</t>
  </si>
  <si>
    <t>3.13</t>
  </si>
  <si>
    <t>4</t>
  </si>
  <si>
    <t>4.1</t>
  </si>
  <si>
    <t>4.2</t>
  </si>
  <si>
    <t>Мероприятие 1.3</t>
  </si>
  <si>
    <t>Мероприятие 1.4</t>
  </si>
  <si>
    <t>Мероприятие 1.5</t>
  </si>
  <si>
    <t>03100S5710</t>
  </si>
  <si>
    <t>Мероприятие 3.10</t>
  </si>
  <si>
    <t>Мероприятие 3.14</t>
  </si>
  <si>
    <t>831</t>
  </si>
  <si>
    <t>0390010470</t>
  </si>
  <si>
    <t>0501</t>
  </si>
  <si>
    <t>Мероприятие 2.</t>
  </si>
  <si>
    <t>Мероприятие 3.</t>
  </si>
  <si>
    <t>0390045080</t>
  </si>
  <si>
    <t>Мероприятие 2. Компенсация части расходов граждан на оплату коммунальных услуг с учетом показателя доступности коммунальных услуг,  всего</t>
  </si>
  <si>
    <t>6</t>
  </si>
  <si>
    <t>Мероприятие 2. Компенсация части расходов граждан на оплату коммунальных услуг с учетом показателя доступности коммунальных услуг</t>
  </si>
  <si>
    <t xml:space="preserve">Предоставление качественных услуг по содержанию и ремонту общего имущества
улучшение технического состояния жилищного фонда.
Повышение комфортности проживания и качества жилищно-коммунального обслуживания.
</t>
  </si>
  <si>
    <t xml:space="preserve">Отсутствие возможности стабильной эксплуатации домов;
нарушение норм безопасности проживания граждан.
Увеличение количества аварий внутридомовых инженерных сетей.
</t>
  </si>
  <si>
    <t>0310075710</t>
  </si>
  <si>
    <t>0390010210</t>
  </si>
  <si>
    <t>Мероприятие 3.17</t>
  </si>
  <si>
    <t>Несвоевременный кап.ремонт тепловых сетей может привести к аварийной ситуации во время отопительного периода</t>
  </si>
  <si>
    <t>Приведение в надлежащее состояние мемориала, поддержание архитектурно-художественного облика города на должном уровне</t>
  </si>
  <si>
    <t>Ухудшение внешнего облика города  и отсутствие благоустроенных мест отдыха граждан.</t>
  </si>
  <si>
    <t>3.14</t>
  </si>
  <si>
    <t>3.15</t>
  </si>
  <si>
    <t>Мероприятие 1.6</t>
  </si>
  <si>
    <t>Мероприятие 3.18</t>
  </si>
  <si>
    <t xml:space="preserve">Капитальный ремонт участка позволит  обеспечить безопасность  условий  жизне-деятельности  населения  города; повысить качество и надежность представленных услуг; увеличить продолжительность эксплуатации тепловых сетей
</t>
  </si>
  <si>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Удельный вес  привлечения граждан к работам по благоустройству к общей численности занятого населения </t>
    </r>
  </si>
  <si>
    <t>очередной финансовый год            2019</t>
  </si>
  <si>
    <t>первый год планового периода      2020</t>
  </si>
  <si>
    <t>второй год планового периода      2021</t>
  </si>
  <si>
    <t>Взносы на капитальный ремонт муниципального жилищного фонда</t>
  </si>
  <si>
    <t>0390045090</t>
  </si>
  <si>
    <t>Ремонт и содержание муниципального жилищного фонда</t>
  </si>
  <si>
    <t xml:space="preserve">Администрация города Назарово </t>
  </si>
  <si>
    <t>Мероприятие 4.</t>
  </si>
  <si>
    <t>очередной финансовый год                         2019</t>
  </si>
  <si>
    <t>Мероприятие 3.Взносы на капитальный ремонт муниципального жилищного фонда</t>
  </si>
  <si>
    <t>Мероприятие 4. Ремонт и содержание муниципального жилищного фонда</t>
  </si>
  <si>
    <t xml:space="preserve">Отчетный
финансовый год
2018
</t>
  </si>
  <si>
    <t xml:space="preserve">Текущий финансовый год
2019
</t>
  </si>
  <si>
    <t xml:space="preserve">Первый год
 планового периода
2020
</t>
  </si>
  <si>
    <t xml:space="preserve">Второй год
 планового периода
2021
</t>
  </si>
  <si>
    <t xml:space="preserve">Капитальный ремонт водопроводных, канализационных, тепловых сетей </t>
  </si>
  <si>
    <t>январь 2019г.
январь 2020г. январь 2021г.</t>
  </si>
  <si>
    <t>декабрь 2019г.
декабрь 2020г. декабрь 2021г.</t>
  </si>
  <si>
    <t>Обеспечение безопасной эксплуатации электрических инженерных сетей и повышение надежности функционирования объектов инженерной ин-фраструктуры и качества предоставляемых жилищно-коммунальных услуг.
Обеспечение бесперебойного освещения города.
Предотвращение критического уровня износа объектов коммунальной инфраструктуры
2019г. - Обеспечить содержание  и ремонт сетей ул.освещения протяженностью 35,9км (1877 шт. светильников)</t>
  </si>
  <si>
    <t>май 2019г.
май 2020г. 
май 2021г.</t>
  </si>
  <si>
    <t>сентябрь 2019г.
сентябрь 2020г. сентябрь 2021г.</t>
  </si>
  <si>
    <t>март 2019г.
март 2020г. март 2021г.</t>
  </si>
  <si>
    <t>апрель 2019г.
апрель 2020г. апрель 2021г.</t>
  </si>
  <si>
    <t>июнь 2019г.
июнь 2020г. 
июнь 2021г.</t>
  </si>
  <si>
    <t xml:space="preserve">Проведение акарицидных обработок, в том числе: город Назарово -10 га, территория филиала Назаровской ГРЭС -1 га,  обеспечит профилактику появления опасных для жизни насекомых в местах массового скопления граждан </t>
  </si>
  <si>
    <t xml:space="preserve">июнь 2019г.   июнь 2020г.   июнь 2021г.
</t>
  </si>
  <si>
    <t xml:space="preserve">сентябрь 2019г. сентябрь 2020г. сентябрь 2021г.
</t>
  </si>
  <si>
    <t xml:space="preserve">декабрь 2019г.
</t>
  </si>
  <si>
    <t xml:space="preserve">ноябрь 2019г.
</t>
  </si>
  <si>
    <t>Мероприятие 3. Взносы на капитальный ремонт муниципального жилищного фонда</t>
  </si>
  <si>
    <t>январь 2020г.</t>
  </si>
  <si>
    <t xml:space="preserve"> декабрь 2020г.</t>
  </si>
  <si>
    <t>Своевременные расчеты с ресурсоснабжающими организациями; предоставление качественных коммунальных услуг населению города</t>
  </si>
  <si>
    <t>Мероприятие 4.Ремонт и содержание муниципального жилищного фонда</t>
  </si>
  <si>
    <t>2-3 квартал 2019 г.</t>
  </si>
  <si>
    <t>1 квартал 2019 г.</t>
  </si>
  <si>
    <t>"О подготовке города Назарово к отопительному периоду 2019-2020 г.г."</t>
  </si>
  <si>
    <t>2 квартал 2019 г.</t>
  </si>
  <si>
    <t>"О создании рабочей комиссии по оценке готовности к отопительному периоду теплоснабжающих организаций и потребителей тепловой энергии города Назарово на 2019-2020 годы"</t>
  </si>
  <si>
    <t>3 квартал 2019 г.</t>
  </si>
  <si>
    <t>Объекты капитального строительства, включенные в  муниципальную программу "Реформирование и модернизация жилищно-коммунального хозяйства и повышение энергетической эффективности"  на 2019г. отсутствуют.</t>
  </si>
  <si>
    <t>Объекты капитального строительства, включенные в  муниципальную программу  "Реформирование и модернизация жилищно-коммунального хозяйства и повышение энергетической эффективности"  на плановый период 2020-2021гг. отсутствуют.</t>
  </si>
  <si>
    <r>
      <t>Мониторинг СЭР. Раздел 19 - Жилищный фонд, п.19.</t>
    </r>
    <r>
      <rPr>
        <sz val="9"/>
        <color rgb="FF0070C0"/>
        <rFont val="Times New Roman"/>
        <family val="1"/>
        <charset val="204"/>
      </rPr>
      <t>65</t>
    </r>
  </si>
  <si>
    <r>
      <t>Мониторинг СЭР. Раздел 18 - Коммунальное хозяйство, п.</t>
    </r>
    <r>
      <rPr>
        <sz val="9"/>
        <color rgb="FF0070C0"/>
        <rFont val="Times New Roman"/>
        <family val="1"/>
        <charset val="204"/>
      </rPr>
      <t>18.43</t>
    </r>
  </si>
  <si>
    <r>
      <t>Факт - Мониторинг СЭР. Раздел 18 - Коммунальное хозяйство, п.</t>
    </r>
    <r>
      <rPr>
        <sz val="9"/>
        <color rgb="FF0070C0"/>
        <rFont val="Times New Roman"/>
        <family val="1"/>
        <charset val="204"/>
      </rPr>
      <t>18.34, 18.37, 18.40.</t>
    </r>
    <r>
      <rPr>
        <sz val="9"/>
        <rFont val="Times New Roman"/>
        <family val="1"/>
        <charset val="204"/>
      </rPr>
      <t xml:space="preserve">
План - Ресурсоснабжающие организации</t>
    </r>
  </si>
  <si>
    <r>
      <t>Мониторинг СЭР. Раздел 18 - Коммунальное хозяйство, п.</t>
    </r>
    <r>
      <rPr>
        <sz val="9"/>
        <color rgb="FF0070C0"/>
        <rFont val="Times New Roman"/>
        <family val="1"/>
        <charset val="204"/>
      </rPr>
      <t>18.1, 18.7, 18.9</t>
    </r>
  </si>
  <si>
    <r>
      <t xml:space="preserve">Целевой показатель 2
</t>
    </r>
    <r>
      <rPr>
        <sz val="9"/>
        <rFont val="Times New Roman"/>
        <family val="1"/>
        <charset val="204"/>
      </rPr>
      <t xml:space="preserve">Снижение уровня </t>
    </r>
    <r>
      <rPr>
        <sz val="9"/>
        <color rgb="FF0070C0"/>
        <rFont val="Times New Roman"/>
        <family val="1"/>
        <charset val="204"/>
      </rPr>
      <t xml:space="preserve">балансового </t>
    </r>
    <r>
      <rPr>
        <sz val="9"/>
        <rFont val="Times New Roman"/>
        <family val="1"/>
        <charset val="204"/>
      </rPr>
      <t>износа  коммунальной инфраструктуры муниципальной формы собственности</t>
    </r>
  </si>
  <si>
    <t xml:space="preserve">май 2019г.   май 2020г.   май 2021г.
</t>
  </si>
  <si>
    <t>Позволит довести освещённость до требуемых санитарно-гигиенических норм и даст экономию  финансовых средств за  услуги электроснабжения.</t>
  </si>
  <si>
    <t>Снижение экономиии электроэнергии от уличного освещения</t>
  </si>
  <si>
    <r>
      <t xml:space="preserve">Показатель результативности
</t>
    </r>
    <r>
      <rPr>
        <sz val="10"/>
        <rFont val="Times New Roman"/>
        <family val="1"/>
        <charset val="204"/>
      </rPr>
      <t xml:space="preserve">Снижение интегрального показателя аварийности инженерных сетей. </t>
    </r>
  </si>
  <si>
    <t xml:space="preserve">июнь 2019г.   июнь 2020г.    июнь 2021г.
</t>
  </si>
  <si>
    <t>октябрь 2019г.
октябрь 2020г. октябрь 2021г.</t>
  </si>
  <si>
    <r>
      <t xml:space="preserve">"Реформирование и модернизация жилищно-коммунального хозяйства и повышение энергетической эффективности " </t>
    </r>
    <r>
      <rPr>
        <sz val="12"/>
        <color rgb="FF0070C0"/>
        <rFont val="Times New Roman"/>
        <family val="1"/>
        <charset val="204"/>
      </rPr>
      <t>на 2019 год и плановый период 2020-2021 годов</t>
    </r>
  </si>
  <si>
    <r>
      <t>Муниципальная программа «Реформирование и модернизация жилищно-коммунального хозяйства и повышение энергетической эффективности»</t>
    </r>
    <r>
      <rPr>
        <b/>
        <sz val="9"/>
        <color rgb="FF0070C0"/>
        <rFont val="Times New Roman"/>
        <family val="1"/>
        <charset val="204"/>
      </rPr>
      <t xml:space="preserve"> на 2019 год и плановый период 2020-2021 годов</t>
    </r>
  </si>
  <si>
    <r>
      <t>"Реформирование и модернизация жилищно-коммунального хозяйства и повышение энергетической 
эффективности "</t>
    </r>
    <r>
      <rPr>
        <b/>
        <i/>
        <sz val="11"/>
        <color rgb="FF0070C0"/>
        <rFont val="Times New Roman"/>
        <family val="1"/>
        <charset val="204"/>
      </rPr>
      <t xml:space="preserve"> на 2019 год и плановый период 2020-2021 годов</t>
    </r>
    <r>
      <rPr>
        <b/>
        <i/>
        <sz val="11"/>
        <rFont val="Times New Roman"/>
        <family val="1"/>
        <charset val="204"/>
      </rPr>
      <t xml:space="preserve">
</t>
    </r>
  </si>
  <si>
    <r>
      <t xml:space="preserve">Объем капитальных вложений на </t>
    </r>
    <r>
      <rPr>
        <sz val="12"/>
        <color rgb="FF0070C0"/>
        <rFont val="Times New Roman"/>
        <family val="1"/>
        <charset val="204"/>
      </rPr>
      <t>2021</t>
    </r>
    <r>
      <rPr>
        <sz val="12"/>
        <color theme="1"/>
        <rFont val="Times New Roman"/>
        <family val="1"/>
        <charset val="204"/>
      </rPr>
      <t xml:space="preserve"> год</t>
    </r>
  </si>
  <si>
    <r>
      <t xml:space="preserve">Объем капитальных вложений на </t>
    </r>
    <r>
      <rPr>
        <sz val="12"/>
        <color rgb="FF0070C0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 xml:space="preserve"> год</t>
    </r>
  </si>
  <si>
    <t>первый год планового периода  2020</t>
  </si>
  <si>
    <t>второй год планового периода  2021</t>
  </si>
  <si>
    <r>
      <t xml:space="preserve">"Реформирование и модернизация жилищно-коммунального хозяйства и повышение энергетической эффективности " 
 </t>
    </r>
    <r>
      <rPr>
        <sz val="12"/>
        <color rgb="FF0070C0"/>
        <rFont val="Times New Roman"/>
        <family val="1"/>
        <charset val="204"/>
      </rPr>
      <t>на 2019 год и плановый период 2020-2021 годов</t>
    </r>
  </si>
  <si>
    <r>
      <t xml:space="preserve">Всего по Программе «Реформирование и модернизация жилищно-коммунального хозяйства и повышение энергетической эффективности»  </t>
    </r>
    <r>
      <rPr>
        <b/>
        <sz val="11"/>
        <color rgb="FF0070C0"/>
        <rFont val="Times New Roman"/>
        <family val="1"/>
        <charset val="204"/>
      </rPr>
      <t xml:space="preserve"> на 2019 год и плановый период 2020-2021 годов</t>
    </r>
  </si>
</sst>
</file>

<file path=xl/styles.xml><?xml version="1.0" encoding="utf-8"?>
<styleSheet xmlns="http://schemas.openxmlformats.org/spreadsheetml/2006/main">
  <numFmts count="13">
    <numFmt numFmtId="164" formatCode="0.000"/>
    <numFmt numFmtId="165" formatCode="#,##0.00;[Red]#,##0.00"/>
    <numFmt numFmtId="166" formatCode="0.0000"/>
    <numFmt numFmtId="167" formatCode="0.00000"/>
    <numFmt numFmtId="168" formatCode="0.0"/>
    <numFmt numFmtId="169" formatCode="#,##0.000;[Red]#,##0.000"/>
    <numFmt numFmtId="170" formatCode="#,##0.00000;[Red]#,##0.00000"/>
    <numFmt numFmtId="171" formatCode="#,##0.000"/>
    <numFmt numFmtId="172" formatCode="#,##0.0;[Red]#,##0.0"/>
    <numFmt numFmtId="173" formatCode="#,##0.0"/>
    <numFmt numFmtId="174" formatCode="#,##0.00000"/>
    <numFmt numFmtId="175" formatCode="#,##0.0000"/>
    <numFmt numFmtId="176" formatCode="#,##0.0000;[Red]#,##0.0000"/>
  </numFmts>
  <fonts count="4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sz val="18"/>
      <color rgb="FF0070C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i/>
      <sz val="11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0" fontId="16" fillId="0" borderId="0"/>
    <xf numFmtId="0" fontId="16" fillId="0" borderId="0"/>
    <xf numFmtId="0" fontId="7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 applyNumberFormat="0" applyFont="0" applyFill="0" applyBorder="0" applyAlignment="0" applyProtection="0">
      <alignment vertical="top"/>
    </xf>
    <xf numFmtId="0" fontId="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</cellStyleXfs>
  <cellXfs count="38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8" fillId="0" borderId="0" xfId="2" applyFont="1" applyAlignment="1">
      <alignment wrapText="1"/>
    </xf>
    <xf numFmtId="0" fontId="8" fillId="0" borderId="0" xfId="2" applyFont="1" applyBorder="1" applyAlignment="1">
      <alignment wrapText="1"/>
    </xf>
    <xf numFmtId="0" fontId="8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0" fontId="11" fillId="3" borderId="0" xfId="2" applyFont="1" applyFill="1" applyAlignment="1">
      <alignment wrapText="1"/>
    </xf>
    <xf numFmtId="0" fontId="8" fillId="0" borderId="1" xfId="2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168" fontId="1" fillId="0" borderId="1" xfId="0" applyNumberFormat="1" applyFont="1" applyBorder="1" applyAlignment="1">
      <alignment horizontal="justify" vertical="top" wrapText="1"/>
    </xf>
    <xf numFmtId="167" fontId="2" fillId="0" borderId="0" xfId="0" applyNumberFormat="1" applyFont="1"/>
    <xf numFmtId="2" fontId="1" fillId="0" borderId="0" xfId="0" applyNumberFormat="1" applyFont="1" applyBorder="1" applyAlignment="1">
      <alignment horizontal="justify" vertical="top" wrapText="1"/>
    </xf>
    <xf numFmtId="0" fontId="9" fillId="4" borderId="3" xfId="0" applyFont="1" applyFill="1" applyBorder="1" applyAlignment="1">
      <alignment horizontal="left" vertical="top" wrapText="1"/>
    </xf>
    <xf numFmtId="2" fontId="8" fillId="0" borderId="0" xfId="2" applyNumberFormat="1" applyFont="1" applyAlignment="1">
      <alignment wrapText="1"/>
    </xf>
    <xf numFmtId="49" fontId="8" fillId="0" borderId="1" xfId="2" applyNumberFormat="1" applyFont="1" applyBorder="1" applyAlignment="1">
      <alignment horizontal="left" vertical="center" wrapText="1"/>
    </xf>
    <xf numFmtId="0" fontId="11" fillId="3" borderId="0" xfId="2" applyFont="1" applyFill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left" vertical="center" wrapText="1"/>
    </xf>
    <xf numFmtId="0" fontId="13" fillId="4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vertical="top" wrapText="1"/>
    </xf>
    <xf numFmtId="49" fontId="8" fillId="0" borderId="1" xfId="2" applyNumberFormat="1" applyFont="1" applyBorder="1" applyAlignment="1">
      <alignment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11" fillId="0" borderId="0" xfId="2" applyFont="1" applyFill="1" applyAlignment="1">
      <alignment wrapText="1"/>
    </xf>
    <xf numFmtId="0" fontId="8" fillId="4" borderId="1" xfId="2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3" fontId="8" fillId="4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>
      <alignment vertical="center"/>
    </xf>
    <xf numFmtId="2" fontId="2" fillId="0" borderId="0" xfId="0" applyNumberFormat="1" applyFont="1"/>
    <xf numFmtId="166" fontId="1" fillId="0" borderId="0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justify" vertical="top" wrapText="1"/>
    </xf>
    <xf numFmtId="2" fontId="9" fillId="4" borderId="1" xfId="0" applyNumberFormat="1" applyFont="1" applyFill="1" applyBorder="1" applyAlignment="1">
      <alignment horizontal="justify" vertical="top" wrapText="1"/>
    </xf>
    <xf numFmtId="0" fontId="26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justify" vertical="top" wrapText="1"/>
    </xf>
    <xf numFmtId="0" fontId="26" fillId="0" borderId="5" xfId="0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justify" vertical="top" wrapText="1"/>
    </xf>
    <xf numFmtId="0" fontId="20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8" fontId="9" fillId="0" borderId="1" xfId="0" applyNumberFormat="1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justify" vertical="top" wrapText="1"/>
    </xf>
    <xf numFmtId="171" fontId="9" fillId="0" borderId="1" xfId="0" applyNumberFormat="1" applyFont="1" applyBorder="1" applyAlignment="1">
      <alignment horizontal="justify" vertical="top" wrapText="1"/>
    </xf>
    <xf numFmtId="170" fontId="2" fillId="0" borderId="0" xfId="0" applyNumberFormat="1" applyFont="1"/>
    <xf numFmtId="0" fontId="12" fillId="5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 wrapText="1"/>
    </xf>
    <xf numFmtId="165" fontId="26" fillId="0" borderId="3" xfId="0" applyNumberFormat="1" applyFont="1" applyBorder="1" applyAlignment="1">
      <alignment horizontal="left" vertical="top" wrapText="1"/>
    </xf>
    <xf numFmtId="169" fontId="2" fillId="0" borderId="0" xfId="0" applyNumberFormat="1" applyFont="1"/>
    <xf numFmtId="0" fontId="10" fillId="0" borderId="1" xfId="2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right" vertical="center" wrapText="1"/>
    </xf>
    <xf numFmtId="49" fontId="32" fillId="0" borderId="1" xfId="0" applyNumberFormat="1" applyFont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right" vertical="center" wrapText="1"/>
    </xf>
    <xf numFmtId="0" fontId="32" fillId="0" borderId="3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3" fillId="0" borderId="5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center" wrapText="1"/>
    </xf>
    <xf numFmtId="0" fontId="34" fillId="0" borderId="0" xfId="0" applyFont="1"/>
    <xf numFmtId="0" fontId="35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right"/>
    </xf>
    <xf numFmtId="49" fontId="12" fillId="4" borderId="1" xfId="0" applyNumberFormat="1" applyFont="1" applyFill="1" applyBorder="1" applyAlignment="1">
      <alignment horizontal="justify" vertical="top" wrapText="1"/>
    </xf>
    <xf numFmtId="0" fontId="31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top" wrapText="1"/>
    </xf>
    <xf numFmtId="0" fontId="14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168" fontId="9" fillId="4" borderId="1" xfId="0" applyNumberFormat="1" applyFont="1" applyFill="1" applyBorder="1" applyAlignment="1">
      <alignment horizontal="justify" vertical="top" wrapText="1"/>
    </xf>
    <xf numFmtId="171" fontId="12" fillId="0" borderId="1" xfId="0" applyNumberFormat="1" applyFont="1" applyBorder="1" applyAlignment="1">
      <alignment horizontal="justify" vertical="top" wrapText="1"/>
    </xf>
    <xf numFmtId="0" fontId="10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166" fontId="2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7" fontId="2" fillId="7" borderId="0" xfId="0" applyNumberFormat="1" applyFont="1" applyFill="1" applyAlignment="1">
      <alignment vertical="center"/>
    </xf>
    <xf numFmtId="170" fontId="2" fillId="7" borderId="0" xfId="0" applyNumberFormat="1" applyFont="1" applyFill="1"/>
    <xf numFmtId="168" fontId="12" fillId="4" borderId="1" xfId="0" applyNumberFormat="1" applyFont="1" applyFill="1" applyBorder="1" applyAlignment="1">
      <alignment horizontal="justify" vertical="top" wrapText="1"/>
    </xf>
    <xf numFmtId="172" fontId="9" fillId="0" borderId="1" xfId="0" applyNumberFormat="1" applyFont="1" applyBorder="1" applyAlignment="1">
      <alignment horizontal="justify" vertical="top" wrapText="1"/>
    </xf>
    <xf numFmtId="172" fontId="26" fillId="4" borderId="1" xfId="0" applyNumberFormat="1" applyFont="1" applyFill="1" applyBorder="1" applyAlignment="1">
      <alignment horizontal="left" vertical="top" wrapText="1"/>
    </xf>
    <xf numFmtId="173" fontId="9" fillId="0" borderId="1" xfId="0" applyNumberFormat="1" applyFont="1" applyBorder="1" applyAlignment="1">
      <alignment horizontal="justify" vertical="top" wrapText="1"/>
    </xf>
    <xf numFmtId="4" fontId="26" fillId="0" borderId="1" xfId="0" applyNumberFormat="1" applyFont="1" applyBorder="1" applyAlignment="1">
      <alignment horizontal="justify" vertical="top" wrapText="1"/>
    </xf>
    <xf numFmtId="0" fontId="15" fillId="8" borderId="1" xfId="0" applyFont="1" applyFill="1" applyBorder="1" applyAlignment="1">
      <alignment vertical="top" wrapText="1"/>
    </xf>
    <xf numFmtId="0" fontId="30" fillId="8" borderId="1" xfId="0" applyFont="1" applyFill="1" applyBorder="1" applyAlignment="1">
      <alignment vertical="top" wrapText="1"/>
    </xf>
    <xf numFmtId="49" fontId="12" fillId="8" borderId="1" xfId="0" applyNumberFormat="1" applyFont="1" applyFill="1" applyBorder="1" applyAlignment="1">
      <alignment horizontal="justify" vertical="top" wrapText="1"/>
    </xf>
    <xf numFmtId="2" fontId="12" fillId="8" borderId="1" xfId="0" applyNumberFormat="1" applyFont="1" applyFill="1" applyBorder="1" applyAlignment="1">
      <alignment horizontal="justify" vertical="top" wrapText="1"/>
    </xf>
    <xf numFmtId="2" fontId="27" fillId="8" borderId="1" xfId="0" applyNumberFormat="1" applyFont="1" applyFill="1" applyBorder="1" applyAlignment="1">
      <alignment horizontal="justify" vertical="top" wrapText="1"/>
    </xf>
    <xf numFmtId="173" fontId="12" fillId="8" borderId="1" xfId="0" applyNumberFormat="1" applyFont="1" applyFill="1" applyBorder="1" applyAlignment="1">
      <alignment horizontal="justify" vertical="top" wrapText="1"/>
    </xf>
    <xf numFmtId="0" fontId="20" fillId="8" borderId="1" xfId="0" applyFont="1" applyFill="1" applyBorder="1"/>
    <xf numFmtId="2" fontId="28" fillId="8" borderId="1" xfId="0" applyNumberFormat="1" applyFont="1" applyFill="1" applyBorder="1" applyAlignment="1">
      <alignment horizontal="left" vertical="top"/>
    </xf>
    <xf numFmtId="173" fontId="28" fillId="8" borderId="1" xfId="0" applyNumberFormat="1" applyFont="1" applyFill="1" applyBorder="1" applyAlignment="1">
      <alignment horizontal="left" vertical="top"/>
    </xf>
    <xf numFmtId="49" fontId="9" fillId="8" borderId="1" xfId="0" applyNumberFormat="1" applyFont="1" applyFill="1" applyBorder="1" applyAlignment="1">
      <alignment horizontal="justify" vertical="top" wrapText="1"/>
    </xf>
    <xf numFmtId="49" fontId="26" fillId="8" borderId="1" xfId="0" applyNumberFormat="1" applyFont="1" applyFill="1" applyBorder="1" applyAlignment="1">
      <alignment horizontal="justify" vertical="top" wrapText="1"/>
    </xf>
    <xf numFmtId="168" fontId="12" fillId="8" borderId="1" xfId="0" applyNumberFormat="1" applyFont="1" applyFill="1" applyBorder="1" applyAlignment="1">
      <alignment horizontal="justify" vertical="top" wrapText="1"/>
    </xf>
    <xf numFmtId="168" fontId="27" fillId="8" borderId="1" xfId="0" applyNumberFormat="1" applyFont="1" applyFill="1" applyBorder="1" applyAlignment="1">
      <alignment horizontal="justify" vertical="top" wrapText="1"/>
    </xf>
    <xf numFmtId="49" fontId="26" fillId="8" borderId="3" xfId="0" applyNumberFormat="1" applyFont="1" applyFill="1" applyBorder="1" applyAlignment="1">
      <alignment horizontal="justify" vertical="top" wrapText="1"/>
    </xf>
    <xf numFmtId="0" fontId="23" fillId="4" borderId="1" xfId="1" applyFont="1" applyFill="1" applyBorder="1" applyAlignment="1" applyProtection="1">
      <alignment vertical="top" wrapText="1"/>
    </xf>
    <xf numFmtId="0" fontId="23" fillId="4" borderId="1" xfId="0" applyFont="1" applyFill="1" applyBorder="1" applyAlignment="1">
      <alignment vertical="top" wrapText="1"/>
    </xf>
    <xf numFmtId="165" fontId="23" fillId="4" borderId="5" xfId="0" applyNumberFormat="1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49" fontId="20" fillId="4" borderId="0" xfId="0" applyNumberFormat="1" applyFont="1" applyFill="1" applyAlignment="1">
      <alignment vertical="top"/>
    </xf>
    <xf numFmtId="0" fontId="20" fillId="4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justify" vertical="top" wrapText="1"/>
    </xf>
    <xf numFmtId="164" fontId="27" fillId="8" borderId="1" xfId="0" applyNumberFormat="1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8" fillId="0" borderId="0" xfId="2" applyFont="1" applyAlignment="1">
      <alignment horizontal="center" vertical="center" wrapText="1"/>
    </xf>
    <xf numFmtId="174" fontId="9" fillId="0" borderId="1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165" fontId="2" fillId="0" borderId="0" xfId="0" applyNumberFormat="1" applyFont="1"/>
    <xf numFmtId="0" fontId="40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4" borderId="0" xfId="0" applyFont="1" applyFill="1"/>
    <xf numFmtId="0" fontId="1" fillId="4" borderId="0" xfId="0" applyFont="1" applyFill="1" applyAlignment="1">
      <alignment horizontal="left" indent="15"/>
    </xf>
    <xf numFmtId="1" fontId="41" fillId="0" borderId="0" xfId="2" applyNumberFormat="1" applyFont="1" applyAlignment="1">
      <alignment wrapText="1"/>
    </xf>
    <xf numFmtId="1" fontId="11" fillId="0" borderId="0" xfId="2" applyNumberFormat="1" applyFont="1" applyAlignment="1">
      <alignment horizontal="right" wrapText="1"/>
    </xf>
    <xf numFmtId="2" fontId="9" fillId="7" borderId="1" xfId="0" applyNumberFormat="1" applyFont="1" applyFill="1" applyBorder="1" applyAlignment="1">
      <alignment horizontal="justify" vertical="top" wrapText="1"/>
    </xf>
    <xf numFmtId="4" fontId="9" fillId="7" borderId="1" xfId="0" applyNumberFormat="1" applyFont="1" applyFill="1" applyBorder="1" applyAlignment="1">
      <alignment horizontal="justify" vertical="top" wrapText="1"/>
    </xf>
    <xf numFmtId="4" fontId="12" fillId="6" borderId="1" xfId="0" applyNumberFormat="1" applyFont="1" applyFill="1" applyBorder="1" applyAlignment="1">
      <alignment horizontal="justify" vertical="top" wrapText="1"/>
    </xf>
    <xf numFmtId="4" fontId="23" fillId="6" borderId="1" xfId="0" applyNumberFormat="1" applyFont="1" applyFill="1" applyBorder="1" applyAlignment="1">
      <alignment horizontal="justify" vertical="top" wrapText="1"/>
    </xf>
    <xf numFmtId="0" fontId="8" fillId="0" borderId="2" xfId="2" applyFont="1" applyBorder="1" applyAlignment="1">
      <alignment wrapText="1"/>
    </xf>
    <xf numFmtId="0" fontId="42" fillId="4" borderId="1" xfId="2" applyFont="1" applyFill="1" applyBorder="1" applyAlignment="1">
      <alignment horizontal="center" vertical="center" wrapText="1"/>
    </xf>
    <xf numFmtId="168" fontId="42" fillId="4" borderId="1" xfId="2" applyNumberFormat="1" applyFont="1" applyFill="1" applyBorder="1" applyAlignment="1">
      <alignment horizontal="center" vertical="center" wrapText="1"/>
    </xf>
    <xf numFmtId="0" fontId="8" fillId="7" borderId="0" xfId="2" applyFont="1" applyFill="1" applyAlignment="1">
      <alignment wrapText="1"/>
    </xf>
    <xf numFmtId="0" fontId="9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justify" vertical="top" wrapText="1"/>
    </xf>
    <xf numFmtId="164" fontId="9" fillId="4" borderId="1" xfId="0" applyNumberFormat="1" applyFont="1" applyFill="1" applyBorder="1" applyAlignment="1">
      <alignment horizontal="justify" vertical="top" wrapText="1"/>
    </xf>
    <xf numFmtId="173" fontId="9" fillId="0" borderId="3" xfId="0" applyNumberFormat="1" applyFont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31" fillId="8" borderId="1" xfId="0" applyFont="1" applyFill="1" applyBorder="1" applyAlignment="1">
      <alignment horizontal="left" vertical="top"/>
    </xf>
    <xf numFmtId="175" fontId="9" fillId="0" borderId="1" xfId="0" applyNumberFormat="1" applyFont="1" applyBorder="1" applyAlignment="1">
      <alignment horizontal="justify" vertical="top" wrapText="1"/>
    </xf>
    <xf numFmtId="174" fontId="2" fillId="0" borderId="0" xfId="0" applyNumberFormat="1" applyFont="1"/>
    <xf numFmtId="0" fontId="2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justify" vertical="top" wrapText="1"/>
    </xf>
    <xf numFmtId="0" fontId="14" fillId="7" borderId="1" xfId="0" applyFont="1" applyFill="1" applyBorder="1" applyAlignment="1">
      <alignment vertical="top" wrapText="1"/>
    </xf>
    <xf numFmtId="49" fontId="9" fillId="7" borderId="1" xfId="0" applyNumberFormat="1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4" borderId="5" xfId="0" applyFont="1" applyFill="1" applyBorder="1" applyAlignment="1">
      <alignment horizontal="center" vertical="top" wrapText="1"/>
    </xf>
    <xf numFmtId="4" fontId="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justify" vertical="top" wrapText="1"/>
    </xf>
    <xf numFmtId="171" fontId="12" fillId="8" borderId="1" xfId="0" applyNumberFormat="1" applyFont="1" applyFill="1" applyBorder="1" applyAlignment="1">
      <alignment horizontal="justify" vertical="top" wrapText="1"/>
    </xf>
    <xf numFmtId="171" fontId="27" fillId="8" borderId="1" xfId="0" applyNumberFormat="1" applyFont="1" applyFill="1" applyBorder="1" applyAlignment="1">
      <alignment horizontal="justify" vertical="top" wrapText="1"/>
    </xf>
    <xf numFmtId="169" fontId="12" fillId="8" borderId="1" xfId="0" applyNumberFormat="1" applyFont="1" applyFill="1" applyBorder="1" applyAlignment="1">
      <alignment horizontal="justify" vertical="top" wrapText="1"/>
    </xf>
    <xf numFmtId="169" fontId="27" fillId="8" borderId="1" xfId="0" applyNumberFormat="1" applyFont="1" applyFill="1" applyBorder="1" applyAlignment="1">
      <alignment horizontal="justify" vertical="top" wrapText="1"/>
    </xf>
    <xf numFmtId="165" fontId="12" fillId="8" borderId="1" xfId="0" applyNumberFormat="1" applyFont="1" applyFill="1" applyBorder="1" applyAlignment="1">
      <alignment horizontal="justify" vertical="top" wrapText="1"/>
    </xf>
    <xf numFmtId="165" fontId="27" fillId="8" borderId="1" xfId="0" applyNumberFormat="1" applyFont="1" applyFill="1" applyBorder="1" applyAlignment="1">
      <alignment horizontal="justify" vertical="top" wrapText="1"/>
    </xf>
    <xf numFmtId="165" fontId="26" fillId="0" borderId="1" xfId="0" applyNumberFormat="1" applyFont="1" applyBorder="1" applyAlignment="1">
      <alignment horizontal="justify" vertical="top" wrapText="1"/>
    </xf>
    <xf numFmtId="165" fontId="9" fillId="0" borderId="1" xfId="0" applyNumberFormat="1" applyFont="1" applyBorder="1" applyAlignment="1">
      <alignment horizontal="justify" vertical="top" wrapText="1"/>
    </xf>
    <xf numFmtId="169" fontId="23" fillId="8" borderId="1" xfId="0" applyNumberFormat="1" applyFont="1" applyFill="1" applyBorder="1" applyAlignment="1">
      <alignment horizontal="justify" vertical="top" wrapText="1"/>
    </xf>
    <xf numFmtId="0" fontId="43" fillId="8" borderId="3" xfId="0" applyFont="1" applyFill="1" applyBorder="1" applyAlignment="1">
      <alignment vertical="top" wrapText="1"/>
    </xf>
    <xf numFmtId="0" fontId="43" fillId="8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justify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 indent="5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justify" vertical="top" wrapText="1"/>
    </xf>
    <xf numFmtId="175" fontId="12" fillId="6" borderId="1" xfId="0" applyNumberFormat="1" applyFont="1" applyFill="1" applyBorder="1" applyAlignment="1">
      <alignment horizontal="justify" vertical="top" wrapText="1"/>
    </xf>
    <xf numFmtId="176" fontId="23" fillId="4" borderId="3" xfId="0" applyNumberFormat="1" applyFont="1" applyFill="1" applyBorder="1" applyAlignment="1">
      <alignment horizontal="left" vertical="top" wrapText="1"/>
    </xf>
    <xf numFmtId="176" fontId="25" fillId="4" borderId="1" xfId="0" applyNumberFormat="1" applyFont="1" applyFill="1" applyBorder="1" applyAlignment="1">
      <alignment horizontal="justify" vertical="top" wrapText="1"/>
    </xf>
    <xf numFmtId="4" fontId="9" fillId="4" borderId="1" xfId="0" applyNumberFormat="1" applyFont="1" applyFill="1" applyBorder="1" applyAlignment="1">
      <alignment horizontal="justify" vertical="top" wrapText="1"/>
    </xf>
    <xf numFmtId="175" fontId="9" fillId="0" borderId="1" xfId="0" quotePrefix="1" applyNumberFormat="1" applyFont="1" applyBorder="1" applyAlignment="1">
      <alignment horizontal="justify" vertical="top" wrapText="1"/>
    </xf>
    <xf numFmtId="175" fontId="12" fillId="5" borderId="1" xfId="0" applyNumberFormat="1" applyFont="1" applyFill="1" applyBorder="1" applyAlignment="1">
      <alignment horizontal="justify" vertical="top" wrapText="1"/>
    </xf>
    <xf numFmtId="168" fontId="10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0" fontId="8" fillId="0" borderId="0" xfId="2" applyFont="1" applyAlignment="1">
      <alignment horizontal="left" vertical="center" wrapText="1"/>
    </xf>
    <xf numFmtId="0" fontId="11" fillId="3" borderId="1" xfId="2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23" fillId="0" borderId="0" xfId="2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2" fontId="11" fillId="4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1" fontId="8" fillId="0" borderId="0" xfId="2" applyNumberFormat="1" applyFont="1" applyAlignment="1">
      <alignment horizontal="left" wrapText="1"/>
    </xf>
    <xf numFmtId="168" fontId="8" fillId="0" borderId="0" xfId="2" applyNumberFormat="1" applyFont="1" applyAlignment="1">
      <alignment wrapText="1"/>
    </xf>
    <xf numFmtId="2" fontId="11" fillId="0" borderId="1" xfId="2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4" fontId="8" fillId="0" borderId="0" xfId="2" applyNumberFormat="1" applyFont="1" applyAlignment="1">
      <alignment wrapText="1"/>
    </xf>
    <xf numFmtId="0" fontId="42" fillId="0" borderId="1" xfId="2" applyFont="1" applyBorder="1" applyAlignment="1">
      <alignment horizontal="center" vertical="center" wrapText="1"/>
    </xf>
    <xf numFmtId="2" fontId="42" fillId="0" borderId="1" xfId="2" applyNumberFormat="1" applyFont="1" applyBorder="1" applyAlignment="1">
      <alignment horizontal="center" vertical="center" wrapText="1"/>
    </xf>
    <xf numFmtId="2" fontId="42" fillId="0" borderId="1" xfId="2" applyNumberFormat="1" applyFont="1" applyFill="1" applyBorder="1" applyAlignment="1">
      <alignment horizontal="center" vertical="center" wrapText="1"/>
    </xf>
    <xf numFmtId="0" fontId="42" fillId="0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8" fillId="0" borderId="1" xfId="2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top" wrapText="1"/>
    </xf>
    <xf numFmtId="0" fontId="11" fillId="3" borderId="1" xfId="2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right" wrapText="1"/>
    </xf>
    <xf numFmtId="0" fontId="6" fillId="0" borderId="0" xfId="3" applyFont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0" fontId="8" fillId="0" borderId="0" xfId="2" applyFont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3" fillId="0" borderId="1" xfId="0" applyFont="1" applyBorder="1" applyAlignment="1">
      <alignment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32" fillId="0" borderId="3" xfId="0" applyNumberFormat="1" applyFont="1" applyBorder="1" applyAlignment="1">
      <alignment horizontal="center" vertical="top" wrapText="1"/>
    </xf>
    <xf numFmtId="49" fontId="32" fillId="0" borderId="5" xfId="0" applyNumberFormat="1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12" fillId="8" borderId="3" xfId="0" applyFont="1" applyFill="1" applyBorder="1" applyAlignment="1">
      <alignment horizontal="left" vertical="top" wrapText="1"/>
    </xf>
    <xf numFmtId="0" fontId="12" fillId="8" borderId="5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2" fillId="8" borderId="4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22" fillId="4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vertical="top" wrapText="1"/>
    </xf>
    <xf numFmtId="176" fontId="23" fillId="4" borderId="1" xfId="0" applyNumberFormat="1" applyFont="1" applyFill="1" applyBorder="1" applyAlignment="1">
      <alignment horizontal="justify"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0" fontId="6" fillId="4" borderId="0" xfId="0" applyFont="1" applyFill="1" applyAlignment="1">
      <alignment horizontal="right"/>
    </xf>
    <xf numFmtId="0" fontId="12" fillId="8" borderId="1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1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12" fillId="8" borderId="1" xfId="0" applyFont="1" applyFill="1" applyBorder="1" applyAlignment="1">
      <alignment horizontal="center" vertical="top" wrapText="1"/>
    </xf>
    <xf numFmtId="0" fontId="12" fillId="8" borderId="1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2" fillId="8" borderId="3" xfId="0" applyFont="1" applyFill="1" applyBorder="1" applyAlignment="1">
      <alignment horizontal="center" vertical="top" wrapText="1"/>
    </xf>
    <xf numFmtId="0" fontId="12" fillId="8" borderId="5" xfId="0" applyFont="1" applyFill="1" applyBorder="1" applyAlignment="1">
      <alignment horizontal="center" vertical="top" wrapText="1"/>
    </xf>
    <xf numFmtId="0" fontId="26" fillId="4" borderId="8" xfId="0" applyFont="1" applyFill="1" applyBorder="1" applyAlignment="1">
      <alignment horizontal="left" vertical="top" wrapText="1"/>
    </xf>
    <xf numFmtId="0" fontId="26" fillId="4" borderId="7" xfId="0" applyFont="1" applyFill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2" fillId="4" borderId="3" xfId="0" applyFont="1" applyFill="1" applyBorder="1" applyAlignment="1">
      <alignment horizontal="left" vertical="top" wrapText="1"/>
    </xf>
    <xf numFmtId="0" fontId="22" fillId="4" borderId="4" xfId="0" applyFont="1" applyFill="1" applyBorder="1" applyAlignment="1">
      <alignment horizontal="left" vertical="top" wrapText="1"/>
    </xf>
    <xf numFmtId="0" fontId="22" fillId="4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0" fontId="20" fillId="0" borderId="1" xfId="1" applyFont="1" applyBorder="1" applyAlignment="1" applyProtection="1">
      <alignment horizontal="center" vertical="center" wrapText="1"/>
    </xf>
    <xf numFmtId="176" fontId="23" fillId="4" borderId="3" xfId="0" applyNumberFormat="1" applyFont="1" applyFill="1" applyBorder="1" applyAlignment="1">
      <alignment horizontal="left" vertical="top" wrapText="1"/>
    </xf>
    <xf numFmtId="176" fontId="23" fillId="4" borderId="5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0" fillId="4" borderId="0" xfId="0" applyFont="1" applyFill="1" applyAlignment="1">
      <alignment horizontal="left" wrapText="1"/>
    </xf>
  </cellXfs>
  <cellStyles count="26">
    <cellStyle name="Гиперссылка" xfId="1" builtinId="8"/>
    <cellStyle name="Обычный" xfId="0" builtinId="0"/>
    <cellStyle name="Обычный 10" xfId="16"/>
    <cellStyle name="Обычный 11" xfId="18"/>
    <cellStyle name="Обычный 12" xfId="19"/>
    <cellStyle name="Обычный 13" xfId="21"/>
    <cellStyle name="Обычный 14" xfId="23"/>
    <cellStyle name="Обычный 15" xfId="25"/>
    <cellStyle name="Обычный 2" xfId="2"/>
    <cellStyle name="Обычный 2 2" xfId="3"/>
    <cellStyle name="Обычный 2 3" xfId="13"/>
    <cellStyle name="Обычный 2 4" xfId="15"/>
    <cellStyle name="Обычный 2 5" xfId="17"/>
    <cellStyle name="Обычный 2 6" xfId="14"/>
    <cellStyle name="Обычный 2 7" xfId="20"/>
    <cellStyle name="Обычный 2 8" xfId="22"/>
    <cellStyle name="Обычный 2 9" xfId="24"/>
    <cellStyle name="Обычный 3" xfId="4"/>
    <cellStyle name="Обычный 3 2" xfId="5"/>
    <cellStyle name="Обычный 4" xfId="6"/>
    <cellStyle name="Обычный 5" xfId="7"/>
    <cellStyle name="Обычный 6" xfId="8"/>
    <cellStyle name="Обычный 6 2" xfId="9"/>
    <cellStyle name="Обычный 7" xfId="10"/>
    <cellStyle name="Обычный 8" xfId="11"/>
    <cellStyle name="Обычный 9" xfId="12"/>
  </cellStyles>
  <dxfs count="0"/>
  <tableStyles count="0" defaultTableStyle="TableStyleMedium9" defaultPivotStyle="PivotStyleLight16"/>
  <colors>
    <mruColors>
      <color rgb="FFFFC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57"/>
  <sheetViews>
    <sheetView view="pageBreakPreview" zoomScaleSheetLayoutView="100" workbookViewId="0">
      <pane ySplit="9" topLeftCell="A10" activePane="bottomLeft" state="frozen"/>
      <selection pane="bottomLeft" activeCell="A10" sqref="A10:J10"/>
    </sheetView>
  </sheetViews>
  <sheetFormatPr defaultRowHeight="12"/>
  <cols>
    <col min="1" max="1" width="4.85546875" style="22" customWidth="1"/>
    <col min="2" max="2" width="53.42578125" style="22" customWidth="1"/>
    <col min="3" max="3" width="11" style="22" customWidth="1"/>
    <col min="4" max="4" width="12" style="22" customWidth="1"/>
    <col min="5" max="5" width="18.7109375" style="22" customWidth="1"/>
    <col min="6" max="9" width="13.85546875" style="22" customWidth="1"/>
    <col min="10" max="10" width="14.85546875" style="22" hidden="1" customWidth="1"/>
    <col min="11" max="11" width="18.28515625" style="22" customWidth="1"/>
    <col min="12" max="12" width="11.140625" style="22" bestFit="1" customWidth="1"/>
    <col min="13" max="13" width="15.42578125" style="22" customWidth="1"/>
    <col min="14" max="14" width="12.28515625" style="22" customWidth="1"/>
    <col min="15" max="16384" width="9.140625" style="22"/>
  </cols>
  <sheetData>
    <row r="1" spans="1:11" ht="4.5" customHeight="1">
      <c r="F1" s="278"/>
      <c r="G1" s="278"/>
      <c r="H1" s="278"/>
      <c r="I1" s="278"/>
      <c r="J1" s="278"/>
    </row>
    <row r="2" spans="1:11" ht="3.75" customHeight="1">
      <c r="F2" s="286"/>
      <c r="G2" s="286"/>
      <c r="H2" s="286"/>
      <c r="I2" s="286"/>
      <c r="J2" s="249"/>
    </row>
    <row r="3" spans="1:11" ht="19.5" customHeight="1">
      <c r="F3" s="280" t="s">
        <v>295</v>
      </c>
      <c r="G3" s="280"/>
      <c r="H3" s="280"/>
      <c r="I3" s="280"/>
      <c r="J3" s="280"/>
      <c r="K3" s="254"/>
    </row>
    <row r="4" spans="1:11" ht="27" customHeight="1">
      <c r="A4" s="281" t="s">
        <v>0</v>
      </c>
      <c r="B4" s="281"/>
      <c r="C4" s="281"/>
      <c r="D4" s="281"/>
      <c r="E4" s="281"/>
      <c r="F4" s="281"/>
      <c r="G4" s="281"/>
      <c r="H4" s="281"/>
      <c r="I4" s="281"/>
      <c r="J4" s="281"/>
    </row>
    <row r="5" spans="1:11" ht="18.75" customHeight="1">
      <c r="A5" s="281" t="s">
        <v>1</v>
      </c>
      <c r="B5" s="281"/>
      <c r="C5" s="281"/>
      <c r="D5" s="281"/>
      <c r="E5" s="281"/>
      <c r="F5" s="281"/>
      <c r="G5" s="281"/>
      <c r="H5" s="281"/>
      <c r="I5" s="281"/>
      <c r="J5" s="281"/>
    </row>
    <row r="6" spans="1:11" ht="16.5" customHeight="1">
      <c r="A6" s="282" t="s">
        <v>2</v>
      </c>
      <c r="B6" s="282"/>
      <c r="C6" s="282"/>
      <c r="D6" s="282"/>
      <c r="E6" s="282"/>
      <c r="F6" s="282"/>
      <c r="G6" s="282"/>
      <c r="H6" s="282"/>
      <c r="I6" s="282"/>
      <c r="J6" s="282"/>
    </row>
    <row r="7" spans="1:11" ht="14.25" customHeight="1">
      <c r="E7" s="23"/>
    </row>
    <row r="8" spans="1:11" ht="17.25" customHeight="1">
      <c r="A8" s="276" t="s">
        <v>154</v>
      </c>
      <c r="B8" s="276" t="s">
        <v>153</v>
      </c>
      <c r="C8" s="276" t="s">
        <v>152</v>
      </c>
      <c r="D8" s="276" t="s">
        <v>151</v>
      </c>
      <c r="E8" s="276" t="s">
        <v>150</v>
      </c>
      <c r="F8" s="283" t="s">
        <v>293</v>
      </c>
      <c r="G8" s="283"/>
      <c r="H8" s="283"/>
      <c r="I8" s="284"/>
    </row>
    <row r="9" spans="1:11" s="24" customFormat="1" ht="51.75" customHeight="1">
      <c r="A9" s="277"/>
      <c r="B9" s="277"/>
      <c r="C9" s="277"/>
      <c r="D9" s="277"/>
      <c r="E9" s="277"/>
      <c r="F9" s="91" t="s">
        <v>352</v>
      </c>
      <c r="G9" s="91" t="s">
        <v>353</v>
      </c>
      <c r="H9" s="91" t="s">
        <v>354</v>
      </c>
      <c r="I9" s="91" t="s">
        <v>355</v>
      </c>
      <c r="J9" s="58" t="s">
        <v>78</v>
      </c>
    </row>
    <row r="10" spans="1:11" s="24" customFormat="1" ht="21.75" customHeight="1">
      <c r="A10" s="279" t="s">
        <v>395</v>
      </c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11" s="30" customFormat="1" ht="25.5" customHeight="1">
      <c r="A11" s="251">
        <v>1</v>
      </c>
      <c r="B11" s="271" t="s">
        <v>149</v>
      </c>
      <c r="C11" s="271"/>
      <c r="D11" s="271"/>
      <c r="E11" s="271"/>
      <c r="F11" s="271"/>
      <c r="G11" s="271"/>
      <c r="H11" s="271"/>
      <c r="I11" s="271"/>
      <c r="J11" s="271"/>
    </row>
    <row r="12" spans="1:11" s="24" customFormat="1" ht="28.5" customHeight="1">
      <c r="A12" s="252"/>
      <c r="B12" s="25" t="s">
        <v>148</v>
      </c>
      <c r="C12" s="26" t="s">
        <v>82</v>
      </c>
      <c r="D12" s="26" t="s">
        <v>79</v>
      </c>
      <c r="E12" s="253" t="s">
        <v>146</v>
      </c>
      <c r="F12" s="255">
        <f>0/5*100</f>
        <v>0</v>
      </c>
      <c r="G12" s="255">
        <f>0/5*100</f>
        <v>0</v>
      </c>
      <c r="H12" s="255">
        <f t="shared" ref="H12:I12" si="0">0/5*100</f>
        <v>0</v>
      </c>
      <c r="I12" s="255">
        <f t="shared" si="0"/>
        <v>0</v>
      </c>
      <c r="J12" s="255">
        <f t="shared" ref="J12" si="1">1/5*100</f>
        <v>20</v>
      </c>
      <c r="K12" s="172"/>
    </row>
    <row r="13" spans="1:11" s="24" customFormat="1" ht="48.75" customHeight="1">
      <c r="A13" s="252"/>
      <c r="B13" s="25" t="s">
        <v>387</v>
      </c>
      <c r="C13" s="26" t="s">
        <v>82</v>
      </c>
      <c r="D13" s="26" t="s">
        <v>79</v>
      </c>
      <c r="E13" s="53" t="s">
        <v>384</v>
      </c>
      <c r="F13" s="256">
        <f>(60.81+47+51)/3</f>
        <v>52.936666666666667</v>
      </c>
      <c r="G13" s="260">
        <v>52.5</v>
      </c>
      <c r="H13" s="260">
        <v>51.6</v>
      </c>
      <c r="I13" s="260">
        <v>51</v>
      </c>
      <c r="J13" s="57">
        <v>73</v>
      </c>
    </row>
    <row r="14" spans="1:11" s="24" customFormat="1" ht="36.75" customHeight="1">
      <c r="A14" s="252"/>
      <c r="B14" s="25" t="s">
        <v>147</v>
      </c>
      <c r="C14" s="26" t="s">
        <v>82</v>
      </c>
      <c r="D14" s="26" t="s">
        <v>79</v>
      </c>
      <c r="E14" s="253" t="s">
        <v>146</v>
      </c>
      <c r="F14" s="57">
        <v>100</v>
      </c>
      <c r="G14" s="57">
        <v>100</v>
      </c>
      <c r="H14" s="57">
        <v>100</v>
      </c>
      <c r="I14" s="57">
        <v>100</v>
      </c>
      <c r="J14" s="57"/>
    </row>
    <row r="15" spans="1:11" s="30" customFormat="1" ht="26.25" customHeight="1">
      <c r="A15" s="49" t="s">
        <v>80</v>
      </c>
      <c r="B15" s="271" t="s">
        <v>145</v>
      </c>
      <c r="C15" s="271"/>
      <c r="D15" s="271"/>
      <c r="E15" s="271"/>
      <c r="F15" s="271"/>
      <c r="G15" s="271"/>
      <c r="H15" s="271"/>
      <c r="I15" s="271"/>
      <c r="J15" s="271"/>
    </row>
    <row r="16" spans="1:11" s="30" customFormat="1" ht="18.75" customHeight="1">
      <c r="A16" s="273" t="s">
        <v>128</v>
      </c>
      <c r="B16" s="273"/>
      <c r="C16" s="273"/>
      <c r="D16" s="273"/>
      <c r="E16" s="273"/>
      <c r="F16" s="273"/>
      <c r="G16" s="273"/>
      <c r="H16" s="273"/>
      <c r="I16" s="273"/>
      <c r="J16" s="273"/>
    </row>
    <row r="17" spans="1:11" ht="18.75" customHeight="1">
      <c r="A17" s="46" t="s">
        <v>144</v>
      </c>
      <c r="B17" s="268" t="s">
        <v>143</v>
      </c>
      <c r="C17" s="274" t="s">
        <v>142</v>
      </c>
      <c r="D17" s="275"/>
      <c r="E17" s="275"/>
      <c r="F17" s="275"/>
      <c r="G17" s="275"/>
      <c r="H17" s="275"/>
      <c r="I17" s="275"/>
      <c r="J17" s="275"/>
    </row>
    <row r="18" spans="1:11" ht="35.25" customHeight="1">
      <c r="A18" s="47"/>
      <c r="B18" s="31" t="s">
        <v>141</v>
      </c>
      <c r="C18" s="274"/>
      <c r="D18" s="264">
        <v>0.1</v>
      </c>
      <c r="E18" s="253" t="s">
        <v>280</v>
      </c>
      <c r="F18" s="246">
        <f>0*100/95.6</f>
        <v>0</v>
      </c>
      <c r="G18" s="246">
        <v>0</v>
      </c>
      <c r="H18" s="246">
        <v>0</v>
      </c>
      <c r="I18" s="246">
        <v>0</v>
      </c>
      <c r="J18" s="246">
        <f t="shared" ref="J18" si="2">1*100/96.5</f>
        <v>1.0362694300518134</v>
      </c>
      <c r="K18" s="192"/>
    </row>
    <row r="19" spans="1:11" ht="18" customHeight="1">
      <c r="A19" s="47"/>
      <c r="B19" s="31" t="s">
        <v>140</v>
      </c>
      <c r="C19" s="274"/>
      <c r="D19" s="264">
        <v>0.1</v>
      </c>
      <c r="E19" s="253" t="s">
        <v>126</v>
      </c>
      <c r="F19" s="261">
        <f>22*100/(21.6+71.2+55.2)</f>
        <v>14.864864864864865</v>
      </c>
      <c r="G19" s="261">
        <f>16*100/148</f>
        <v>10.810810810810811</v>
      </c>
      <c r="H19" s="261">
        <f>16*100/148</f>
        <v>10.810810810810811</v>
      </c>
      <c r="I19" s="261">
        <f>15*100/148</f>
        <v>10.135135135135135</v>
      </c>
      <c r="J19" s="252">
        <v>24.8</v>
      </c>
      <c r="K19" s="259">
        <f>(21.6+71.2+55.2)</f>
        <v>148</v>
      </c>
    </row>
    <row r="20" spans="1:11" ht="17.25" customHeight="1">
      <c r="A20" s="47"/>
      <c r="B20" s="31" t="s">
        <v>139</v>
      </c>
      <c r="C20" s="274"/>
      <c r="D20" s="264">
        <v>0.1</v>
      </c>
      <c r="E20" s="253" t="s">
        <v>126</v>
      </c>
      <c r="F20" s="246">
        <f>0*100/146.1</f>
        <v>0</v>
      </c>
      <c r="G20" s="246">
        <f t="shared" ref="G20:I20" si="3">0*100/146.1</f>
        <v>0</v>
      </c>
      <c r="H20" s="246">
        <f t="shared" si="3"/>
        <v>0</v>
      </c>
      <c r="I20" s="246">
        <f t="shared" si="3"/>
        <v>0</v>
      </c>
      <c r="J20" s="56">
        <f>0/146*100</f>
        <v>0</v>
      </c>
    </row>
    <row r="21" spans="1:11" s="30" customFormat="1" ht="18" customHeight="1">
      <c r="A21" s="49" t="s">
        <v>92</v>
      </c>
      <c r="B21" s="271" t="s">
        <v>138</v>
      </c>
      <c r="C21" s="271"/>
      <c r="D21" s="271"/>
      <c r="E21" s="271"/>
      <c r="F21" s="271"/>
      <c r="G21" s="271"/>
      <c r="H21" s="271"/>
      <c r="I21" s="271"/>
      <c r="J21" s="271"/>
    </row>
    <row r="22" spans="1:11" s="30" customFormat="1" ht="15" customHeight="1">
      <c r="A22" s="287" t="s">
        <v>128</v>
      </c>
      <c r="B22" s="287"/>
      <c r="C22" s="287"/>
      <c r="D22" s="287"/>
      <c r="E22" s="287"/>
      <c r="F22" s="287"/>
      <c r="G22" s="287"/>
      <c r="H22" s="287"/>
      <c r="I22" s="287"/>
      <c r="J22" s="287"/>
    </row>
    <row r="23" spans="1:11" ht="96.75" customHeight="1">
      <c r="A23" s="54" t="s">
        <v>137</v>
      </c>
      <c r="B23" s="31" t="s">
        <v>136</v>
      </c>
      <c r="C23" s="252" t="s">
        <v>135</v>
      </c>
      <c r="D23" s="264">
        <v>0.19</v>
      </c>
      <c r="E23" s="52" t="s">
        <v>385</v>
      </c>
      <c r="F23" s="55">
        <v>4402</v>
      </c>
      <c r="G23" s="55">
        <v>4000</v>
      </c>
      <c r="H23" s="55">
        <v>4000</v>
      </c>
      <c r="I23" s="55">
        <v>4000</v>
      </c>
      <c r="J23" s="55">
        <v>4800</v>
      </c>
      <c r="K23" s="22">
        <f>2.8+0.8</f>
        <v>3.5999999999999996</v>
      </c>
    </row>
    <row r="24" spans="1:11" s="30" customFormat="1" ht="21" customHeight="1">
      <c r="A24" s="49" t="s">
        <v>93</v>
      </c>
      <c r="B24" s="271" t="s">
        <v>134</v>
      </c>
      <c r="C24" s="271"/>
      <c r="D24" s="271"/>
      <c r="E24" s="271"/>
      <c r="F24" s="271"/>
      <c r="G24" s="271"/>
      <c r="H24" s="271"/>
      <c r="I24" s="271"/>
      <c r="J24" s="271"/>
    </row>
    <row r="25" spans="1:11" s="30" customFormat="1" ht="16.5" customHeight="1">
      <c r="A25" s="273" t="s">
        <v>128</v>
      </c>
      <c r="B25" s="273"/>
      <c r="C25" s="273"/>
      <c r="D25" s="273"/>
      <c r="E25" s="273"/>
      <c r="F25" s="273"/>
      <c r="G25" s="273"/>
      <c r="H25" s="273"/>
      <c r="I25" s="273"/>
      <c r="J25" s="273"/>
    </row>
    <row r="26" spans="1:11" s="51" customFormat="1" ht="36" customHeight="1">
      <c r="A26" s="54" t="s">
        <v>133</v>
      </c>
      <c r="B26" s="28" t="s">
        <v>132</v>
      </c>
      <c r="C26" s="27" t="s">
        <v>82</v>
      </c>
      <c r="D26" s="265">
        <v>0.02</v>
      </c>
      <c r="E26" s="52" t="s">
        <v>383</v>
      </c>
      <c r="F26" s="246">
        <f>(520577.3-9782.325)/520577.3*100</f>
        <v>98.120869849684183</v>
      </c>
      <c r="G26" s="190">
        <v>98.2</v>
      </c>
      <c r="H26" s="190">
        <v>98.2</v>
      </c>
      <c r="I26" s="190">
        <v>98.2</v>
      </c>
      <c r="J26" s="52">
        <v>98.9</v>
      </c>
    </row>
    <row r="27" spans="1:11" s="51" customFormat="1" ht="39" customHeight="1">
      <c r="A27" s="54" t="s">
        <v>131</v>
      </c>
      <c r="B27" s="28" t="s">
        <v>130</v>
      </c>
      <c r="C27" s="27" t="s">
        <v>82</v>
      </c>
      <c r="D27" s="266">
        <v>0.02</v>
      </c>
      <c r="E27" s="53" t="s">
        <v>283</v>
      </c>
      <c r="F27" s="246">
        <f>490179.5*100/512629.819</f>
        <v>95.620559287051535</v>
      </c>
      <c r="G27" s="191">
        <v>97.3</v>
      </c>
      <c r="H27" s="191">
        <v>97.3</v>
      </c>
      <c r="I27" s="191">
        <v>97.3</v>
      </c>
      <c r="J27" s="52">
        <v>98</v>
      </c>
    </row>
    <row r="28" spans="1:11" s="30" customFormat="1" ht="18" customHeight="1">
      <c r="A28" s="49" t="s">
        <v>94</v>
      </c>
      <c r="B28" s="271" t="s">
        <v>129</v>
      </c>
      <c r="C28" s="271"/>
      <c r="D28" s="271"/>
      <c r="E28" s="271"/>
      <c r="F28" s="271"/>
      <c r="G28" s="271"/>
      <c r="H28" s="271"/>
      <c r="I28" s="271"/>
      <c r="J28" s="271"/>
    </row>
    <row r="29" spans="1:11" s="30" customFormat="1" ht="15" customHeight="1">
      <c r="A29" s="287" t="s">
        <v>128</v>
      </c>
      <c r="B29" s="287"/>
      <c r="C29" s="287"/>
      <c r="D29" s="287"/>
      <c r="E29" s="287"/>
      <c r="F29" s="287"/>
      <c r="G29" s="287"/>
      <c r="H29" s="287"/>
      <c r="I29" s="287"/>
      <c r="J29" s="287"/>
    </row>
    <row r="30" spans="1:11" ht="49.5" customHeight="1">
      <c r="A30" s="48" t="s">
        <v>127</v>
      </c>
      <c r="B30" s="50" t="s">
        <v>281</v>
      </c>
      <c r="C30" s="252" t="s">
        <v>82</v>
      </c>
      <c r="D30" s="263">
        <v>0.01</v>
      </c>
      <c r="E30" s="253" t="s">
        <v>126</v>
      </c>
      <c r="F30" s="247">
        <f>100-((1333-341)*100/49807)</f>
        <v>98.008312084646732</v>
      </c>
      <c r="G30" s="247">
        <f>100-((1333-370)*100/49485)</f>
        <v>98.053955744164895</v>
      </c>
      <c r="H30" s="247">
        <f>100-((1333-410)*100/49159)</f>
        <v>98.122419089078292</v>
      </c>
      <c r="I30" s="247">
        <f>100-((1333-430)*100/48850)</f>
        <v>98.151484135107466</v>
      </c>
      <c r="J30" s="253">
        <v>95</v>
      </c>
      <c r="K30" s="22" t="s">
        <v>285</v>
      </c>
    </row>
    <row r="31" spans="1:11" s="30" customFormat="1" ht="15.75" customHeight="1">
      <c r="A31" s="251">
        <v>2</v>
      </c>
      <c r="B31" s="271" t="s">
        <v>125</v>
      </c>
      <c r="C31" s="271"/>
      <c r="D31" s="271"/>
      <c r="E31" s="271"/>
      <c r="F31" s="271"/>
      <c r="G31" s="271"/>
      <c r="H31" s="271"/>
      <c r="I31" s="271"/>
      <c r="J31" s="271"/>
    </row>
    <row r="32" spans="1:11" s="30" customFormat="1" ht="17.25" customHeight="1">
      <c r="A32" s="49" t="s">
        <v>83</v>
      </c>
      <c r="B32" s="271" t="s">
        <v>124</v>
      </c>
      <c r="C32" s="271"/>
      <c r="D32" s="271"/>
      <c r="E32" s="271"/>
      <c r="F32" s="271"/>
      <c r="G32" s="271"/>
      <c r="H32" s="271"/>
      <c r="I32" s="271"/>
      <c r="J32" s="271"/>
    </row>
    <row r="33" spans="1:10" s="43" customFormat="1" ht="14.25" customHeight="1">
      <c r="A33" s="273" t="s">
        <v>123</v>
      </c>
      <c r="B33" s="273"/>
      <c r="C33" s="273"/>
      <c r="D33" s="273"/>
      <c r="E33" s="273"/>
      <c r="F33" s="273"/>
      <c r="G33" s="273"/>
      <c r="H33" s="273"/>
      <c r="I33" s="273"/>
      <c r="J33" s="273"/>
    </row>
    <row r="34" spans="1:10" ht="34.5" customHeight="1">
      <c r="A34" s="48" t="s">
        <v>122</v>
      </c>
      <c r="B34" s="31" t="s">
        <v>121</v>
      </c>
      <c r="C34" s="252" t="s">
        <v>82</v>
      </c>
      <c r="D34" s="264">
        <v>0.03</v>
      </c>
      <c r="E34" s="253" t="s">
        <v>120</v>
      </c>
      <c r="F34" s="247">
        <f>100-(3404.5/3615.6)*100</f>
        <v>5.8385883394180667</v>
      </c>
      <c r="G34" s="257">
        <v>4</v>
      </c>
      <c r="H34" s="257">
        <v>4</v>
      </c>
      <c r="I34" s="257">
        <v>4</v>
      </c>
      <c r="J34" s="252">
        <v>2</v>
      </c>
    </row>
    <row r="35" spans="1:10" ht="60.75" customHeight="1">
      <c r="A35" s="46" t="s">
        <v>119</v>
      </c>
      <c r="B35" s="31" t="s">
        <v>118</v>
      </c>
      <c r="C35" s="274" t="s">
        <v>82</v>
      </c>
      <c r="D35" s="275"/>
      <c r="E35" s="275"/>
      <c r="F35" s="275"/>
      <c r="G35" s="275"/>
      <c r="H35" s="275"/>
      <c r="I35" s="275"/>
      <c r="J35" s="275"/>
    </row>
    <row r="36" spans="1:10" ht="19.5" customHeight="1">
      <c r="A36" s="47"/>
      <c r="B36" s="31" t="s">
        <v>117</v>
      </c>
      <c r="C36" s="274"/>
      <c r="D36" s="263">
        <v>0.04</v>
      </c>
      <c r="E36" s="288" t="s">
        <v>386</v>
      </c>
      <c r="F36" s="253">
        <v>100</v>
      </c>
      <c r="G36" s="253">
        <v>100</v>
      </c>
      <c r="H36" s="253">
        <v>100</v>
      </c>
      <c r="I36" s="253">
        <v>100</v>
      </c>
      <c r="J36" s="253">
        <v>100</v>
      </c>
    </row>
    <row r="37" spans="1:10" ht="18.75" customHeight="1">
      <c r="A37" s="47"/>
      <c r="B37" s="31" t="s">
        <v>116</v>
      </c>
      <c r="C37" s="274"/>
      <c r="D37" s="263">
        <v>0.04</v>
      </c>
      <c r="E37" s="288"/>
      <c r="F37" s="247">
        <f>125*100/332</f>
        <v>37.650602409638552</v>
      </c>
      <c r="G37" s="247">
        <f>128*100/332</f>
        <v>38.554216867469883</v>
      </c>
      <c r="H37" s="247">
        <f>131*100/332</f>
        <v>39.457831325301207</v>
      </c>
      <c r="I37" s="247">
        <f>136*100/332</f>
        <v>40.963855421686745</v>
      </c>
      <c r="J37" s="253">
        <v>15.92</v>
      </c>
    </row>
    <row r="38" spans="1:10" ht="19.5" customHeight="1">
      <c r="A38" s="47"/>
      <c r="B38" s="31" t="s">
        <v>115</v>
      </c>
      <c r="C38" s="274"/>
      <c r="D38" s="263">
        <v>0.04</v>
      </c>
      <c r="E38" s="288"/>
      <c r="F38" s="247">
        <f>33*100/332</f>
        <v>9.9397590361445776</v>
      </c>
      <c r="G38" s="247">
        <f>36*100/332</f>
        <v>10.843373493975903</v>
      </c>
      <c r="H38" s="247">
        <f>39*100/332</f>
        <v>11.746987951807229</v>
      </c>
      <c r="I38" s="247">
        <f>42*100/332</f>
        <v>12.650602409638553</v>
      </c>
      <c r="J38" s="253">
        <v>60.04</v>
      </c>
    </row>
    <row r="39" spans="1:10" s="30" customFormat="1" ht="25.5" customHeight="1">
      <c r="A39" s="251">
        <v>3</v>
      </c>
      <c r="B39" s="271" t="s">
        <v>114</v>
      </c>
      <c r="C39" s="271"/>
      <c r="D39" s="271"/>
      <c r="E39" s="271"/>
      <c r="F39" s="271"/>
      <c r="G39" s="271"/>
      <c r="H39" s="271"/>
      <c r="I39" s="271"/>
      <c r="J39" s="271"/>
    </row>
    <row r="40" spans="1:10" s="30" customFormat="1" ht="20.25" customHeight="1">
      <c r="A40" s="251" t="s">
        <v>113</v>
      </c>
      <c r="B40" s="271" t="s">
        <v>112</v>
      </c>
      <c r="C40" s="271"/>
      <c r="D40" s="271"/>
      <c r="E40" s="271"/>
      <c r="F40" s="271"/>
      <c r="G40" s="271"/>
      <c r="H40" s="271"/>
      <c r="I40" s="271"/>
      <c r="J40" s="271"/>
    </row>
    <row r="41" spans="1:10" s="30" customFormat="1" ht="18" customHeight="1">
      <c r="A41" s="251"/>
      <c r="B41" s="271" t="s">
        <v>99</v>
      </c>
      <c r="C41" s="271"/>
      <c r="D41" s="271"/>
      <c r="E41" s="271"/>
      <c r="F41" s="271"/>
      <c r="G41" s="271"/>
      <c r="H41" s="271"/>
      <c r="I41" s="271"/>
      <c r="J41" s="271"/>
    </row>
    <row r="42" spans="1:10" ht="82.5" customHeight="1">
      <c r="A42" s="46" t="s">
        <v>111</v>
      </c>
      <c r="B42" s="31" t="s">
        <v>110</v>
      </c>
      <c r="C42" s="252" t="s">
        <v>82</v>
      </c>
      <c r="D42" s="263">
        <v>0.03</v>
      </c>
      <c r="E42" s="45" t="s">
        <v>282</v>
      </c>
      <c r="F42" s="247">
        <f>380730*100/3194000</f>
        <v>11.920162805259862</v>
      </c>
      <c r="G42" s="247">
        <f>380730*100/3194000</f>
        <v>11.920162805259862</v>
      </c>
      <c r="H42" s="247">
        <f>380730*100/3194000</f>
        <v>11.920162805259862</v>
      </c>
      <c r="I42" s="247">
        <f>380730*100/3194000</f>
        <v>11.920162805259862</v>
      </c>
      <c r="J42" s="29" t="e">
        <f>#REF!</f>
        <v>#REF!</v>
      </c>
    </row>
    <row r="43" spans="1:10" s="30" customFormat="1" ht="15.75" customHeight="1">
      <c r="A43" s="44" t="s">
        <v>96</v>
      </c>
      <c r="B43" s="272" t="s">
        <v>109</v>
      </c>
      <c r="C43" s="272"/>
      <c r="D43" s="272"/>
      <c r="E43" s="272"/>
      <c r="F43" s="272"/>
      <c r="G43" s="272"/>
      <c r="H43" s="272"/>
      <c r="I43" s="272"/>
      <c r="J43" s="272"/>
    </row>
    <row r="44" spans="1:10" s="30" customFormat="1" ht="15.75" customHeight="1">
      <c r="A44" s="44"/>
      <c r="B44" s="272" t="s">
        <v>99</v>
      </c>
      <c r="C44" s="272"/>
      <c r="D44" s="272"/>
      <c r="E44" s="272"/>
      <c r="F44" s="272"/>
      <c r="G44" s="272"/>
      <c r="H44" s="272"/>
      <c r="I44" s="272"/>
      <c r="J44" s="272"/>
    </row>
    <row r="45" spans="1:10" s="249" customFormat="1" ht="24">
      <c r="A45" s="42" t="s">
        <v>108</v>
      </c>
      <c r="B45" s="31" t="s">
        <v>107</v>
      </c>
      <c r="C45" s="252" t="s">
        <v>82</v>
      </c>
      <c r="D45" s="263">
        <v>0.15</v>
      </c>
      <c r="E45" s="253" t="s">
        <v>81</v>
      </c>
      <c r="F45" s="252">
        <v>100</v>
      </c>
      <c r="G45" s="252">
        <v>100</v>
      </c>
      <c r="H45" s="252">
        <v>100</v>
      </c>
      <c r="I45" s="252">
        <v>100</v>
      </c>
      <c r="J45" s="252">
        <v>100</v>
      </c>
    </row>
    <row r="46" spans="1:10" s="249" customFormat="1" ht="27.75" customHeight="1">
      <c r="A46" s="42" t="s">
        <v>106</v>
      </c>
      <c r="B46" s="31" t="s">
        <v>105</v>
      </c>
      <c r="C46" s="252" t="s">
        <v>82</v>
      </c>
      <c r="D46" s="263">
        <v>0.02</v>
      </c>
      <c r="E46" s="253" t="s">
        <v>81</v>
      </c>
      <c r="F46" s="252">
        <v>100</v>
      </c>
      <c r="G46" s="252">
        <v>100</v>
      </c>
      <c r="H46" s="252">
        <v>100</v>
      </c>
      <c r="I46" s="252">
        <v>100</v>
      </c>
      <c r="J46" s="252">
        <v>100</v>
      </c>
    </row>
    <row r="47" spans="1:10" ht="43.5" customHeight="1">
      <c r="A47" s="42" t="s">
        <v>104</v>
      </c>
      <c r="B47" s="31" t="s">
        <v>103</v>
      </c>
      <c r="C47" s="252" t="s">
        <v>82</v>
      </c>
      <c r="D47" s="263">
        <v>0.01</v>
      </c>
      <c r="E47" s="253" t="s">
        <v>102</v>
      </c>
      <c r="F47" s="247">
        <f>426/15947*100</f>
        <v>2.6713488430425785</v>
      </c>
      <c r="G47" s="247">
        <f>410/15796*100</f>
        <v>2.5955938212205623</v>
      </c>
      <c r="H47" s="247">
        <f>406/15645*100</f>
        <v>2.5950782997762865</v>
      </c>
      <c r="I47" s="247">
        <f>403/15494*100</f>
        <v>2.601006841357945</v>
      </c>
      <c r="J47" s="253">
        <v>3.5</v>
      </c>
    </row>
    <row r="48" spans="1:10" s="43" customFormat="1" ht="17.25" customHeight="1">
      <c r="A48" s="44" t="s">
        <v>101</v>
      </c>
      <c r="B48" s="271" t="s">
        <v>100</v>
      </c>
      <c r="C48" s="271"/>
      <c r="D48" s="271"/>
      <c r="E48" s="271"/>
      <c r="F48" s="271"/>
      <c r="G48" s="271"/>
      <c r="H48" s="271"/>
      <c r="I48" s="271"/>
      <c r="J48" s="271"/>
    </row>
    <row r="49" spans="1:16" s="43" customFormat="1" ht="14.25" customHeight="1">
      <c r="A49" s="44"/>
      <c r="B49" s="271" t="s">
        <v>99</v>
      </c>
      <c r="C49" s="271"/>
      <c r="D49" s="271"/>
      <c r="E49" s="271"/>
      <c r="F49" s="271"/>
      <c r="G49" s="271"/>
      <c r="H49" s="271"/>
      <c r="I49" s="271"/>
      <c r="J49" s="271"/>
    </row>
    <row r="50" spans="1:16" s="43" customFormat="1" ht="24.75" customHeight="1">
      <c r="A50" s="42" t="s">
        <v>98</v>
      </c>
      <c r="B50" s="31" t="s">
        <v>97</v>
      </c>
      <c r="C50" s="252" t="s">
        <v>82</v>
      </c>
      <c r="D50" s="264">
        <v>0.1</v>
      </c>
      <c r="E50" s="253" t="s">
        <v>81</v>
      </c>
      <c r="F50" s="252">
        <v>100</v>
      </c>
      <c r="G50" s="252">
        <v>100</v>
      </c>
      <c r="H50" s="252">
        <v>100</v>
      </c>
      <c r="I50" s="252">
        <v>100</v>
      </c>
      <c r="J50" s="250"/>
    </row>
    <row r="51" spans="1:16" ht="18.75">
      <c r="D51" s="41"/>
      <c r="K51" s="258"/>
      <c r="L51" s="248"/>
      <c r="M51" s="183"/>
      <c r="P51" s="184"/>
    </row>
    <row r="52" spans="1:16">
      <c r="K52" s="258" t="e">
        <f>L52*#REF!/#REF!</f>
        <v>#REF!</v>
      </c>
      <c r="L52" s="248">
        <v>15</v>
      </c>
      <c r="M52" s="22">
        <v>9</v>
      </c>
      <c r="N52" s="22" t="s">
        <v>290</v>
      </c>
      <c r="O52" s="22" t="s">
        <v>291</v>
      </c>
      <c r="P52" s="22" t="e">
        <f>K52*#REF!/#REF!</f>
        <v>#REF!</v>
      </c>
    </row>
    <row r="53" spans="1:16">
      <c r="A53" s="189"/>
      <c r="B53" s="189"/>
      <c r="C53" s="189"/>
    </row>
    <row r="54" spans="1:16" ht="25.5" customHeight="1">
      <c r="A54" s="285" t="s">
        <v>294</v>
      </c>
      <c r="B54" s="285"/>
      <c r="C54" s="285"/>
      <c r="D54" s="285"/>
      <c r="E54" s="285"/>
      <c r="F54" s="285"/>
      <c r="G54" s="285"/>
      <c r="H54" s="285"/>
      <c r="I54" s="285"/>
    </row>
    <row r="56" spans="1:16">
      <c r="D56" s="262">
        <f>D18+D19+D20+D23+D26+D27+D30+D34+D36+D37+D38+D42+D45+D46+D47+D50</f>
        <v>1.0000000000000002</v>
      </c>
    </row>
    <row r="57" spans="1:16">
      <c r="D57" s="262">
        <f>1-D56</f>
        <v>0</v>
      </c>
    </row>
  </sheetData>
  <mergeCells count="38">
    <mergeCell ref="A54:I54"/>
    <mergeCell ref="F2:I2"/>
    <mergeCell ref="B39:J39"/>
    <mergeCell ref="B41:J41"/>
    <mergeCell ref="A22:J22"/>
    <mergeCell ref="A25:J25"/>
    <mergeCell ref="A29:J29"/>
    <mergeCell ref="C35:C38"/>
    <mergeCell ref="D35:J35"/>
    <mergeCell ref="B28:J28"/>
    <mergeCell ref="B31:J31"/>
    <mergeCell ref="A33:J33"/>
    <mergeCell ref="E36:E38"/>
    <mergeCell ref="B24:J24"/>
    <mergeCell ref="B15:J15"/>
    <mergeCell ref="B40:J40"/>
    <mergeCell ref="E8:E9"/>
    <mergeCell ref="B43:J43"/>
    <mergeCell ref="F1:J1"/>
    <mergeCell ref="B11:J11"/>
    <mergeCell ref="A10:J10"/>
    <mergeCell ref="F3:J3"/>
    <mergeCell ref="A4:J4"/>
    <mergeCell ref="A6:J6"/>
    <mergeCell ref="A5:J5"/>
    <mergeCell ref="A8:A9"/>
    <mergeCell ref="B8:B9"/>
    <mergeCell ref="C8:C9"/>
    <mergeCell ref="D8:D9"/>
    <mergeCell ref="F8:I8"/>
    <mergeCell ref="B49:J49"/>
    <mergeCell ref="B44:J44"/>
    <mergeCell ref="B48:J48"/>
    <mergeCell ref="A16:J16"/>
    <mergeCell ref="C17:C20"/>
    <mergeCell ref="D17:J17"/>
    <mergeCell ref="B32:J32"/>
    <mergeCell ref="B21:J21"/>
  </mergeCells>
  <printOptions horizontalCentered="1"/>
  <pageMargins left="0.19685039370078741" right="0.19685039370078741" top="0.19685039370078741" bottom="0.19685039370078741" header="0" footer="0"/>
  <pageSetup paperSize="9" scale="85" orientation="landscape" r:id="rId1"/>
  <headerFooter alignWithMargins="0"/>
  <rowBreaks count="2" manualBreakCount="2">
    <brk id="23" max="8" man="1"/>
    <brk id="4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H42"/>
  <sheetViews>
    <sheetView view="pageBreakPreview" zoomScale="75" zoomScaleSheetLayoutView="75" workbookViewId="0">
      <selection activeCell="A7" sqref="A7:H7"/>
    </sheetView>
  </sheetViews>
  <sheetFormatPr defaultRowHeight="15"/>
  <cols>
    <col min="1" max="1" width="5.42578125" customWidth="1"/>
    <col min="2" max="2" width="30.85546875" customWidth="1"/>
    <col min="3" max="3" width="17.5703125" customWidth="1"/>
    <col min="4" max="4" width="12.85546875" customWidth="1"/>
    <col min="5" max="5" width="13" customWidth="1"/>
    <col min="6" max="6" width="36.28515625" customWidth="1"/>
    <col min="7" max="7" width="37" customWidth="1"/>
    <col min="8" max="8" width="25.7109375" customWidth="1"/>
  </cols>
  <sheetData>
    <row r="1" spans="1:8" s="3" customFormat="1" ht="15.75">
      <c r="A1" s="293"/>
      <c r="B1" s="293"/>
      <c r="C1" s="293"/>
      <c r="D1" s="293"/>
      <c r="E1" s="293"/>
      <c r="F1" s="293"/>
      <c r="G1" s="293"/>
      <c r="H1" s="293"/>
    </row>
    <row r="2" spans="1:8" s="3" customFormat="1" ht="0.75" customHeight="1">
      <c r="A2" s="115"/>
      <c r="B2" s="115"/>
      <c r="C2" s="115"/>
      <c r="D2" s="115"/>
      <c r="E2" s="115"/>
      <c r="F2" s="115"/>
      <c r="G2" s="298"/>
      <c r="H2" s="299"/>
    </row>
    <row r="3" spans="1:8" s="3" customFormat="1" ht="15.75">
      <c r="A3" s="1"/>
      <c r="G3" s="292" t="s">
        <v>243</v>
      </c>
      <c r="H3" s="292"/>
    </row>
    <row r="4" spans="1:8" s="3" customFormat="1" ht="15.75">
      <c r="A4" s="1"/>
    </row>
    <row r="5" spans="1:8" s="3" customFormat="1" ht="15.75">
      <c r="A5" s="297" t="s">
        <v>11</v>
      </c>
      <c r="B5" s="297"/>
      <c r="C5" s="297"/>
      <c r="D5" s="297"/>
      <c r="E5" s="297"/>
      <c r="F5" s="297"/>
      <c r="G5" s="297"/>
      <c r="H5" s="297"/>
    </row>
    <row r="6" spans="1:8" s="3" customFormat="1" ht="15.75">
      <c r="A6" s="297" t="s">
        <v>12</v>
      </c>
      <c r="B6" s="297"/>
      <c r="C6" s="297"/>
      <c r="D6" s="297"/>
      <c r="E6" s="297"/>
      <c r="F6" s="297"/>
      <c r="G6" s="297"/>
      <c r="H6" s="297"/>
    </row>
    <row r="7" spans="1:8" s="3" customFormat="1" ht="19.5" customHeight="1">
      <c r="A7" s="295" t="s">
        <v>394</v>
      </c>
      <c r="B7" s="296"/>
      <c r="C7" s="296"/>
      <c r="D7" s="296"/>
      <c r="E7" s="296"/>
      <c r="F7" s="296"/>
      <c r="G7" s="296"/>
      <c r="H7" s="296"/>
    </row>
    <row r="8" spans="1:8" s="3" customFormat="1" ht="15.75">
      <c r="A8" s="2"/>
    </row>
    <row r="9" spans="1:8" s="3" customFormat="1" ht="18" customHeight="1">
      <c r="A9" s="294" t="s">
        <v>23</v>
      </c>
      <c r="B9" s="294" t="s">
        <v>13</v>
      </c>
      <c r="C9" s="294" t="s">
        <v>14</v>
      </c>
      <c r="D9" s="294" t="s">
        <v>15</v>
      </c>
      <c r="E9" s="294"/>
      <c r="F9" s="294" t="s">
        <v>16</v>
      </c>
      <c r="G9" s="294" t="s">
        <v>17</v>
      </c>
      <c r="H9" s="294" t="s">
        <v>18</v>
      </c>
    </row>
    <row r="10" spans="1:8" s="3" customFormat="1" ht="41.25" customHeight="1">
      <c r="A10" s="294"/>
      <c r="B10" s="294"/>
      <c r="C10" s="294"/>
      <c r="D10" s="96" t="s">
        <v>19</v>
      </c>
      <c r="E10" s="96" t="s">
        <v>20</v>
      </c>
      <c r="F10" s="294"/>
      <c r="G10" s="294"/>
      <c r="H10" s="294"/>
    </row>
    <row r="11" spans="1:8" s="3" customFormat="1" ht="15.75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7">
        <v>7</v>
      </c>
      <c r="H11" s="97">
        <v>8</v>
      </c>
    </row>
    <row r="12" spans="1:8" s="3" customFormat="1" ht="15.75">
      <c r="A12" s="98">
        <v>1</v>
      </c>
      <c r="B12" s="300" t="s">
        <v>186</v>
      </c>
      <c r="C12" s="300"/>
      <c r="D12" s="300"/>
      <c r="E12" s="300"/>
      <c r="F12" s="300"/>
      <c r="G12" s="300"/>
      <c r="H12" s="300"/>
    </row>
    <row r="13" spans="1:8" s="3" customFormat="1" ht="198.75" customHeight="1">
      <c r="A13" s="99" t="s">
        <v>80</v>
      </c>
      <c r="B13" s="100" t="s">
        <v>156</v>
      </c>
      <c r="C13" s="101" t="s">
        <v>84</v>
      </c>
      <c r="D13" s="102" t="s">
        <v>357</v>
      </c>
      <c r="E13" s="102" t="s">
        <v>358</v>
      </c>
      <c r="F13" s="236" t="s">
        <v>359</v>
      </c>
      <c r="G13" s="102" t="s">
        <v>222</v>
      </c>
      <c r="H13" s="289" t="s">
        <v>223</v>
      </c>
    </row>
    <row r="14" spans="1:8" s="3" customFormat="1" ht="63" customHeight="1">
      <c r="A14" s="99" t="s">
        <v>92</v>
      </c>
      <c r="B14" s="101" t="s">
        <v>209</v>
      </c>
      <c r="C14" s="101" t="s">
        <v>84</v>
      </c>
      <c r="D14" s="102" t="s">
        <v>357</v>
      </c>
      <c r="E14" s="102" t="s">
        <v>358</v>
      </c>
      <c r="F14" s="102" t="s">
        <v>224</v>
      </c>
      <c r="G14" s="102" t="s">
        <v>212</v>
      </c>
      <c r="H14" s="290"/>
    </row>
    <row r="15" spans="1:8" s="3" customFormat="1" ht="130.5" hidden="1" customHeight="1">
      <c r="A15" s="99" t="s">
        <v>94</v>
      </c>
      <c r="B15" s="101" t="s">
        <v>254</v>
      </c>
      <c r="C15" s="101" t="s">
        <v>84</v>
      </c>
      <c r="D15" s="102" t="s">
        <v>261</v>
      </c>
      <c r="E15" s="102" t="s">
        <v>262</v>
      </c>
      <c r="F15" s="125" t="s">
        <v>263</v>
      </c>
      <c r="G15" s="124" t="s">
        <v>246</v>
      </c>
      <c r="H15" s="290"/>
    </row>
    <row r="16" spans="1:8" s="3" customFormat="1" ht="81" customHeight="1">
      <c r="A16" s="99"/>
      <c r="B16" s="101" t="s">
        <v>356</v>
      </c>
      <c r="C16" s="101" t="s">
        <v>84</v>
      </c>
      <c r="D16" s="102" t="s">
        <v>388</v>
      </c>
      <c r="E16" s="102" t="s">
        <v>367</v>
      </c>
      <c r="F16" s="203" t="s">
        <v>339</v>
      </c>
      <c r="G16" s="124" t="s">
        <v>332</v>
      </c>
      <c r="H16" s="290"/>
    </row>
    <row r="17" spans="1:8" s="3" customFormat="1" ht="15.75">
      <c r="A17" s="104">
        <v>2</v>
      </c>
      <c r="B17" s="301" t="s">
        <v>187</v>
      </c>
      <c r="C17" s="302"/>
      <c r="D17" s="302"/>
      <c r="E17" s="302"/>
      <c r="F17" s="302"/>
      <c r="G17" s="302"/>
      <c r="H17" s="303"/>
    </row>
    <row r="18" spans="1:8" s="3" customFormat="1" ht="73.5" customHeight="1">
      <c r="A18" s="99" t="s">
        <v>83</v>
      </c>
      <c r="B18" s="105" t="s">
        <v>296</v>
      </c>
      <c r="C18" s="101" t="s">
        <v>84</v>
      </c>
      <c r="D18" s="102"/>
      <c r="E18" s="102"/>
      <c r="F18" s="102" t="s">
        <v>389</v>
      </c>
      <c r="G18" s="102" t="s">
        <v>390</v>
      </c>
      <c r="H18" s="270" t="s">
        <v>391</v>
      </c>
    </row>
    <row r="19" spans="1:8" s="3" customFormat="1" ht="15.75">
      <c r="A19" s="104">
        <v>3</v>
      </c>
      <c r="B19" s="301" t="s">
        <v>188</v>
      </c>
      <c r="C19" s="302"/>
      <c r="D19" s="302"/>
      <c r="E19" s="302"/>
      <c r="F19" s="302"/>
      <c r="G19" s="302"/>
      <c r="H19" s="303"/>
    </row>
    <row r="20" spans="1:8" s="3" customFormat="1" ht="79.5" customHeight="1">
      <c r="A20" s="99" t="s">
        <v>95</v>
      </c>
      <c r="B20" s="101" t="s">
        <v>160</v>
      </c>
      <c r="C20" s="101" t="s">
        <v>84</v>
      </c>
      <c r="D20" s="102" t="s">
        <v>360</v>
      </c>
      <c r="E20" s="102" t="s">
        <v>361</v>
      </c>
      <c r="F20" s="127" t="s">
        <v>225</v>
      </c>
      <c r="G20" s="212" t="s">
        <v>334</v>
      </c>
      <c r="H20" s="194" t="s">
        <v>227</v>
      </c>
    </row>
    <row r="21" spans="1:8" s="3" customFormat="1" ht="85.5" customHeight="1">
      <c r="A21" s="99" t="s">
        <v>101</v>
      </c>
      <c r="B21" s="106" t="s">
        <v>162</v>
      </c>
      <c r="C21" s="101" t="s">
        <v>84</v>
      </c>
      <c r="D21" s="102" t="s">
        <v>357</v>
      </c>
      <c r="E21" s="102" t="s">
        <v>358</v>
      </c>
      <c r="F21" s="195" t="s">
        <v>264</v>
      </c>
      <c r="G21" s="195" t="s">
        <v>228</v>
      </c>
      <c r="H21" s="237" t="s">
        <v>301</v>
      </c>
    </row>
    <row r="22" spans="1:8" s="3" customFormat="1" ht="81" customHeight="1">
      <c r="A22" s="99" t="s">
        <v>306</v>
      </c>
      <c r="B22" s="106" t="s">
        <v>192</v>
      </c>
      <c r="C22" s="101" t="s">
        <v>84</v>
      </c>
      <c r="D22" s="102" t="s">
        <v>362</v>
      </c>
      <c r="E22" s="102" t="s">
        <v>358</v>
      </c>
      <c r="F22" s="127" t="s">
        <v>229</v>
      </c>
      <c r="G22" s="103" t="s">
        <v>230</v>
      </c>
      <c r="H22" s="107"/>
    </row>
    <row r="23" spans="1:8" s="3" customFormat="1" ht="109.5" customHeight="1">
      <c r="A23" s="99" t="s">
        <v>189</v>
      </c>
      <c r="B23" s="106" t="s">
        <v>164</v>
      </c>
      <c r="C23" s="101" t="s">
        <v>84</v>
      </c>
      <c r="D23" s="102" t="s">
        <v>363</v>
      </c>
      <c r="E23" s="102" t="s">
        <v>364</v>
      </c>
      <c r="F23" s="236" t="s">
        <v>365</v>
      </c>
      <c r="G23" s="103" t="s">
        <v>231</v>
      </c>
      <c r="H23" s="108" t="s">
        <v>232</v>
      </c>
    </row>
    <row r="24" spans="1:8" s="3" customFormat="1" ht="108" customHeight="1">
      <c r="A24" s="99" t="s">
        <v>307</v>
      </c>
      <c r="B24" s="197" t="s">
        <v>253</v>
      </c>
      <c r="C24" s="101" t="s">
        <v>84</v>
      </c>
      <c r="D24" s="102" t="s">
        <v>363</v>
      </c>
      <c r="E24" s="102" t="s">
        <v>364</v>
      </c>
      <c r="F24" s="195" t="s">
        <v>300</v>
      </c>
      <c r="G24" s="195" t="s">
        <v>231</v>
      </c>
      <c r="H24" s="108" t="s">
        <v>232</v>
      </c>
    </row>
    <row r="25" spans="1:8" s="3" customFormat="1" ht="90" customHeight="1">
      <c r="A25" s="99" t="s">
        <v>265</v>
      </c>
      <c r="B25" s="106" t="s">
        <v>237</v>
      </c>
      <c r="C25" s="101" t="s">
        <v>84</v>
      </c>
      <c r="D25" s="102" t="s">
        <v>366</v>
      </c>
      <c r="E25" s="102" t="s">
        <v>367</v>
      </c>
      <c r="F25" s="109" t="s">
        <v>217</v>
      </c>
      <c r="G25" s="119" t="s">
        <v>226</v>
      </c>
      <c r="H25" s="213" t="s">
        <v>340</v>
      </c>
    </row>
    <row r="26" spans="1:8" s="3" customFormat="1" ht="51" hidden="1">
      <c r="A26" s="99" t="s">
        <v>189</v>
      </c>
      <c r="B26" s="34" t="s">
        <v>240</v>
      </c>
      <c r="C26" s="101" t="s">
        <v>84</v>
      </c>
      <c r="D26" s="102" t="s">
        <v>268</v>
      </c>
      <c r="E26" s="102" t="s">
        <v>269</v>
      </c>
      <c r="F26" s="102" t="s">
        <v>244</v>
      </c>
      <c r="G26" s="102" t="s">
        <v>245</v>
      </c>
      <c r="H26" s="103"/>
    </row>
    <row r="27" spans="1:8" s="3" customFormat="1" ht="81.75" customHeight="1">
      <c r="A27" s="99" t="s">
        <v>266</v>
      </c>
      <c r="B27" s="34" t="s">
        <v>247</v>
      </c>
      <c r="C27" s="101" t="s">
        <v>84</v>
      </c>
      <c r="D27" s="102" t="s">
        <v>392</v>
      </c>
      <c r="E27" s="102" t="s">
        <v>393</v>
      </c>
      <c r="F27" s="102" t="s">
        <v>271</v>
      </c>
      <c r="G27" s="102" t="s">
        <v>270</v>
      </c>
      <c r="H27" s="158"/>
    </row>
    <row r="28" spans="1:8" s="3" customFormat="1" ht="60" hidden="1">
      <c r="A28" s="99" t="s">
        <v>265</v>
      </c>
      <c r="B28" s="34" t="s">
        <v>272</v>
      </c>
      <c r="C28" s="101" t="s">
        <v>84</v>
      </c>
      <c r="D28" s="102" t="s">
        <v>262</v>
      </c>
      <c r="E28" s="102" t="s">
        <v>269</v>
      </c>
      <c r="F28" s="102" t="s">
        <v>273</v>
      </c>
      <c r="G28" s="102" t="s">
        <v>274</v>
      </c>
      <c r="H28" s="158"/>
    </row>
    <row r="29" spans="1:8" s="3" customFormat="1" ht="45" hidden="1">
      <c r="A29" s="168" t="s">
        <v>266</v>
      </c>
      <c r="B29" s="34" t="s">
        <v>248</v>
      </c>
      <c r="C29" s="101" t="s">
        <v>84</v>
      </c>
      <c r="D29" s="102" t="s">
        <v>262</v>
      </c>
      <c r="E29" s="102" t="s">
        <v>269</v>
      </c>
      <c r="F29" s="102" t="s">
        <v>275</v>
      </c>
      <c r="G29" s="102" t="s">
        <v>274</v>
      </c>
      <c r="H29" s="158"/>
    </row>
    <row r="30" spans="1:8" s="3" customFormat="1" ht="51" hidden="1">
      <c r="A30" s="168" t="s">
        <v>267</v>
      </c>
      <c r="B30" s="34" t="s">
        <v>252</v>
      </c>
      <c r="C30" s="101" t="s">
        <v>84</v>
      </c>
      <c r="D30" s="102" t="s">
        <v>268</v>
      </c>
      <c r="E30" s="102" t="s">
        <v>269</v>
      </c>
      <c r="F30" s="109" t="s">
        <v>276</v>
      </c>
      <c r="G30" s="158" t="s">
        <v>226</v>
      </c>
      <c r="H30" s="158"/>
    </row>
    <row r="31" spans="1:8" s="3" customFormat="1" ht="51.75" customHeight="1">
      <c r="A31" s="168" t="s">
        <v>267</v>
      </c>
      <c r="B31" s="167" t="s">
        <v>298</v>
      </c>
      <c r="C31" s="101" t="s">
        <v>84</v>
      </c>
      <c r="D31" s="102" t="s">
        <v>362</v>
      </c>
      <c r="E31" s="102" t="s">
        <v>358</v>
      </c>
      <c r="F31" s="202" t="s">
        <v>302</v>
      </c>
      <c r="G31" s="203" t="s">
        <v>303</v>
      </c>
      <c r="H31" s="195"/>
    </row>
    <row r="32" spans="1:8" s="3" customFormat="1" ht="42" customHeight="1">
      <c r="A32" s="168" t="s">
        <v>308</v>
      </c>
      <c r="B32" s="167" t="s">
        <v>299</v>
      </c>
      <c r="C32" s="101" t="s">
        <v>84</v>
      </c>
      <c r="D32" s="102" t="s">
        <v>369</v>
      </c>
      <c r="E32" s="102" t="s">
        <v>368</v>
      </c>
      <c r="F32" s="109" t="s">
        <v>304</v>
      </c>
      <c r="G32" s="195" t="s">
        <v>305</v>
      </c>
      <c r="H32" s="195"/>
    </row>
    <row r="33" spans="1:8" s="3" customFormat="1" ht="57.75" customHeight="1">
      <c r="A33" s="168" t="s">
        <v>335</v>
      </c>
      <c r="B33" s="106" t="s">
        <v>165</v>
      </c>
      <c r="C33" s="101" t="s">
        <v>84</v>
      </c>
      <c r="D33" s="102" t="s">
        <v>357</v>
      </c>
      <c r="E33" s="102" t="s">
        <v>358</v>
      </c>
      <c r="F33" s="109" t="s">
        <v>333</v>
      </c>
      <c r="G33" s="208" t="s">
        <v>226</v>
      </c>
      <c r="H33" s="208"/>
    </row>
    <row r="34" spans="1:8" s="3" customFormat="1" ht="81" customHeight="1">
      <c r="A34" s="168" t="s">
        <v>336</v>
      </c>
      <c r="B34" s="231" t="s">
        <v>190</v>
      </c>
      <c r="C34" s="101" t="s">
        <v>84</v>
      </c>
      <c r="D34" s="102" t="s">
        <v>357</v>
      </c>
      <c r="E34" s="102" t="s">
        <v>358</v>
      </c>
      <c r="F34" s="127" t="s">
        <v>233</v>
      </c>
      <c r="G34" s="103" t="s">
        <v>234</v>
      </c>
      <c r="H34" s="170" t="s">
        <v>235</v>
      </c>
    </row>
    <row r="35" spans="1:8" s="3" customFormat="1" ht="19.5" customHeight="1">
      <c r="A35" s="110" t="s">
        <v>309</v>
      </c>
      <c r="B35" s="106" t="s">
        <v>169</v>
      </c>
      <c r="C35" s="232"/>
      <c r="D35" s="232"/>
      <c r="E35" s="232"/>
      <c r="F35" s="232"/>
      <c r="G35" s="232"/>
      <c r="H35" s="233"/>
    </row>
    <row r="36" spans="1:8" s="3" customFormat="1" ht="42.75" customHeight="1">
      <c r="A36" s="305" t="s">
        <v>310</v>
      </c>
      <c r="B36" s="307" t="s">
        <v>170</v>
      </c>
      <c r="C36" s="307" t="s">
        <v>84</v>
      </c>
      <c r="D36" s="309" t="s">
        <v>357</v>
      </c>
      <c r="E36" s="309" t="s">
        <v>358</v>
      </c>
      <c r="F36" s="304" t="s">
        <v>214</v>
      </c>
      <c r="G36" s="304" t="s">
        <v>213</v>
      </c>
      <c r="H36" s="304" t="s">
        <v>215</v>
      </c>
    </row>
    <row r="37" spans="1:8" s="3" customFormat="1" ht="15.75">
      <c r="A37" s="306"/>
      <c r="B37" s="308"/>
      <c r="C37" s="308"/>
      <c r="D37" s="310"/>
      <c r="E37" s="310"/>
      <c r="F37" s="304"/>
      <c r="G37" s="304"/>
      <c r="H37" s="304"/>
    </row>
    <row r="38" spans="1:8" s="3" customFormat="1" ht="102" customHeight="1">
      <c r="A38" s="99" t="s">
        <v>311</v>
      </c>
      <c r="B38" s="234" t="s">
        <v>326</v>
      </c>
      <c r="C38" s="101" t="s">
        <v>84</v>
      </c>
      <c r="D38" s="102" t="s">
        <v>357</v>
      </c>
      <c r="E38" s="102" t="s">
        <v>358</v>
      </c>
      <c r="F38" s="236" t="s">
        <v>373</v>
      </c>
      <c r="G38" s="236" t="s">
        <v>216</v>
      </c>
      <c r="H38" s="289" t="s">
        <v>236</v>
      </c>
    </row>
    <row r="39" spans="1:8" s="3" customFormat="1" ht="136.5" customHeight="1">
      <c r="A39" s="110" t="s">
        <v>191</v>
      </c>
      <c r="B39" s="207" t="s">
        <v>370</v>
      </c>
      <c r="C39" s="101" t="s">
        <v>84</v>
      </c>
      <c r="D39" s="102" t="s">
        <v>371</v>
      </c>
      <c r="E39" s="102" t="s">
        <v>372</v>
      </c>
      <c r="F39" s="236" t="s">
        <v>373</v>
      </c>
      <c r="G39" s="198" t="s">
        <v>216</v>
      </c>
      <c r="H39" s="290"/>
    </row>
    <row r="40" spans="1:8" s="3" customFormat="1" ht="129.75" customHeight="1">
      <c r="A40" s="99" t="s">
        <v>325</v>
      </c>
      <c r="B40" s="234" t="s">
        <v>374</v>
      </c>
      <c r="C40" s="101" t="s">
        <v>84</v>
      </c>
      <c r="D40" s="102" t="s">
        <v>371</v>
      </c>
      <c r="E40" s="102" t="s">
        <v>372</v>
      </c>
      <c r="F40" s="236" t="s">
        <v>327</v>
      </c>
      <c r="G40" s="236" t="s">
        <v>328</v>
      </c>
      <c r="H40" s="291"/>
    </row>
    <row r="41" spans="1:8" s="92" customFormat="1" ht="15.75">
      <c r="A41" s="111"/>
      <c r="B41" s="113"/>
      <c r="C41" s="235"/>
      <c r="D41" s="235"/>
      <c r="E41" s="235"/>
      <c r="F41" s="235"/>
      <c r="G41" s="235"/>
      <c r="H41" s="235"/>
    </row>
    <row r="42" spans="1:8" ht="15.75">
      <c r="A42" s="112"/>
      <c r="C42" s="113"/>
      <c r="D42" s="113"/>
      <c r="E42" s="113"/>
      <c r="F42" s="113"/>
      <c r="G42" s="113"/>
      <c r="H42" s="113"/>
    </row>
  </sheetData>
  <mergeCells count="26">
    <mergeCell ref="A36:A37"/>
    <mergeCell ref="B36:B37"/>
    <mergeCell ref="C36:C37"/>
    <mergeCell ref="D36:D37"/>
    <mergeCell ref="E36:E37"/>
    <mergeCell ref="B19:H19"/>
    <mergeCell ref="F36:F37"/>
    <mergeCell ref="G36:G37"/>
    <mergeCell ref="H36:H37"/>
    <mergeCell ref="H13:H16"/>
    <mergeCell ref="H38:H40"/>
    <mergeCell ref="G3:H3"/>
    <mergeCell ref="A1:H1"/>
    <mergeCell ref="A9:A10"/>
    <mergeCell ref="B9:B10"/>
    <mergeCell ref="C9:C10"/>
    <mergeCell ref="D9:E9"/>
    <mergeCell ref="F9:F10"/>
    <mergeCell ref="G9:G10"/>
    <mergeCell ref="H9:H10"/>
    <mergeCell ref="A7:H7"/>
    <mergeCell ref="A5:H5"/>
    <mergeCell ref="A6:H6"/>
    <mergeCell ref="G2:H2"/>
    <mergeCell ref="B12:H12"/>
    <mergeCell ref="B17:H17"/>
  </mergeCells>
  <pageMargins left="0.11811023622047245" right="0" top="0.15748031496062992" bottom="0.15748031496062992" header="0" footer="0"/>
  <pageSetup paperSize="9" scale="79" orientation="landscape" r:id="rId1"/>
  <rowBreaks count="3" manualBreakCount="3">
    <brk id="27" max="7" man="1"/>
    <brk id="39" max="7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F17"/>
  <sheetViews>
    <sheetView view="pageBreakPreview" zoomScale="90" zoomScaleSheetLayoutView="90" workbookViewId="0">
      <selection activeCell="E17" sqref="E17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  <col min="6" max="6" width="53.7109375" customWidth="1"/>
  </cols>
  <sheetData>
    <row r="1" spans="1:6" ht="15.75">
      <c r="A1" s="293"/>
      <c r="B1" s="293"/>
      <c r="C1" s="293"/>
      <c r="D1" s="293"/>
      <c r="E1" s="293"/>
      <c r="F1" s="311"/>
    </row>
    <row r="2" spans="1:6" ht="24.75" customHeight="1">
      <c r="A2" s="178"/>
      <c r="B2" s="178"/>
      <c r="C2" s="178"/>
      <c r="D2" s="313"/>
      <c r="E2" s="314"/>
      <c r="F2" s="311"/>
    </row>
    <row r="3" spans="1:6">
      <c r="A3" s="312" t="s">
        <v>289</v>
      </c>
      <c r="B3" s="312"/>
      <c r="C3" s="312"/>
      <c r="D3" s="312"/>
      <c r="E3" s="312"/>
      <c r="F3" s="311"/>
    </row>
    <row r="4" spans="1:6" ht="15.75">
      <c r="A4" s="293"/>
      <c r="B4" s="293"/>
      <c r="C4" s="293"/>
      <c r="D4" s="293"/>
      <c r="E4" s="293"/>
      <c r="F4" s="311"/>
    </row>
    <row r="5" spans="1:6" ht="15.75">
      <c r="A5" s="7"/>
      <c r="B5" s="3"/>
      <c r="C5" s="3"/>
      <c r="D5" s="3"/>
      <c r="E5" s="3"/>
      <c r="F5" s="311"/>
    </row>
    <row r="6" spans="1:6" ht="15.75">
      <c r="A6" s="297" t="s">
        <v>11</v>
      </c>
      <c r="B6" s="297"/>
      <c r="C6" s="297"/>
      <c r="D6" s="297"/>
      <c r="E6" s="297"/>
      <c r="F6" s="311"/>
    </row>
    <row r="7" spans="1:6" ht="15.75">
      <c r="A7" s="297" t="s">
        <v>24</v>
      </c>
      <c r="B7" s="297"/>
      <c r="C7" s="297"/>
      <c r="D7" s="297"/>
      <c r="E7" s="297"/>
      <c r="F7" s="311"/>
    </row>
    <row r="8" spans="1:6" ht="15.75">
      <c r="A8" s="297" t="s">
        <v>25</v>
      </c>
      <c r="B8" s="297"/>
      <c r="C8" s="297"/>
      <c r="D8" s="297"/>
      <c r="E8" s="297"/>
      <c r="F8" s="311"/>
    </row>
    <row r="9" spans="1:6" ht="8.25" customHeight="1">
      <c r="A9" s="8"/>
      <c r="B9" s="3"/>
      <c r="C9" s="3"/>
      <c r="D9" s="3"/>
      <c r="E9" s="3"/>
      <c r="F9" s="311"/>
    </row>
    <row r="10" spans="1:6" ht="49.5" customHeight="1">
      <c r="A10" s="93" t="s">
        <v>30</v>
      </c>
      <c r="B10" s="93" t="s">
        <v>27</v>
      </c>
      <c r="C10" s="93" t="s">
        <v>28</v>
      </c>
      <c r="D10" s="93" t="s">
        <v>26</v>
      </c>
      <c r="E10" s="93" t="s">
        <v>29</v>
      </c>
      <c r="F10" s="311"/>
    </row>
    <row r="11" spans="1:6" ht="15.75">
      <c r="A11" s="12">
        <v>1</v>
      </c>
      <c r="B11" s="12">
        <v>2</v>
      </c>
      <c r="C11" s="12">
        <v>3</v>
      </c>
      <c r="D11" s="12">
        <v>4</v>
      </c>
      <c r="E11" s="12">
        <v>5</v>
      </c>
    </row>
    <row r="12" spans="1:6" ht="77.25" customHeight="1">
      <c r="A12" s="179">
        <v>1</v>
      </c>
      <c r="B12" s="179" t="s">
        <v>85</v>
      </c>
      <c r="C12" s="180" t="s">
        <v>194</v>
      </c>
      <c r="D12" s="179" t="s">
        <v>220</v>
      </c>
      <c r="E12" s="179" t="s">
        <v>375</v>
      </c>
    </row>
    <row r="13" spans="1:6" ht="53.25" customHeight="1">
      <c r="A13" s="179">
        <v>2</v>
      </c>
      <c r="B13" s="179" t="s">
        <v>85</v>
      </c>
      <c r="C13" s="180" t="s">
        <v>193</v>
      </c>
      <c r="D13" s="179" t="s">
        <v>221</v>
      </c>
      <c r="E13" s="179" t="s">
        <v>376</v>
      </c>
    </row>
    <row r="14" spans="1:6" ht="52.5" customHeight="1">
      <c r="A14" s="179">
        <v>3</v>
      </c>
      <c r="B14" s="179" t="s">
        <v>85</v>
      </c>
      <c r="C14" s="180" t="s">
        <v>195</v>
      </c>
      <c r="D14" s="179" t="s">
        <v>221</v>
      </c>
      <c r="E14" s="179" t="s">
        <v>376</v>
      </c>
    </row>
    <row r="15" spans="1:6" ht="55.5" customHeight="1">
      <c r="A15" s="171">
        <v>7</v>
      </c>
      <c r="B15" s="171" t="s">
        <v>284</v>
      </c>
      <c r="C15" s="35" t="s">
        <v>377</v>
      </c>
      <c r="D15" s="94" t="s">
        <v>221</v>
      </c>
      <c r="E15" s="238" t="s">
        <v>378</v>
      </c>
    </row>
    <row r="16" spans="1:6" ht="66.75" customHeight="1">
      <c r="A16" s="171">
        <v>8</v>
      </c>
      <c r="B16" s="171" t="s">
        <v>284</v>
      </c>
      <c r="C16" s="35" t="s">
        <v>379</v>
      </c>
      <c r="D16" s="94" t="s">
        <v>221</v>
      </c>
      <c r="E16" s="238" t="s">
        <v>380</v>
      </c>
    </row>
    <row r="17" spans="1:5" ht="47.25">
      <c r="A17" s="171">
        <v>9</v>
      </c>
      <c r="B17" s="93" t="s">
        <v>85</v>
      </c>
      <c r="C17" s="169" t="s">
        <v>219</v>
      </c>
      <c r="D17" s="94" t="s">
        <v>221</v>
      </c>
      <c r="E17" s="238" t="s">
        <v>380</v>
      </c>
    </row>
  </sheetData>
  <mergeCells count="8">
    <mergeCell ref="F1:F10"/>
    <mergeCell ref="A6:E6"/>
    <mergeCell ref="A7:E7"/>
    <mergeCell ref="A8:E8"/>
    <mergeCell ref="A1:E1"/>
    <mergeCell ref="A3:E3"/>
    <mergeCell ref="A4:E4"/>
    <mergeCell ref="D2:E2"/>
  </mergeCells>
  <pageMargins left="0.11811023622047245" right="0" top="0.39370078740157483" bottom="0.19685039370078741" header="0" footer="0"/>
  <pageSetup paperSize="9" scale="95" orientation="landscape" r:id="rId1"/>
  <rowBreaks count="1" manualBreakCount="1">
    <brk id="1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zoomScale="120" zoomScaleSheetLayoutView="120" workbookViewId="0">
      <selection activeCell="G9" sqref="G9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293" t="s">
        <v>31</v>
      </c>
      <c r="B1" s="293"/>
      <c r="C1" s="293"/>
      <c r="D1" s="293"/>
      <c r="E1" s="293"/>
      <c r="F1" s="293"/>
      <c r="G1" s="293"/>
      <c r="H1" s="293"/>
    </row>
    <row r="2" spans="1:8">
      <c r="A2" s="293" t="s">
        <v>277</v>
      </c>
      <c r="B2" s="293"/>
      <c r="C2" s="293"/>
      <c r="D2" s="293"/>
      <c r="E2" s="293"/>
      <c r="F2" s="293"/>
      <c r="G2" s="293"/>
      <c r="H2" s="293"/>
    </row>
    <row r="3" spans="1:8">
      <c r="A3" s="293"/>
      <c r="B3" s="293"/>
      <c r="C3" s="293"/>
      <c r="D3" s="293"/>
      <c r="E3" s="293"/>
      <c r="F3" s="293"/>
      <c r="G3" s="293"/>
      <c r="H3" s="293"/>
    </row>
    <row r="4" spans="1:8">
      <c r="A4" s="1"/>
    </row>
    <row r="5" spans="1:8">
      <c r="A5" s="1"/>
    </row>
    <row r="6" spans="1:8" s="95" customFormat="1">
      <c r="A6" s="318" t="s">
        <v>32</v>
      </c>
      <c r="B6" s="318"/>
      <c r="C6" s="318"/>
      <c r="D6" s="318"/>
      <c r="E6" s="318"/>
      <c r="F6" s="318"/>
      <c r="G6" s="318"/>
      <c r="H6" s="318"/>
    </row>
    <row r="7" spans="1:8" s="95" customFormat="1">
      <c r="A7" s="318" t="s">
        <v>33</v>
      </c>
      <c r="B7" s="318"/>
      <c r="C7" s="318"/>
      <c r="D7" s="318"/>
      <c r="E7" s="318"/>
      <c r="F7" s="318"/>
      <c r="G7" s="318"/>
      <c r="H7" s="318"/>
    </row>
    <row r="8" spans="1:8" s="95" customFormat="1">
      <c r="A8" s="318" t="s">
        <v>34</v>
      </c>
      <c r="B8" s="318"/>
      <c r="C8" s="318"/>
      <c r="D8" s="318"/>
      <c r="E8" s="318"/>
      <c r="F8" s="318"/>
      <c r="G8" s="318"/>
      <c r="H8" s="318"/>
    </row>
    <row r="9" spans="1:8">
      <c r="A9" s="4"/>
    </row>
    <row r="10" spans="1:8">
      <c r="A10" s="11" t="s">
        <v>35</v>
      </c>
    </row>
    <row r="11" spans="1:8" ht="35.25" customHeight="1">
      <c r="A11" s="315" t="s">
        <v>41</v>
      </c>
      <c r="B11" s="315" t="s">
        <v>36</v>
      </c>
      <c r="C11" s="315" t="s">
        <v>37</v>
      </c>
      <c r="D11" s="315"/>
      <c r="E11" s="315"/>
      <c r="F11" s="315" t="s">
        <v>38</v>
      </c>
      <c r="G11" s="315"/>
      <c r="H11" s="315"/>
    </row>
    <row r="12" spans="1:8" ht="47.25">
      <c r="A12" s="315"/>
      <c r="B12" s="315"/>
      <c r="C12" s="5" t="s">
        <v>4</v>
      </c>
      <c r="D12" s="5" t="s">
        <v>5</v>
      </c>
      <c r="E12" s="5" t="s">
        <v>6</v>
      </c>
      <c r="F12" s="5" t="s">
        <v>4</v>
      </c>
      <c r="G12" s="5" t="s">
        <v>5</v>
      </c>
      <c r="H12" s="5" t="s">
        <v>6</v>
      </c>
    </row>
    <row r="13" spans="1:8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>
      <c r="A14" s="5">
        <v>1</v>
      </c>
      <c r="B14" s="6" t="s">
        <v>39</v>
      </c>
      <c r="C14" s="317"/>
      <c r="D14" s="317"/>
      <c r="E14" s="317"/>
      <c r="F14" s="317"/>
      <c r="G14" s="317"/>
      <c r="H14" s="317"/>
    </row>
    <row r="15" spans="1:8">
      <c r="A15" s="5">
        <v>2</v>
      </c>
      <c r="B15" s="6" t="s">
        <v>40</v>
      </c>
      <c r="C15" s="317"/>
      <c r="D15" s="317"/>
      <c r="E15" s="317"/>
      <c r="F15" s="317"/>
      <c r="G15" s="317"/>
      <c r="H15" s="317"/>
    </row>
    <row r="16" spans="1:8">
      <c r="A16" s="5">
        <v>3</v>
      </c>
      <c r="B16" s="6" t="s">
        <v>9</v>
      </c>
      <c r="C16" s="9"/>
      <c r="D16" s="9"/>
      <c r="E16" s="9"/>
      <c r="F16" s="9"/>
      <c r="G16" s="9"/>
      <c r="H16" s="9"/>
    </row>
    <row r="17" spans="1:8">
      <c r="A17" s="5">
        <v>4</v>
      </c>
      <c r="B17" s="6" t="s">
        <v>21</v>
      </c>
      <c r="C17" s="9"/>
      <c r="D17" s="9"/>
      <c r="E17" s="9"/>
      <c r="F17" s="9"/>
      <c r="G17" s="9"/>
      <c r="H17" s="9"/>
    </row>
    <row r="18" spans="1:8">
      <c r="A18" s="5">
        <v>5</v>
      </c>
      <c r="B18" s="6" t="s">
        <v>22</v>
      </c>
      <c r="C18" s="9"/>
      <c r="D18" s="9"/>
      <c r="E18" s="9"/>
      <c r="F18" s="9"/>
      <c r="G18" s="9"/>
      <c r="H18" s="9"/>
    </row>
    <row r="19" spans="1:8">
      <c r="A19" s="5">
        <v>6</v>
      </c>
      <c r="B19" s="10" t="s">
        <v>8</v>
      </c>
      <c r="C19" s="9"/>
      <c r="D19" s="9"/>
      <c r="E19" s="9"/>
      <c r="F19" s="9"/>
      <c r="G19" s="9"/>
      <c r="H19" s="9"/>
    </row>
    <row r="20" spans="1:8" ht="31.5">
      <c r="A20" s="5">
        <v>7</v>
      </c>
      <c r="B20" s="10" t="s">
        <v>10</v>
      </c>
      <c r="C20" s="9"/>
      <c r="D20" s="9"/>
      <c r="E20" s="9"/>
      <c r="F20" s="9"/>
      <c r="G20" s="9"/>
      <c r="H20" s="9"/>
    </row>
    <row r="21" spans="1:8">
      <c r="A21" s="5" t="s">
        <v>42</v>
      </c>
      <c r="B21" s="10" t="s">
        <v>8</v>
      </c>
      <c r="C21" s="9"/>
      <c r="D21" s="9"/>
      <c r="E21" s="9"/>
      <c r="F21" s="9"/>
      <c r="G21" s="9"/>
      <c r="H21" s="9"/>
    </row>
    <row r="23" spans="1:8" ht="36.75" customHeight="1">
      <c r="A23" s="316" t="s">
        <v>218</v>
      </c>
      <c r="B23" s="316"/>
      <c r="C23" s="316"/>
      <c r="D23" s="316"/>
      <c r="E23" s="316"/>
      <c r="F23" s="316"/>
      <c r="G23" s="316"/>
      <c r="H23" s="316"/>
    </row>
  </sheetData>
  <mergeCells count="13">
    <mergeCell ref="A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N94"/>
  <sheetViews>
    <sheetView view="pageBreakPreview" topLeftCell="B8" zoomScale="75" zoomScaleSheetLayoutView="75" workbookViewId="0">
      <selection activeCell="G21" sqref="G21"/>
    </sheetView>
  </sheetViews>
  <sheetFormatPr defaultColWidth="13.85546875" defaultRowHeight="15.75"/>
  <cols>
    <col min="1" max="1" width="5.85546875" style="3" customWidth="1"/>
    <col min="2" max="2" width="19" style="3" customWidth="1"/>
    <col min="3" max="3" width="43.140625" style="3" customWidth="1"/>
    <col min="4" max="4" width="21.42578125" style="3" customWidth="1"/>
    <col min="5" max="5" width="6.140625" style="3" customWidth="1"/>
    <col min="6" max="6" width="6.85546875" style="3" customWidth="1"/>
    <col min="7" max="7" width="12.28515625" style="3" customWidth="1"/>
    <col min="8" max="8" width="4.5703125" style="3" customWidth="1"/>
    <col min="9" max="10" width="13.85546875" style="3" customWidth="1"/>
    <col min="11" max="11" width="14.28515625" style="3" customWidth="1"/>
    <col min="12" max="12" width="16.5703125" style="3" customWidth="1"/>
    <col min="13" max="14" width="15.140625" style="3" bestFit="1" customWidth="1"/>
    <col min="15" max="16384" width="13.85546875" style="3"/>
  </cols>
  <sheetData>
    <row r="2" spans="1:12" ht="9" customHeight="1">
      <c r="A2" s="181"/>
      <c r="B2" s="181"/>
      <c r="C2" s="181"/>
      <c r="D2" s="181"/>
      <c r="E2" s="181"/>
      <c r="F2" s="181"/>
      <c r="G2" s="181"/>
      <c r="H2" s="331"/>
      <c r="I2" s="331"/>
      <c r="J2" s="331"/>
      <c r="K2" s="331"/>
      <c r="L2" s="331"/>
    </row>
    <row r="3" spans="1:12" ht="33.75" hidden="1" customHeight="1">
      <c r="A3" s="181"/>
      <c r="B3" s="181"/>
      <c r="C3" s="181"/>
      <c r="D3" s="181"/>
      <c r="E3" s="181"/>
      <c r="F3" s="181"/>
      <c r="G3" s="181"/>
      <c r="H3" s="181"/>
      <c r="I3" s="333"/>
      <c r="J3" s="333"/>
      <c r="K3" s="333"/>
      <c r="L3" s="333"/>
    </row>
    <row r="4" spans="1:12" ht="14.25" hidden="1" customHeight="1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idden="1">
      <c r="A5" s="339"/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</row>
    <row r="6" spans="1:12" hidden="1">
      <c r="A6" s="339"/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</row>
    <row r="7" spans="1:12" ht="0.75" customHeight="1">
      <c r="A7" s="182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12" ht="30" customHeight="1">
      <c r="A8" s="182"/>
      <c r="B8" s="181"/>
      <c r="C8" s="181"/>
      <c r="D8" s="181"/>
      <c r="E8" s="181"/>
      <c r="F8" s="181"/>
      <c r="G8" s="181"/>
      <c r="H8" s="332" t="s">
        <v>250</v>
      </c>
      <c r="I8" s="332"/>
      <c r="J8" s="332"/>
      <c r="K8" s="332"/>
      <c r="L8" s="332"/>
    </row>
    <row r="9" spans="1:12" ht="16.5">
      <c r="A9" s="369" t="s">
        <v>43</v>
      </c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</row>
    <row r="10" spans="1:12" ht="18.75" customHeight="1">
      <c r="A10" s="370" t="s">
        <v>251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</row>
    <row r="11" spans="1:12" ht="12.75" customHeight="1">
      <c r="A11" s="334"/>
      <c r="B11" s="334"/>
      <c r="C11" s="334"/>
      <c r="D11" s="334"/>
      <c r="E11" s="334"/>
      <c r="F11" s="334"/>
      <c r="G11" s="334"/>
      <c r="H11" s="334"/>
      <c r="I11"/>
      <c r="J11"/>
      <c r="K11"/>
      <c r="L11"/>
    </row>
    <row r="12" spans="1:12" ht="15.75" customHeight="1">
      <c r="A12" s="342" t="s">
        <v>35</v>
      </c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</row>
    <row r="13" spans="1:12" ht="29.25" customHeight="1">
      <c r="A13" s="343" t="s">
        <v>41</v>
      </c>
      <c r="B13" s="343" t="s">
        <v>44</v>
      </c>
      <c r="C13" s="362" t="s">
        <v>45</v>
      </c>
      <c r="D13" s="343" t="s">
        <v>46</v>
      </c>
      <c r="E13" s="371" t="s">
        <v>207</v>
      </c>
      <c r="F13" s="371"/>
      <c r="G13" s="371"/>
      <c r="H13" s="371"/>
      <c r="I13" s="365"/>
      <c r="J13" s="365"/>
      <c r="K13" s="365"/>
      <c r="L13" s="366"/>
    </row>
    <row r="14" spans="1:12" ht="4.5" customHeight="1">
      <c r="A14" s="343"/>
      <c r="B14" s="343"/>
      <c r="C14" s="363"/>
      <c r="D14" s="343"/>
      <c r="E14" s="371"/>
      <c r="F14" s="371"/>
      <c r="G14" s="371"/>
      <c r="H14" s="371"/>
      <c r="I14" s="367"/>
      <c r="J14" s="367"/>
      <c r="K14" s="367"/>
      <c r="L14" s="368"/>
    </row>
    <row r="15" spans="1:12" ht="67.5" customHeight="1">
      <c r="A15" s="343"/>
      <c r="B15" s="343"/>
      <c r="C15" s="364"/>
      <c r="D15" s="343"/>
      <c r="E15" s="161" t="s">
        <v>47</v>
      </c>
      <c r="F15" s="161" t="s">
        <v>48</v>
      </c>
      <c r="G15" s="161" t="s">
        <v>49</v>
      </c>
      <c r="H15" s="161" t="s">
        <v>50</v>
      </c>
      <c r="I15" s="216" t="s">
        <v>341</v>
      </c>
      <c r="J15" s="216" t="s">
        <v>342</v>
      </c>
      <c r="K15" s="216" t="s">
        <v>343</v>
      </c>
      <c r="L15" s="128" t="s">
        <v>51</v>
      </c>
    </row>
    <row r="16" spans="1:12">
      <c r="A16" s="33">
        <v>1</v>
      </c>
      <c r="B16" s="33">
        <v>2</v>
      </c>
      <c r="C16" s="33">
        <v>3</v>
      </c>
      <c r="D16" s="33">
        <v>4</v>
      </c>
      <c r="E16" s="33">
        <v>5</v>
      </c>
      <c r="F16" s="33">
        <v>6</v>
      </c>
      <c r="G16" s="33">
        <v>7</v>
      </c>
      <c r="H16" s="33">
        <v>8</v>
      </c>
      <c r="I16" s="33">
        <v>12</v>
      </c>
      <c r="J16" s="33">
        <v>13</v>
      </c>
      <c r="K16" s="129"/>
      <c r="L16" s="129">
        <v>14</v>
      </c>
    </row>
    <row r="17" spans="1:14" ht="16.5">
      <c r="A17" s="335">
        <v>1</v>
      </c>
      <c r="B17" s="336" t="s">
        <v>7</v>
      </c>
      <c r="C17" s="359" t="s">
        <v>396</v>
      </c>
      <c r="D17" s="151" t="s">
        <v>208</v>
      </c>
      <c r="E17" s="338"/>
      <c r="F17" s="338"/>
      <c r="G17" s="338"/>
      <c r="H17" s="338"/>
      <c r="I17" s="372">
        <f>I20+I36+I39+I61+I83+I85+I87</f>
        <v>48214.364999999998</v>
      </c>
      <c r="J17" s="372">
        <f>J20+J36+J39+J61+J83+J85+J87</f>
        <v>54014.364999999998</v>
      </c>
      <c r="K17" s="241">
        <f>K20+K36+K39+K61+K83+K85+K87</f>
        <v>48214.364999999998</v>
      </c>
      <c r="L17" s="337">
        <f>I17+J17+K17</f>
        <v>150443.095</v>
      </c>
      <c r="M17" s="85">
        <f>SUM(I17:K18)</f>
        <v>150443.095</v>
      </c>
      <c r="N17" s="85"/>
    </row>
    <row r="18" spans="1:14">
      <c r="A18" s="335"/>
      <c r="B18" s="336"/>
      <c r="C18" s="360"/>
      <c r="D18" s="152" t="s">
        <v>52</v>
      </c>
      <c r="E18" s="338"/>
      <c r="F18" s="338"/>
      <c r="G18" s="338"/>
      <c r="H18" s="338"/>
      <c r="I18" s="373"/>
      <c r="J18" s="373"/>
      <c r="K18" s="153"/>
      <c r="L18" s="337"/>
      <c r="M18" s="90"/>
    </row>
    <row r="19" spans="1:14" ht="39.75" customHeight="1">
      <c r="A19" s="335"/>
      <c r="B19" s="336"/>
      <c r="C19" s="361"/>
      <c r="D19" s="154" t="s">
        <v>84</v>
      </c>
      <c r="E19" s="155"/>
      <c r="F19" s="155"/>
      <c r="G19" s="155"/>
      <c r="H19" s="155"/>
      <c r="I19" s="242">
        <f>I17</f>
        <v>48214.364999999998</v>
      </c>
      <c r="J19" s="242">
        <f>J17</f>
        <v>54014.364999999998</v>
      </c>
      <c r="K19" s="242">
        <f>K17</f>
        <v>48214.364999999998</v>
      </c>
      <c r="L19" s="242">
        <f>SUM(I19:K19)</f>
        <v>150443.095</v>
      </c>
      <c r="M19" s="38"/>
    </row>
    <row r="20" spans="1:14" ht="21.75" customHeight="1">
      <c r="A20" s="345">
        <v>2</v>
      </c>
      <c r="B20" s="340" t="s">
        <v>9</v>
      </c>
      <c r="C20" s="319" t="s">
        <v>155</v>
      </c>
      <c r="D20" s="137" t="s">
        <v>53</v>
      </c>
      <c r="E20" s="139"/>
      <c r="F20" s="139"/>
      <c r="G20" s="139"/>
      <c r="H20" s="139"/>
      <c r="I20" s="222">
        <f>I22+I23+I29+I30</f>
        <v>15897</v>
      </c>
      <c r="J20" s="140">
        <f>J22+J23+J29+J30</f>
        <v>15897</v>
      </c>
      <c r="K20" s="140">
        <f>K22+K23+K29+K30</f>
        <v>15897</v>
      </c>
      <c r="L20" s="222">
        <f>SUM(I20:K20)</f>
        <v>47691</v>
      </c>
      <c r="M20" s="85"/>
    </row>
    <row r="21" spans="1:14" ht="36">
      <c r="A21" s="353"/>
      <c r="B21" s="341"/>
      <c r="C21" s="324"/>
      <c r="D21" s="227" t="s">
        <v>86</v>
      </c>
      <c r="E21" s="150"/>
      <c r="F21" s="150"/>
      <c r="G21" s="150"/>
      <c r="H21" s="150"/>
      <c r="I21" s="223">
        <f>I20</f>
        <v>15897</v>
      </c>
      <c r="J21" s="141">
        <f>J20</f>
        <v>15897</v>
      </c>
      <c r="K21" s="141">
        <f>K20</f>
        <v>15897</v>
      </c>
      <c r="L21" s="223">
        <f>L20</f>
        <v>47691</v>
      </c>
      <c r="M21" s="85"/>
    </row>
    <row r="22" spans="1:14" ht="33" customHeight="1">
      <c r="A22" s="65">
        <v>3</v>
      </c>
      <c r="B22" s="175" t="s">
        <v>21</v>
      </c>
      <c r="C22" s="40" t="s">
        <v>156</v>
      </c>
      <c r="D22" s="121" t="s">
        <v>87</v>
      </c>
      <c r="E22" s="66" t="s">
        <v>176</v>
      </c>
      <c r="F22" s="66" t="s">
        <v>177</v>
      </c>
      <c r="G22" s="66" t="s">
        <v>175</v>
      </c>
      <c r="H22" s="66" t="s">
        <v>178</v>
      </c>
      <c r="I22" s="69">
        <v>2500</v>
      </c>
      <c r="J22" s="69">
        <v>2500</v>
      </c>
      <c r="K22" s="69">
        <v>2500</v>
      </c>
      <c r="L22" s="69">
        <f>SUM(I22:K22)</f>
        <v>7500</v>
      </c>
      <c r="M22" s="177">
        <v>3000</v>
      </c>
    </row>
    <row r="23" spans="1:14" ht="46.5" customHeight="1">
      <c r="A23" s="63">
        <v>4</v>
      </c>
      <c r="B23" s="32" t="s">
        <v>22</v>
      </c>
      <c r="C23" s="32" t="s">
        <v>209</v>
      </c>
      <c r="D23" s="121" t="s">
        <v>87</v>
      </c>
      <c r="E23" s="68" t="s">
        <v>176</v>
      </c>
      <c r="F23" s="68" t="s">
        <v>177</v>
      </c>
      <c r="G23" s="68" t="s">
        <v>175</v>
      </c>
      <c r="H23" s="68" t="s">
        <v>178</v>
      </c>
      <c r="I23" s="72">
        <v>13247</v>
      </c>
      <c r="J23" s="72">
        <v>13247</v>
      </c>
      <c r="K23" s="72">
        <v>13247</v>
      </c>
      <c r="L23" s="72">
        <f>SUM(I23:K23)</f>
        <v>39741</v>
      </c>
      <c r="M23" s="177">
        <v>11670</v>
      </c>
      <c r="N23" s="61"/>
    </row>
    <row r="24" spans="1:14" ht="6" hidden="1" customHeight="1">
      <c r="A24" s="64"/>
      <c r="B24" s="34"/>
      <c r="C24" s="34"/>
      <c r="D24" s="36"/>
      <c r="E24" s="68"/>
      <c r="F24" s="66"/>
      <c r="G24" s="66"/>
      <c r="H24" s="79"/>
      <c r="I24" s="82"/>
      <c r="J24" s="82"/>
      <c r="K24" s="82"/>
      <c r="L24" s="82"/>
      <c r="N24" s="61"/>
    </row>
    <row r="25" spans="1:14" ht="23.25" hidden="1" customHeight="1">
      <c r="A25" s="325">
        <v>29</v>
      </c>
      <c r="B25" s="328"/>
      <c r="C25" s="325"/>
      <c r="D25" s="321" t="s">
        <v>87</v>
      </c>
      <c r="E25" s="116"/>
      <c r="F25" s="116"/>
      <c r="G25" s="116"/>
      <c r="H25" s="117"/>
      <c r="I25" s="118">
        <v>0</v>
      </c>
      <c r="J25" s="118">
        <v>0</v>
      </c>
      <c r="K25" s="118">
        <v>0</v>
      </c>
      <c r="L25" s="132">
        <f>SUM(I25:J25)</f>
        <v>0</v>
      </c>
      <c r="M25" s="114"/>
    </row>
    <row r="26" spans="1:14" ht="22.5" hidden="1" customHeight="1">
      <c r="A26" s="326"/>
      <c r="B26" s="329"/>
      <c r="C26" s="326"/>
      <c r="D26" s="322"/>
      <c r="E26" s="66" t="s">
        <v>176</v>
      </c>
      <c r="F26" s="66" t="s">
        <v>210</v>
      </c>
      <c r="G26" s="156" t="s">
        <v>241</v>
      </c>
      <c r="H26" s="157">
        <v>244</v>
      </c>
      <c r="I26" s="67">
        <v>0</v>
      </c>
      <c r="J26" s="67">
        <v>0</v>
      </c>
      <c r="K26" s="67">
        <v>0</v>
      </c>
      <c r="L26" s="122">
        <f>SUM(I26:J26)</f>
        <v>0</v>
      </c>
      <c r="M26" s="114"/>
    </row>
    <row r="27" spans="1:14" ht="30" hidden="1" customHeight="1">
      <c r="A27" s="327"/>
      <c r="B27" s="330"/>
      <c r="C27" s="327"/>
      <c r="D27" s="323"/>
      <c r="E27" s="66" t="s">
        <v>176</v>
      </c>
      <c r="F27" s="66" t="s">
        <v>210</v>
      </c>
      <c r="G27" s="66" t="s">
        <v>242</v>
      </c>
      <c r="H27" s="157">
        <v>244</v>
      </c>
      <c r="I27" s="67">
        <v>0</v>
      </c>
      <c r="J27" s="67">
        <v>0</v>
      </c>
      <c r="K27" s="67">
        <v>0</v>
      </c>
      <c r="L27" s="122">
        <f>SUM(I27:J27)</f>
        <v>0</v>
      </c>
    </row>
    <row r="28" spans="1:14" ht="30" customHeight="1">
      <c r="A28" s="325">
        <v>5</v>
      </c>
      <c r="B28" s="328" t="s">
        <v>312</v>
      </c>
      <c r="C28" s="328" t="s">
        <v>356</v>
      </c>
      <c r="D28" s="121" t="s">
        <v>87</v>
      </c>
      <c r="E28" s="66"/>
      <c r="F28" s="66"/>
      <c r="G28" s="66"/>
      <c r="H28" s="157"/>
      <c r="I28" s="69">
        <f>SUM(I29:I30)</f>
        <v>150</v>
      </c>
      <c r="J28" s="122">
        <f>SUM(J29:J30)</f>
        <v>150</v>
      </c>
      <c r="K28" s="122">
        <f>SUM(K29:K30)</f>
        <v>150</v>
      </c>
      <c r="L28" s="69">
        <f>L29+L30</f>
        <v>450</v>
      </c>
      <c r="N28" s="61"/>
    </row>
    <row r="29" spans="1:14" ht="30" customHeight="1">
      <c r="A29" s="326"/>
      <c r="B29" s="329"/>
      <c r="C29" s="329"/>
      <c r="D29" s="120" t="s">
        <v>84</v>
      </c>
      <c r="E29" s="66" t="s">
        <v>176</v>
      </c>
      <c r="F29" s="66" t="s">
        <v>204</v>
      </c>
      <c r="G29" s="66" t="s">
        <v>329</v>
      </c>
      <c r="H29" s="157">
        <v>243</v>
      </c>
      <c r="I29" s="69">
        <v>0</v>
      </c>
      <c r="J29" s="122">
        <v>0</v>
      </c>
      <c r="K29" s="122">
        <v>0</v>
      </c>
      <c r="L29" s="69">
        <f>I29</f>
        <v>0</v>
      </c>
    </row>
    <row r="30" spans="1:14" ht="27.75" customHeight="1">
      <c r="A30" s="327"/>
      <c r="B30" s="330"/>
      <c r="C30" s="330"/>
      <c r="D30" s="120" t="s">
        <v>84</v>
      </c>
      <c r="E30" s="66" t="s">
        <v>176</v>
      </c>
      <c r="F30" s="66" t="s">
        <v>204</v>
      </c>
      <c r="G30" s="66" t="s">
        <v>315</v>
      </c>
      <c r="H30" s="157">
        <v>243</v>
      </c>
      <c r="I30" s="69">
        <v>150</v>
      </c>
      <c r="J30" s="122">
        <v>150</v>
      </c>
      <c r="K30" s="122">
        <v>150</v>
      </c>
      <c r="L30" s="69">
        <f>SUM(I30:K30)</f>
        <v>450</v>
      </c>
    </row>
    <row r="31" spans="1:14" ht="30" hidden="1" customHeight="1">
      <c r="A31" s="325">
        <v>6</v>
      </c>
      <c r="B31" s="328" t="s">
        <v>313</v>
      </c>
      <c r="C31" s="328"/>
      <c r="D31" s="121" t="s">
        <v>87</v>
      </c>
      <c r="E31" s="66"/>
      <c r="F31" s="66"/>
      <c r="G31" s="66"/>
      <c r="H31" s="157"/>
      <c r="I31" s="67"/>
      <c r="J31" s="122">
        <v>0</v>
      </c>
      <c r="K31" s="122">
        <v>0</v>
      </c>
      <c r="L31" s="200">
        <f>L32+L33</f>
        <v>0</v>
      </c>
    </row>
    <row r="32" spans="1:14" ht="30" hidden="1" customHeight="1">
      <c r="A32" s="326"/>
      <c r="B32" s="329"/>
      <c r="C32" s="329"/>
      <c r="D32" s="120" t="s">
        <v>84</v>
      </c>
      <c r="E32" s="66" t="s">
        <v>176</v>
      </c>
      <c r="F32" s="66" t="s">
        <v>204</v>
      </c>
      <c r="G32" s="66" t="s">
        <v>329</v>
      </c>
      <c r="H32" s="157">
        <v>243</v>
      </c>
      <c r="I32" s="69"/>
      <c r="J32" s="122">
        <v>0</v>
      </c>
      <c r="K32" s="122">
        <v>0</v>
      </c>
      <c r="L32" s="69">
        <f>I32</f>
        <v>0</v>
      </c>
    </row>
    <row r="33" spans="1:14" ht="30" hidden="1" customHeight="1">
      <c r="A33" s="327"/>
      <c r="B33" s="330"/>
      <c r="C33" s="330"/>
      <c r="D33" s="120" t="s">
        <v>84</v>
      </c>
      <c r="E33" s="66" t="s">
        <v>176</v>
      </c>
      <c r="F33" s="66" t="s">
        <v>204</v>
      </c>
      <c r="G33" s="66" t="s">
        <v>315</v>
      </c>
      <c r="H33" s="157">
        <v>243</v>
      </c>
      <c r="I33" s="67"/>
      <c r="J33" s="122">
        <v>0</v>
      </c>
      <c r="K33" s="122">
        <v>0</v>
      </c>
      <c r="L33" s="200">
        <f>I33</f>
        <v>0</v>
      </c>
    </row>
    <row r="34" spans="1:14" ht="30" hidden="1" customHeight="1">
      <c r="A34" s="64">
        <v>7</v>
      </c>
      <c r="B34" s="32" t="s">
        <v>314</v>
      </c>
      <c r="C34" s="34"/>
      <c r="D34" s="121" t="s">
        <v>87</v>
      </c>
      <c r="E34" s="66" t="s">
        <v>176</v>
      </c>
      <c r="F34" s="66" t="s">
        <v>177</v>
      </c>
      <c r="G34" s="66" t="s">
        <v>175</v>
      </c>
      <c r="H34" s="157">
        <v>244</v>
      </c>
      <c r="I34" s="69"/>
      <c r="J34" s="69">
        <v>0</v>
      </c>
      <c r="K34" s="69">
        <v>0</v>
      </c>
      <c r="L34" s="122">
        <f>I34</f>
        <v>0</v>
      </c>
      <c r="N34" s="38"/>
    </row>
    <row r="35" spans="1:14" ht="30" hidden="1" customHeight="1">
      <c r="A35" s="64">
        <v>8</v>
      </c>
      <c r="B35" s="32" t="s">
        <v>337</v>
      </c>
      <c r="C35" s="34"/>
      <c r="D35" s="121" t="s">
        <v>87</v>
      </c>
      <c r="E35" s="66" t="s">
        <v>176</v>
      </c>
      <c r="F35" s="66" t="s">
        <v>177</v>
      </c>
      <c r="G35" s="66" t="s">
        <v>175</v>
      </c>
      <c r="H35" s="157">
        <v>244</v>
      </c>
      <c r="I35" s="67"/>
      <c r="J35" s="69">
        <v>0</v>
      </c>
      <c r="K35" s="69">
        <v>0</v>
      </c>
      <c r="L35" s="200">
        <f>I35</f>
        <v>0</v>
      </c>
    </row>
    <row r="36" spans="1:14" ht="19.5" customHeight="1">
      <c r="A36" s="353">
        <v>9</v>
      </c>
      <c r="B36" s="319" t="s">
        <v>88</v>
      </c>
      <c r="C36" s="319" t="s">
        <v>157</v>
      </c>
      <c r="D36" s="137" t="s">
        <v>53</v>
      </c>
      <c r="E36" s="139"/>
      <c r="F36" s="139"/>
      <c r="G36" s="139"/>
      <c r="H36" s="139"/>
      <c r="I36" s="148">
        <f>I38</f>
        <v>0</v>
      </c>
      <c r="J36" s="148">
        <f>J38</f>
        <v>0</v>
      </c>
      <c r="K36" s="148">
        <f>K38</f>
        <v>0</v>
      </c>
      <c r="L36" s="148">
        <f>L38</f>
        <v>0</v>
      </c>
      <c r="M36" s="85"/>
    </row>
    <row r="37" spans="1:14" ht="36" customHeight="1">
      <c r="A37" s="354"/>
      <c r="B37" s="320"/>
      <c r="C37" s="320"/>
      <c r="D37" s="228" t="s">
        <v>86</v>
      </c>
      <c r="E37" s="147"/>
      <c r="F37" s="147"/>
      <c r="G37" s="147"/>
      <c r="H37" s="147"/>
      <c r="I37" s="149">
        <f>I36</f>
        <v>0</v>
      </c>
      <c r="J37" s="149">
        <f>J36</f>
        <v>0</v>
      </c>
      <c r="K37" s="149">
        <f>K36</f>
        <v>0</v>
      </c>
      <c r="L37" s="149">
        <f>SUM(I37:J37)</f>
        <v>0</v>
      </c>
      <c r="M37" s="61"/>
    </row>
    <row r="38" spans="1:14" ht="32.25" customHeight="1">
      <c r="A38" s="193">
        <v>11</v>
      </c>
      <c r="B38" s="267" t="s">
        <v>90</v>
      </c>
      <c r="C38" s="267" t="s">
        <v>296</v>
      </c>
      <c r="D38" s="121" t="s">
        <v>87</v>
      </c>
      <c r="E38" s="66" t="s">
        <v>176</v>
      </c>
      <c r="F38" s="66" t="s">
        <v>185</v>
      </c>
      <c r="G38" s="66" t="s">
        <v>196</v>
      </c>
      <c r="H38" s="66" t="s">
        <v>178</v>
      </c>
      <c r="I38" s="122">
        <v>0</v>
      </c>
      <c r="J38" s="122">
        <v>0</v>
      </c>
      <c r="K38" s="122">
        <v>0</v>
      </c>
      <c r="L38" s="122">
        <f>SUM(I38:K38)</f>
        <v>0</v>
      </c>
      <c r="M38" s="61"/>
    </row>
    <row r="39" spans="1:14" ht="22.5" customHeight="1">
      <c r="A39" s="353">
        <v>14</v>
      </c>
      <c r="B39" s="319" t="s">
        <v>89</v>
      </c>
      <c r="C39" s="319" t="s">
        <v>158</v>
      </c>
      <c r="D39" s="137" t="s">
        <v>53</v>
      </c>
      <c r="E39" s="139"/>
      <c r="F39" s="139"/>
      <c r="G39" s="139"/>
      <c r="H39" s="139"/>
      <c r="I39" s="226">
        <f>I41+I43+I59</f>
        <v>4539.1000000000004</v>
      </c>
      <c r="J39" s="226">
        <f>J41+J43+J59</f>
        <v>5539.1</v>
      </c>
      <c r="K39" s="226">
        <f>K41+K43+K59</f>
        <v>4539.1000000000004</v>
      </c>
      <c r="L39" s="220">
        <f>I39+J39+K39</f>
        <v>14617.300000000001</v>
      </c>
      <c r="M39" s="85">
        <f>SUM(I39:K39)</f>
        <v>14617.300000000001</v>
      </c>
      <c r="N39" s="85"/>
    </row>
    <row r="40" spans="1:14" ht="36" customHeight="1">
      <c r="A40" s="354"/>
      <c r="B40" s="320"/>
      <c r="C40" s="320"/>
      <c r="D40" s="228" t="s">
        <v>86</v>
      </c>
      <c r="E40" s="147"/>
      <c r="F40" s="147"/>
      <c r="G40" s="147"/>
      <c r="H40" s="147"/>
      <c r="I40" s="221">
        <f t="shared" ref="I40" si="0">I39</f>
        <v>4539.1000000000004</v>
      </c>
      <c r="J40" s="221">
        <f>J41+J43+J59</f>
        <v>5539.1</v>
      </c>
      <c r="K40" s="221">
        <f>K41+K43+K59</f>
        <v>4539.1000000000004</v>
      </c>
      <c r="L40" s="221">
        <f t="shared" ref="L40:L49" si="1">SUM(I40:K40)</f>
        <v>14617.300000000001</v>
      </c>
      <c r="M40" s="177"/>
    </row>
    <row r="41" spans="1:14" ht="33" customHeight="1">
      <c r="A41" s="70">
        <v>15</v>
      </c>
      <c r="B41" s="355" t="s">
        <v>159</v>
      </c>
      <c r="C41" s="356"/>
      <c r="D41" s="81"/>
      <c r="E41" s="71"/>
      <c r="F41" s="71"/>
      <c r="G41" s="71"/>
      <c r="H41" s="71"/>
      <c r="I41" s="134">
        <f>I42</f>
        <v>400</v>
      </c>
      <c r="J41" s="134">
        <f>J42</f>
        <v>400</v>
      </c>
      <c r="K41" s="134">
        <f>K42</f>
        <v>400</v>
      </c>
      <c r="L41" s="134">
        <f t="shared" si="1"/>
        <v>1200</v>
      </c>
      <c r="M41" s="90"/>
      <c r="N41" s="61"/>
    </row>
    <row r="42" spans="1:14" ht="33" customHeight="1">
      <c r="A42" s="70">
        <v>16</v>
      </c>
      <c r="B42" s="32" t="s">
        <v>91</v>
      </c>
      <c r="C42" s="32" t="s">
        <v>160</v>
      </c>
      <c r="D42" s="121" t="s">
        <v>87</v>
      </c>
      <c r="E42" s="68" t="s">
        <v>176</v>
      </c>
      <c r="F42" s="68" t="s">
        <v>177</v>
      </c>
      <c r="G42" s="68" t="s">
        <v>183</v>
      </c>
      <c r="H42" s="68" t="s">
        <v>178</v>
      </c>
      <c r="I42" s="133">
        <v>400</v>
      </c>
      <c r="J42" s="133">
        <v>400</v>
      </c>
      <c r="K42" s="133">
        <v>400</v>
      </c>
      <c r="L42" s="133">
        <f t="shared" ref="L42" si="2">SUM(I42:K42)</f>
        <v>1200</v>
      </c>
      <c r="M42" s="90"/>
      <c r="N42" s="61"/>
    </row>
    <row r="43" spans="1:14" ht="35.25" customHeight="1">
      <c r="A43" s="73">
        <v>18</v>
      </c>
      <c r="B43" s="357" t="s">
        <v>161</v>
      </c>
      <c r="C43" s="358"/>
      <c r="D43" s="36"/>
      <c r="E43" s="68"/>
      <c r="F43" s="68"/>
      <c r="G43" s="68"/>
      <c r="H43" s="68"/>
      <c r="I43" s="89">
        <f>I44+I45+I47+I48+I50+I51+I52+I53+I54+I57+I58</f>
        <v>3454.5000000000005</v>
      </c>
      <c r="J43" s="89">
        <f>J44+J45+J46+J50+J51+J52+J53+J54+J57+J58</f>
        <v>4454.5</v>
      </c>
      <c r="K43" s="89">
        <f>K44+K45+K46+K50+K51+K52+K53+K54+K57+K58</f>
        <v>3454.5</v>
      </c>
      <c r="L43" s="136">
        <f>I43+J43+K43</f>
        <v>11363.5</v>
      </c>
      <c r="M43" s="38">
        <f>L44+L45+L46+L50+L51+L52+L53+L54+L57+L58</f>
        <v>11363.5</v>
      </c>
    </row>
    <row r="44" spans="1:14" ht="48" customHeight="1">
      <c r="A44" s="63">
        <v>19</v>
      </c>
      <c r="B44" s="32" t="s">
        <v>255</v>
      </c>
      <c r="C44" s="34" t="s">
        <v>162</v>
      </c>
      <c r="D44" s="121" t="s">
        <v>87</v>
      </c>
      <c r="E44" s="68" t="s">
        <v>176</v>
      </c>
      <c r="F44" s="68" t="s">
        <v>177</v>
      </c>
      <c r="G44" s="68" t="s">
        <v>182</v>
      </c>
      <c r="H44" s="68" t="s">
        <v>178</v>
      </c>
      <c r="I44" s="72">
        <v>2389.5</v>
      </c>
      <c r="J44" s="72">
        <v>2389.5</v>
      </c>
      <c r="K44" s="72">
        <v>2389.5</v>
      </c>
      <c r="L44" s="72">
        <f t="shared" si="1"/>
        <v>7168.5</v>
      </c>
      <c r="M44" s="61">
        <v>2200</v>
      </c>
    </row>
    <row r="45" spans="1:14" ht="66.75" customHeight="1">
      <c r="A45" s="63">
        <v>20</v>
      </c>
      <c r="B45" s="32" t="s">
        <v>256</v>
      </c>
      <c r="C45" s="34" t="s">
        <v>163</v>
      </c>
      <c r="D45" s="121" t="s">
        <v>87</v>
      </c>
      <c r="E45" s="66" t="s">
        <v>176</v>
      </c>
      <c r="F45" s="66" t="s">
        <v>249</v>
      </c>
      <c r="G45" s="66" t="s">
        <v>181</v>
      </c>
      <c r="H45" s="66" t="s">
        <v>178</v>
      </c>
      <c r="I45" s="69">
        <v>511.8</v>
      </c>
      <c r="J45" s="69">
        <v>511.8</v>
      </c>
      <c r="K45" s="69">
        <v>511.8</v>
      </c>
      <c r="L45" s="69">
        <f t="shared" si="1"/>
        <v>1535.4</v>
      </c>
      <c r="M45" s="60" t="s">
        <v>199</v>
      </c>
    </row>
    <row r="46" spans="1:14" ht="30" customHeight="1">
      <c r="A46" s="325">
        <v>21</v>
      </c>
      <c r="B46" s="325" t="s">
        <v>257</v>
      </c>
      <c r="C46" s="328" t="s">
        <v>164</v>
      </c>
      <c r="D46" s="121" t="s">
        <v>87</v>
      </c>
      <c r="E46" s="66"/>
      <c r="F46" s="66"/>
      <c r="G46" s="66"/>
      <c r="H46" s="66"/>
      <c r="I46" s="162">
        <f>SUM(I47:I48)</f>
        <v>43.199999999999996</v>
      </c>
      <c r="J46" s="162">
        <f>SUM(J47:J48)</f>
        <v>43.199999999999996</v>
      </c>
      <c r="K46" s="162">
        <f>SUM(K47:K48)</f>
        <v>43.199999999999996</v>
      </c>
      <c r="L46" s="162">
        <f t="shared" si="1"/>
        <v>129.6</v>
      </c>
      <c r="M46" s="38"/>
      <c r="N46" s="61"/>
    </row>
    <row r="47" spans="1:14" ht="27.75" customHeight="1">
      <c r="A47" s="326"/>
      <c r="B47" s="326"/>
      <c r="C47" s="329"/>
      <c r="D47" s="120" t="s">
        <v>84</v>
      </c>
      <c r="E47" s="66" t="s">
        <v>176</v>
      </c>
      <c r="F47" s="66" t="s">
        <v>177</v>
      </c>
      <c r="G47" s="66" t="s">
        <v>184</v>
      </c>
      <c r="H47" s="66" t="s">
        <v>178</v>
      </c>
      <c r="I47" s="69">
        <v>37.9</v>
      </c>
      <c r="J47" s="69">
        <v>37.9</v>
      </c>
      <c r="K47" s="69">
        <v>37.9</v>
      </c>
      <c r="L47" s="69">
        <f t="shared" si="1"/>
        <v>113.69999999999999</v>
      </c>
      <c r="M47" s="60" t="s">
        <v>199</v>
      </c>
      <c r="N47" s="61"/>
    </row>
    <row r="48" spans="1:14" ht="27" customHeight="1">
      <c r="A48" s="327"/>
      <c r="B48" s="327"/>
      <c r="C48" s="330"/>
      <c r="D48" s="120" t="s">
        <v>84</v>
      </c>
      <c r="E48" s="68" t="s">
        <v>176</v>
      </c>
      <c r="F48" s="68" t="s">
        <v>177</v>
      </c>
      <c r="G48" s="68" t="s">
        <v>180</v>
      </c>
      <c r="H48" s="68" t="s">
        <v>178</v>
      </c>
      <c r="I48" s="72">
        <v>5.3</v>
      </c>
      <c r="J48" s="72">
        <v>5.3</v>
      </c>
      <c r="K48" s="72">
        <v>5.3</v>
      </c>
      <c r="L48" s="72">
        <f t="shared" si="1"/>
        <v>15.899999999999999</v>
      </c>
      <c r="M48" s="38"/>
      <c r="N48" s="61"/>
    </row>
    <row r="49" spans="1:14" ht="38.25" hidden="1" customHeight="1">
      <c r="A49" s="160">
        <v>16</v>
      </c>
      <c r="B49" s="160" t="s">
        <v>257</v>
      </c>
      <c r="C49" s="159" t="s">
        <v>253</v>
      </c>
      <c r="D49" s="121" t="s">
        <v>87</v>
      </c>
      <c r="E49" s="68" t="s">
        <v>176</v>
      </c>
      <c r="F49" s="68" t="s">
        <v>177</v>
      </c>
      <c r="G49" s="68" t="s">
        <v>180</v>
      </c>
      <c r="H49" s="68" t="s">
        <v>178</v>
      </c>
      <c r="I49" s="82">
        <v>0</v>
      </c>
      <c r="J49" s="82">
        <v>0</v>
      </c>
      <c r="K49" s="82">
        <v>0</v>
      </c>
      <c r="L49" s="135">
        <f t="shared" si="1"/>
        <v>0</v>
      </c>
      <c r="M49" s="38"/>
      <c r="N49" s="61"/>
    </row>
    <row r="50" spans="1:14" ht="49.5" customHeight="1">
      <c r="A50" s="196">
        <v>22</v>
      </c>
      <c r="B50" s="32" t="s">
        <v>166</v>
      </c>
      <c r="C50" s="197" t="s">
        <v>253</v>
      </c>
      <c r="D50" s="121" t="s">
        <v>87</v>
      </c>
      <c r="E50" s="68" t="s">
        <v>176</v>
      </c>
      <c r="F50" s="68" t="s">
        <v>177</v>
      </c>
      <c r="G50" s="68" t="s">
        <v>180</v>
      </c>
      <c r="H50" s="68" t="s">
        <v>178</v>
      </c>
      <c r="I50" s="82">
        <v>60</v>
      </c>
      <c r="J50" s="82">
        <v>60</v>
      </c>
      <c r="K50" s="82">
        <v>60</v>
      </c>
      <c r="L50" s="135">
        <f t="shared" ref="L50:L55" si="3">SUM(I50:K50)</f>
        <v>180</v>
      </c>
      <c r="M50" s="38"/>
      <c r="N50" s="61"/>
    </row>
    <row r="51" spans="1:14" ht="32.25" customHeight="1">
      <c r="A51" s="174">
        <v>23</v>
      </c>
      <c r="B51" s="32" t="s">
        <v>258</v>
      </c>
      <c r="C51" s="176" t="s">
        <v>286</v>
      </c>
      <c r="D51" s="121" t="s">
        <v>87</v>
      </c>
      <c r="E51" s="68" t="s">
        <v>176</v>
      </c>
      <c r="F51" s="68" t="s">
        <v>177</v>
      </c>
      <c r="G51" s="68" t="s">
        <v>182</v>
      </c>
      <c r="H51" s="68" t="s">
        <v>178</v>
      </c>
      <c r="I51" s="82">
        <v>98</v>
      </c>
      <c r="J51" s="82">
        <v>98</v>
      </c>
      <c r="K51" s="82">
        <v>98</v>
      </c>
      <c r="L51" s="135">
        <f t="shared" si="3"/>
        <v>294</v>
      </c>
      <c r="M51" s="38"/>
      <c r="N51" s="61"/>
    </row>
    <row r="52" spans="1:14" ht="32.25" customHeight="1">
      <c r="A52" s="174">
        <v>24</v>
      </c>
      <c r="B52" s="165" t="s">
        <v>259</v>
      </c>
      <c r="C52" s="176" t="s">
        <v>287</v>
      </c>
      <c r="D52" s="121" t="s">
        <v>87</v>
      </c>
      <c r="E52" s="68" t="s">
        <v>176</v>
      </c>
      <c r="F52" s="68" t="s">
        <v>177</v>
      </c>
      <c r="G52" s="68" t="s">
        <v>182</v>
      </c>
      <c r="H52" s="68" t="s">
        <v>178</v>
      </c>
      <c r="I52" s="82">
        <v>83</v>
      </c>
      <c r="J52" s="82">
        <v>83</v>
      </c>
      <c r="K52" s="82">
        <v>83</v>
      </c>
      <c r="L52" s="135">
        <f t="shared" si="3"/>
        <v>249</v>
      </c>
      <c r="M52" s="38"/>
      <c r="N52" s="61"/>
    </row>
    <row r="53" spans="1:14" ht="48" customHeight="1">
      <c r="A53" s="174">
        <v>25</v>
      </c>
      <c r="B53" s="165" t="s">
        <v>260</v>
      </c>
      <c r="C53" s="176" t="s">
        <v>288</v>
      </c>
      <c r="D53" s="121" t="s">
        <v>87</v>
      </c>
      <c r="E53" s="68" t="s">
        <v>176</v>
      </c>
      <c r="F53" s="68" t="s">
        <v>177</v>
      </c>
      <c r="G53" s="68" t="s">
        <v>182</v>
      </c>
      <c r="H53" s="68" t="s">
        <v>178</v>
      </c>
      <c r="I53" s="82">
        <v>99</v>
      </c>
      <c r="J53" s="82">
        <v>99</v>
      </c>
      <c r="K53" s="82">
        <v>99</v>
      </c>
      <c r="L53" s="135">
        <f t="shared" si="3"/>
        <v>297</v>
      </c>
      <c r="M53" s="38"/>
      <c r="N53" s="61" t="s">
        <v>285</v>
      </c>
    </row>
    <row r="54" spans="1:14" ht="30" customHeight="1">
      <c r="A54" s="75">
        <v>26</v>
      </c>
      <c r="B54" s="165" t="s">
        <v>316</v>
      </c>
      <c r="C54" s="166" t="s">
        <v>247</v>
      </c>
      <c r="D54" s="121" t="s">
        <v>87</v>
      </c>
      <c r="E54" s="68" t="s">
        <v>176</v>
      </c>
      <c r="F54" s="68" t="s">
        <v>177</v>
      </c>
      <c r="G54" s="68" t="s">
        <v>182</v>
      </c>
      <c r="H54" s="68" t="s">
        <v>178</v>
      </c>
      <c r="I54" s="82">
        <v>20</v>
      </c>
      <c r="J54" s="82">
        <v>20</v>
      </c>
      <c r="K54" s="82">
        <v>20</v>
      </c>
      <c r="L54" s="82">
        <f t="shared" si="3"/>
        <v>60</v>
      </c>
      <c r="M54" s="38"/>
    </row>
    <row r="55" spans="1:14" ht="33.75" hidden="1" customHeight="1">
      <c r="A55" s="75">
        <v>22</v>
      </c>
      <c r="B55" s="165" t="s">
        <v>198</v>
      </c>
      <c r="C55" s="40" t="s">
        <v>240</v>
      </c>
      <c r="D55" s="36" t="s">
        <v>87</v>
      </c>
      <c r="E55" s="68" t="s">
        <v>176</v>
      </c>
      <c r="F55" s="68" t="s">
        <v>177</v>
      </c>
      <c r="G55" s="68" t="s">
        <v>182</v>
      </c>
      <c r="H55" s="68" t="s">
        <v>178</v>
      </c>
      <c r="I55" s="82">
        <v>0</v>
      </c>
      <c r="J55" s="82">
        <v>0</v>
      </c>
      <c r="K55" s="82">
        <v>0</v>
      </c>
      <c r="L55" s="82">
        <f t="shared" si="3"/>
        <v>0</v>
      </c>
      <c r="M55" s="38"/>
    </row>
    <row r="56" spans="1:14" ht="32.25" hidden="1" customHeight="1">
      <c r="A56" s="63">
        <v>23</v>
      </c>
      <c r="B56" s="165" t="s">
        <v>198</v>
      </c>
      <c r="C56" s="167" t="s">
        <v>252</v>
      </c>
      <c r="D56" s="36" t="s">
        <v>87</v>
      </c>
      <c r="E56" s="68" t="s">
        <v>176</v>
      </c>
      <c r="F56" s="68" t="s">
        <v>177</v>
      </c>
      <c r="G56" s="78" t="s">
        <v>182</v>
      </c>
      <c r="H56" s="68" t="s">
        <v>178</v>
      </c>
      <c r="I56" s="82">
        <v>0</v>
      </c>
      <c r="J56" s="82">
        <v>0</v>
      </c>
      <c r="K56" s="82">
        <v>0</v>
      </c>
      <c r="L56" s="82">
        <f>SUM(I56:J56)</f>
        <v>0</v>
      </c>
      <c r="M56" s="38"/>
    </row>
    <row r="57" spans="1:14" ht="32.25" customHeight="1">
      <c r="A57" s="64">
        <v>30</v>
      </c>
      <c r="B57" s="165" t="s">
        <v>317</v>
      </c>
      <c r="C57" s="167" t="s">
        <v>298</v>
      </c>
      <c r="D57" s="121" t="s">
        <v>87</v>
      </c>
      <c r="E57" s="68" t="s">
        <v>176</v>
      </c>
      <c r="F57" s="68" t="s">
        <v>177</v>
      </c>
      <c r="G57" s="78" t="s">
        <v>182</v>
      </c>
      <c r="H57" s="68" t="s">
        <v>178</v>
      </c>
      <c r="I57" s="217">
        <v>150</v>
      </c>
      <c r="J57" s="217">
        <v>150</v>
      </c>
      <c r="K57" s="217">
        <v>150</v>
      </c>
      <c r="L57" s="72">
        <f>SUM(I57:K57)</f>
        <v>450</v>
      </c>
      <c r="M57" s="38"/>
    </row>
    <row r="58" spans="1:14" ht="32.25" customHeight="1">
      <c r="A58" s="64">
        <v>33</v>
      </c>
      <c r="B58" s="165" t="s">
        <v>331</v>
      </c>
      <c r="C58" s="167" t="s">
        <v>299</v>
      </c>
      <c r="D58" s="121" t="s">
        <v>87</v>
      </c>
      <c r="E58" s="68" t="s">
        <v>176</v>
      </c>
      <c r="F58" s="68" t="s">
        <v>177</v>
      </c>
      <c r="G58" s="78" t="s">
        <v>297</v>
      </c>
      <c r="H58" s="68" t="s">
        <v>178</v>
      </c>
      <c r="I58" s="201">
        <v>0</v>
      </c>
      <c r="J58" s="201">
        <v>1000</v>
      </c>
      <c r="K58" s="201">
        <v>0</v>
      </c>
      <c r="L58" s="135">
        <f>SUM(I58:K58)</f>
        <v>1000</v>
      </c>
      <c r="M58" s="38"/>
    </row>
    <row r="59" spans="1:14" ht="19.5" customHeight="1">
      <c r="A59" s="77">
        <v>34</v>
      </c>
      <c r="B59" s="355" t="s">
        <v>100</v>
      </c>
      <c r="C59" s="356"/>
      <c r="D59" s="80"/>
      <c r="E59" s="68"/>
      <c r="F59" s="68"/>
      <c r="G59" s="68"/>
      <c r="H59" s="68"/>
      <c r="I59" s="89">
        <f>I60</f>
        <v>684.6</v>
      </c>
      <c r="J59" s="89">
        <f>J60</f>
        <v>684.6</v>
      </c>
      <c r="K59" s="89">
        <f>K60</f>
        <v>684.6</v>
      </c>
      <c r="L59" s="224">
        <f>SUM(L60:L60)</f>
        <v>2053.8000000000002</v>
      </c>
      <c r="M59" s="38"/>
    </row>
    <row r="60" spans="1:14" ht="28.5" customHeight="1">
      <c r="A60" s="77">
        <v>35</v>
      </c>
      <c r="B60" s="214" t="s">
        <v>338</v>
      </c>
      <c r="C60" s="166" t="s">
        <v>165</v>
      </c>
      <c r="D60" s="121" t="s">
        <v>87</v>
      </c>
      <c r="E60" s="68" t="s">
        <v>176</v>
      </c>
      <c r="F60" s="68" t="s">
        <v>177</v>
      </c>
      <c r="G60" s="68" t="s">
        <v>179</v>
      </c>
      <c r="H60" s="68" t="s">
        <v>178</v>
      </c>
      <c r="I60" s="225">
        <v>684.6</v>
      </c>
      <c r="J60" s="225">
        <v>684.6</v>
      </c>
      <c r="K60" s="225">
        <v>684.6</v>
      </c>
      <c r="L60" s="225">
        <f>SUM(I60:K60)</f>
        <v>2053.8000000000002</v>
      </c>
      <c r="M60" s="61">
        <v>1232.4000000000001</v>
      </c>
    </row>
    <row r="61" spans="1:14" ht="28.5" customHeight="1">
      <c r="A61" s="353">
        <v>36</v>
      </c>
      <c r="B61" s="353" t="s">
        <v>168</v>
      </c>
      <c r="C61" s="324" t="s">
        <v>167</v>
      </c>
      <c r="D61" s="137" t="s">
        <v>53</v>
      </c>
      <c r="E61" s="146"/>
      <c r="F61" s="146"/>
      <c r="G61" s="146"/>
      <c r="H61" s="146"/>
      <c r="I61" s="239">
        <f>I63+I75</f>
        <v>7232.165</v>
      </c>
      <c r="J61" s="239">
        <f>J63+J75</f>
        <v>7232.165</v>
      </c>
      <c r="K61" s="239">
        <f>K63+K75</f>
        <v>7232.165</v>
      </c>
      <c r="L61" s="218">
        <f t="shared" ref="L61" si="4">SUM(I61:K61)</f>
        <v>21696.494999999999</v>
      </c>
      <c r="M61" s="38"/>
    </row>
    <row r="62" spans="1:14" ht="36.75" customHeight="1">
      <c r="A62" s="354"/>
      <c r="B62" s="354"/>
      <c r="C62" s="320"/>
      <c r="D62" s="228" t="s">
        <v>86</v>
      </c>
      <c r="E62" s="139"/>
      <c r="F62" s="139"/>
      <c r="G62" s="139"/>
      <c r="H62" s="139"/>
      <c r="I62" s="164">
        <f t="shared" ref="I62:J62" si="5">I61</f>
        <v>7232.165</v>
      </c>
      <c r="J62" s="164">
        <f t="shared" si="5"/>
        <v>7232.165</v>
      </c>
      <c r="K62" s="164">
        <f>K63+K75</f>
        <v>7232.165</v>
      </c>
      <c r="L62" s="219">
        <f>L61</f>
        <v>21696.494999999999</v>
      </c>
      <c r="M62" s="38"/>
      <c r="N62" s="351"/>
    </row>
    <row r="63" spans="1:14" ht="27" customHeight="1">
      <c r="A63" s="325">
        <v>37</v>
      </c>
      <c r="B63" s="325" t="s">
        <v>21</v>
      </c>
      <c r="C63" s="325" t="s">
        <v>169</v>
      </c>
      <c r="D63" s="36" t="s">
        <v>87</v>
      </c>
      <c r="E63" s="68"/>
      <c r="F63" s="68"/>
      <c r="G63" s="68"/>
      <c r="H63" s="68"/>
      <c r="I63" s="163">
        <f>SUM(I64:I74)</f>
        <v>6161.22</v>
      </c>
      <c r="J63" s="74">
        <f>SUM(J64:J74)</f>
        <v>6161.22</v>
      </c>
      <c r="K63" s="74">
        <f>SUM(K64:K74)</f>
        <v>6161.22</v>
      </c>
      <c r="L63" s="123">
        <f>SUM(L64:L74)</f>
        <v>18482.939999999999</v>
      </c>
      <c r="M63" s="38"/>
      <c r="N63" s="352"/>
    </row>
    <row r="64" spans="1:14" ht="27.75" customHeight="1">
      <c r="A64" s="326"/>
      <c r="B64" s="326"/>
      <c r="C64" s="326"/>
      <c r="D64" s="120" t="s">
        <v>84</v>
      </c>
      <c r="E64" s="68" t="s">
        <v>176</v>
      </c>
      <c r="F64" s="68" t="s">
        <v>185</v>
      </c>
      <c r="G64" s="68" t="s">
        <v>200</v>
      </c>
      <c r="H64" s="68" t="s">
        <v>201</v>
      </c>
      <c r="I64" s="76">
        <v>3944.47</v>
      </c>
      <c r="J64" s="76">
        <v>3944.47</v>
      </c>
      <c r="K64" s="76">
        <v>3944.47</v>
      </c>
      <c r="L64" s="76">
        <f>SUM(I64:K64)</f>
        <v>11833.41</v>
      </c>
      <c r="M64" s="38"/>
      <c r="N64" s="352"/>
    </row>
    <row r="65" spans="1:14" ht="27" customHeight="1">
      <c r="A65" s="326"/>
      <c r="B65" s="326"/>
      <c r="C65" s="326"/>
      <c r="D65" s="120" t="s">
        <v>84</v>
      </c>
      <c r="E65" s="68" t="s">
        <v>176</v>
      </c>
      <c r="F65" s="68" t="s">
        <v>185</v>
      </c>
      <c r="G65" s="68" t="s">
        <v>200</v>
      </c>
      <c r="H65" s="68" t="s">
        <v>202</v>
      </c>
      <c r="I65" s="76">
        <v>1191.23</v>
      </c>
      <c r="J65" s="76">
        <v>1191.23</v>
      </c>
      <c r="K65" s="76">
        <v>1191.23</v>
      </c>
      <c r="L65" s="76">
        <f>SUM(I65:K65)</f>
        <v>3573.69</v>
      </c>
      <c r="M65" s="38"/>
    </row>
    <row r="66" spans="1:14" ht="27" customHeight="1">
      <c r="A66" s="326"/>
      <c r="B66" s="326"/>
      <c r="C66" s="326"/>
      <c r="D66" s="120" t="s">
        <v>84</v>
      </c>
      <c r="E66" s="68" t="s">
        <v>176</v>
      </c>
      <c r="F66" s="68" t="s">
        <v>185</v>
      </c>
      <c r="G66" s="68" t="s">
        <v>200</v>
      </c>
      <c r="H66" s="68" t="s">
        <v>178</v>
      </c>
      <c r="I66" s="76">
        <v>1024.8</v>
      </c>
      <c r="J66" s="76">
        <v>1024.8</v>
      </c>
      <c r="K66" s="76">
        <v>1024.8</v>
      </c>
      <c r="L66" s="76">
        <f>SUM(I66:K66)</f>
        <v>3074.3999999999996</v>
      </c>
      <c r="M66" s="38"/>
    </row>
    <row r="67" spans="1:14" ht="26.25" customHeight="1">
      <c r="A67" s="326"/>
      <c r="B67" s="326"/>
      <c r="C67" s="326"/>
      <c r="D67" s="120" t="s">
        <v>84</v>
      </c>
      <c r="E67" s="68" t="s">
        <v>176</v>
      </c>
      <c r="F67" s="68" t="s">
        <v>185</v>
      </c>
      <c r="G67" s="68" t="s">
        <v>200</v>
      </c>
      <c r="H67" s="68" t="s">
        <v>203</v>
      </c>
      <c r="I67" s="72">
        <v>0.72</v>
      </c>
      <c r="J67" s="72">
        <v>0.72</v>
      </c>
      <c r="K67" s="72">
        <v>0.72</v>
      </c>
      <c r="L67" s="83">
        <f>SUM(I67:J67)</f>
        <v>1.44</v>
      </c>
      <c r="M67" s="38"/>
      <c r="N67" s="126"/>
    </row>
    <row r="68" spans="1:14" ht="29.25" customHeight="1">
      <c r="A68" s="326"/>
      <c r="B68" s="326"/>
      <c r="C68" s="326"/>
      <c r="D68" s="120" t="s">
        <v>84</v>
      </c>
      <c r="E68" s="68" t="s">
        <v>176</v>
      </c>
      <c r="F68" s="68" t="s">
        <v>185</v>
      </c>
      <c r="G68" s="68" t="s">
        <v>200</v>
      </c>
      <c r="H68" s="68" t="s">
        <v>197</v>
      </c>
      <c r="I68" s="230">
        <f t="shared" ref="I68:I73" si="6">SUM(F68:G68)</f>
        <v>0</v>
      </c>
      <c r="J68" s="230">
        <f t="shared" ref="J68:J73" si="7">SUM(G68:H68)</f>
        <v>0</v>
      </c>
      <c r="K68" s="230">
        <f t="shared" ref="K68:K73" si="8">SUM(H68:I68)</f>
        <v>0</v>
      </c>
      <c r="L68" s="83">
        <f>SUM(I68:J68)</f>
        <v>0</v>
      </c>
      <c r="M68" s="38"/>
      <c r="N68" s="126"/>
    </row>
    <row r="69" spans="1:14" ht="29.25" customHeight="1">
      <c r="A69" s="326"/>
      <c r="B69" s="326"/>
      <c r="C69" s="326"/>
      <c r="D69" s="120" t="s">
        <v>84</v>
      </c>
      <c r="E69" s="68" t="s">
        <v>176</v>
      </c>
      <c r="F69" s="68" t="s">
        <v>185</v>
      </c>
      <c r="G69" s="68" t="s">
        <v>200</v>
      </c>
      <c r="H69" s="68" t="s">
        <v>318</v>
      </c>
      <c r="I69" s="230">
        <f t="shared" si="6"/>
        <v>0</v>
      </c>
      <c r="J69" s="230">
        <f t="shared" si="7"/>
        <v>0</v>
      </c>
      <c r="K69" s="230">
        <f t="shared" si="8"/>
        <v>0</v>
      </c>
      <c r="L69" s="199">
        <f>SUM(I69:K69)</f>
        <v>0</v>
      </c>
      <c r="M69" s="38"/>
      <c r="N69" s="126"/>
    </row>
    <row r="70" spans="1:14" ht="20.25" customHeight="1">
      <c r="A70" s="326"/>
      <c r="B70" s="326"/>
      <c r="C70" s="326"/>
      <c r="D70" s="210" t="s">
        <v>84</v>
      </c>
      <c r="E70" s="211" t="s">
        <v>176</v>
      </c>
      <c r="F70" s="211" t="s">
        <v>185</v>
      </c>
      <c r="G70" s="211" t="s">
        <v>319</v>
      </c>
      <c r="H70" s="211" t="s">
        <v>201</v>
      </c>
      <c r="I70" s="186">
        <f t="shared" si="6"/>
        <v>0</v>
      </c>
      <c r="J70" s="186">
        <f t="shared" si="7"/>
        <v>0</v>
      </c>
      <c r="K70" s="186">
        <f t="shared" si="8"/>
        <v>0</v>
      </c>
      <c r="L70" s="186">
        <f>SUM(I70:J70)</f>
        <v>0</v>
      </c>
      <c r="M70" s="38" t="s">
        <v>199</v>
      </c>
    </row>
    <row r="71" spans="1:14" ht="22.5" customHeight="1">
      <c r="A71" s="326"/>
      <c r="B71" s="326"/>
      <c r="C71" s="326"/>
      <c r="D71" s="210" t="s">
        <v>84</v>
      </c>
      <c r="E71" s="211" t="s">
        <v>176</v>
      </c>
      <c r="F71" s="211" t="s">
        <v>185</v>
      </c>
      <c r="G71" s="211" t="s">
        <v>319</v>
      </c>
      <c r="H71" s="211" t="s">
        <v>202</v>
      </c>
      <c r="I71" s="186">
        <f t="shared" si="6"/>
        <v>0</v>
      </c>
      <c r="J71" s="186">
        <f t="shared" si="7"/>
        <v>0</v>
      </c>
      <c r="K71" s="186">
        <f t="shared" si="8"/>
        <v>0</v>
      </c>
      <c r="L71" s="186">
        <f>SUM(I71:J71)</f>
        <v>0</v>
      </c>
      <c r="M71" s="38" t="s">
        <v>199</v>
      </c>
      <c r="N71" s="61">
        <f>I70+I71+I72+I73</f>
        <v>0</v>
      </c>
    </row>
    <row r="72" spans="1:14" ht="22.5" customHeight="1">
      <c r="A72" s="326"/>
      <c r="B72" s="326"/>
      <c r="C72" s="326"/>
      <c r="D72" s="210" t="s">
        <v>84</v>
      </c>
      <c r="E72" s="211" t="s">
        <v>176</v>
      </c>
      <c r="F72" s="211" t="s">
        <v>185</v>
      </c>
      <c r="G72" s="211" t="s">
        <v>330</v>
      </c>
      <c r="H72" s="211" t="s">
        <v>201</v>
      </c>
      <c r="I72" s="186">
        <f t="shared" si="6"/>
        <v>0</v>
      </c>
      <c r="J72" s="186">
        <f t="shared" si="7"/>
        <v>0</v>
      </c>
      <c r="K72" s="186">
        <f t="shared" si="8"/>
        <v>0</v>
      </c>
      <c r="L72" s="186">
        <f>SUM(I72:J72)</f>
        <v>0</v>
      </c>
      <c r="M72" s="38"/>
    </row>
    <row r="73" spans="1:14" ht="22.5" customHeight="1">
      <c r="A73" s="326"/>
      <c r="B73" s="326"/>
      <c r="C73" s="326"/>
      <c r="D73" s="210" t="s">
        <v>84</v>
      </c>
      <c r="E73" s="211" t="s">
        <v>176</v>
      </c>
      <c r="F73" s="211" t="s">
        <v>185</v>
      </c>
      <c r="G73" s="211" t="s">
        <v>330</v>
      </c>
      <c r="H73" s="211" t="s">
        <v>202</v>
      </c>
      <c r="I73" s="186">
        <f t="shared" si="6"/>
        <v>0</v>
      </c>
      <c r="J73" s="186">
        <f t="shared" si="7"/>
        <v>0</v>
      </c>
      <c r="K73" s="186">
        <f t="shared" si="8"/>
        <v>0</v>
      </c>
      <c r="L73" s="186">
        <f t="shared" ref="L73:L78" si="9">SUM(I73:K73)</f>
        <v>0</v>
      </c>
      <c r="M73" s="38"/>
    </row>
    <row r="74" spans="1:14" ht="25.5" customHeight="1">
      <c r="A74" s="327"/>
      <c r="B74" s="327"/>
      <c r="C74" s="327"/>
      <c r="D74" s="120" t="s">
        <v>84</v>
      </c>
      <c r="E74" s="68" t="s">
        <v>176</v>
      </c>
      <c r="F74" s="68" t="s">
        <v>185</v>
      </c>
      <c r="G74" s="68" t="s">
        <v>200</v>
      </c>
      <c r="H74" s="68" t="s">
        <v>238</v>
      </c>
      <c r="I74" s="72">
        <v>0</v>
      </c>
      <c r="J74" s="72">
        <v>0</v>
      </c>
      <c r="K74" s="72">
        <v>0</v>
      </c>
      <c r="L74" s="83">
        <f t="shared" si="9"/>
        <v>0</v>
      </c>
      <c r="M74" s="38"/>
    </row>
    <row r="75" spans="1:14" ht="27" customHeight="1">
      <c r="A75" s="325">
        <v>38</v>
      </c>
      <c r="B75" s="325" t="s">
        <v>22</v>
      </c>
      <c r="C75" s="347" t="s">
        <v>170</v>
      </c>
      <c r="D75" s="36" t="s">
        <v>87</v>
      </c>
      <c r="E75" s="68"/>
      <c r="F75" s="68"/>
      <c r="G75" s="68"/>
      <c r="H75" s="68"/>
      <c r="I75" s="163">
        <f>SUM(I76:I82)</f>
        <v>1070.9449999999999</v>
      </c>
      <c r="J75" s="163">
        <f>SUM(J76:J82)</f>
        <v>1070.9449999999999</v>
      </c>
      <c r="K75" s="163">
        <f>SUM(K76:K82)</f>
        <v>1070.9449999999999</v>
      </c>
      <c r="L75" s="123">
        <f t="shared" si="9"/>
        <v>3212.835</v>
      </c>
      <c r="M75" s="38"/>
    </row>
    <row r="76" spans="1:14" ht="27" customHeight="1">
      <c r="A76" s="326"/>
      <c r="B76" s="326"/>
      <c r="C76" s="348"/>
      <c r="D76" s="80" t="s">
        <v>84</v>
      </c>
      <c r="E76" s="68" t="s">
        <v>176</v>
      </c>
      <c r="F76" s="68" t="s">
        <v>185</v>
      </c>
      <c r="G76" s="68" t="s">
        <v>200</v>
      </c>
      <c r="H76" s="68" t="s">
        <v>201</v>
      </c>
      <c r="I76" s="76">
        <v>784.52</v>
      </c>
      <c r="J76" s="76">
        <v>784.52</v>
      </c>
      <c r="K76" s="76">
        <v>784.52</v>
      </c>
      <c r="L76" s="84">
        <f t="shared" si="9"/>
        <v>2353.56</v>
      </c>
      <c r="M76" s="38"/>
    </row>
    <row r="77" spans="1:14" ht="27" customHeight="1">
      <c r="A77" s="326"/>
      <c r="B77" s="326"/>
      <c r="C77" s="348"/>
      <c r="D77" s="80" t="s">
        <v>84</v>
      </c>
      <c r="E77" s="68" t="s">
        <v>176</v>
      </c>
      <c r="F77" s="68" t="s">
        <v>185</v>
      </c>
      <c r="G77" s="68" t="s">
        <v>200</v>
      </c>
      <c r="H77" s="68" t="s">
        <v>202</v>
      </c>
      <c r="I77" s="76">
        <v>236.92500000000001</v>
      </c>
      <c r="J77" s="76">
        <v>236.92500000000001</v>
      </c>
      <c r="K77" s="76">
        <v>236.92500000000001</v>
      </c>
      <c r="L77" s="76">
        <f t="shared" si="9"/>
        <v>710.77500000000009</v>
      </c>
      <c r="M77" s="38"/>
    </row>
    <row r="78" spans="1:14" ht="26.25" customHeight="1">
      <c r="A78" s="326"/>
      <c r="B78" s="326"/>
      <c r="C78" s="348"/>
      <c r="D78" s="80" t="s">
        <v>84</v>
      </c>
      <c r="E78" s="68" t="s">
        <v>176</v>
      </c>
      <c r="F78" s="68" t="s">
        <v>185</v>
      </c>
      <c r="G78" s="68" t="s">
        <v>200</v>
      </c>
      <c r="H78" s="68" t="s">
        <v>203</v>
      </c>
      <c r="I78" s="72">
        <v>1.1000000000000001</v>
      </c>
      <c r="J78" s="72">
        <v>1.1000000000000001</v>
      </c>
      <c r="K78" s="72">
        <v>1.1000000000000001</v>
      </c>
      <c r="L78" s="83">
        <f t="shared" si="9"/>
        <v>3.3000000000000003</v>
      </c>
      <c r="M78" s="38"/>
    </row>
    <row r="79" spans="1:14" ht="24.75" customHeight="1">
      <c r="A79" s="326"/>
      <c r="B79" s="326"/>
      <c r="C79" s="348"/>
      <c r="D79" s="80" t="s">
        <v>84</v>
      </c>
      <c r="E79" s="68" t="s">
        <v>176</v>
      </c>
      <c r="F79" s="68" t="s">
        <v>185</v>
      </c>
      <c r="G79" s="68" t="s">
        <v>200</v>
      </c>
      <c r="H79" s="68" t="s">
        <v>238</v>
      </c>
      <c r="I79" s="72">
        <v>0</v>
      </c>
      <c r="J79" s="72">
        <v>0</v>
      </c>
      <c r="K79" s="72">
        <v>0</v>
      </c>
      <c r="L79" s="72">
        <f>SUM(I79:J79)</f>
        <v>0</v>
      </c>
      <c r="M79" s="38"/>
    </row>
    <row r="80" spans="1:14" ht="24.75" customHeight="1">
      <c r="A80" s="326"/>
      <c r="B80" s="326"/>
      <c r="C80" s="348"/>
      <c r="D80" s="210" t="s">
        <v>84</v>
      </c>
      <c r="E80" s="211" t="s">
        <v>176</v>
      </c>
      <c r="F80" s="211" t="s">
        <v>185</v>
      </c>
      <c r="G80" s="211" t="s">
        <v>319</v>
      </c>
      <c r="H80" s="211" t="s">
        <v>201</v>
      </c>
      <c r="I80" s="185">
        <v>0</v>
      </c>
      <c r="J80" s="185">
        <v>0</v>
      </c>
      <c r="K80" s="185">
        <v>0</v>
      </c>
      <c r="L80" s="185">
        <f>I80</f>
        <v>0</v>
      </c>
      <c r="M80" s="38"/>
    </row>
    <row r="81" spans="1:14" ht="24.75" customHeight="1">
      <c r="A81" s="326"/>
      <c r="B81" s="326"/>
      <c r="C81" s="348"/>
      <c r="D81" s="210" t="s">
        <v>84</v>
      </c>
      <c r="E81" s="211" t="s">
        <v>176</v>
      </c>
      <c r="F81" s="211" t="s">
        <v>185</v>
      </c>
      <c r="G81" s="211" t="s">
        <v>319</v>
      </c>
      <c r="H81" s="211" t="s">
        <v>202</v>
      </c>
      <c r="I81" s="185">
        <v>0</v>
      </c>
      <c r="J81" s="185">
        <v>0</v>
      </c>
      <c r="K81" s="185">
        <v>0</v>
      </c>
      <c r="L81" s="185">
        <f>I81</f>
        <v>0</v>
      </c>
      <c r="M81" s="38"/>
    </row>
    <row r="82" spans="1:14" ht="24.75" customHeight="1">
      <c r="A82" s="327"/>
      <c r="B82" s="327"/>
      <c r="C82" s="349"/>
      <c r="D82" s="80" t="s">
        <v>84</v>
      </c>
      <c r="E82" s="68" t="s">
        <v>176</v>
      </c>
      <c r="F82" s="68" t="s">
        <v>185</v>
      </c>
      <c r="G82" s="68" t="s">
        <v>200</v>
      </c>
      <c r="H82" s="68" t="s">
        <v>178</v>
      </c>
      <c r="I82" s="72">
        <v>48.4</v>
      </c>
      <c r="J82" s="72">
        <v>48.4</v>
      </c>
      <c r="K82" s="72">
        <v>48.4</v>
      </c>
      <c r="L82" s="199">
        <f>SUM(I82:K82)</f>
        <v>145.19999999999999</v>
      </c>
      <c r="M82" s="38"/>
    </row>
    <row r="83" spans="1:14" ht="24.75" customHeight="1">
      <c r="A83" s="345">
        <v>39</v>
      </c>
      <c r="B83" s="345" t="s">
        <v>321</v>
      </c>
      <c r="C83" s="346" t="s">
        <v>171</v>
      </c>
      <c r="D83" s="137" t="s">
        <v>53</v>
      </c>
      <c r="E83" s="139" t="s">
        <v>176</v>
      </c>
      <c r="F83" s="139" t="s">
        <v>204</v>
      </c>
      <c r="G83" s="139" t="s">
        <v>205</v>
      </c>
      <c r="H83" s="139" t="s">
        <v>292</v>
      </c>
      <c r="I83" s="140">
        <v>20546.099999999999</v>
      </c>
      <c r="J83" s="140">
        <v>20546.099999999999</v>
      </c>
      <c r="K83" s="140">
        <v>20546.099999999999</v>
      </c>
      <c r="L83" s="142">
        <f t="shared" ref="L83:L86" si="10">SUM(I83:K83)</f>
        <v>61638.299999999996</v>
      </c>
      <c r="M83" s="38" t="s">
        <v>199</v>
      </c>
      <c r="N83" s="61"/>
    </row>
    <row r="84" spans="1:14" ht="30.75" customHeight="1">
      <c r="A84" s="345"/>
      <c r="B84" s="345"/>
      <c r="C84" s="346"/>
      <c r="D84" s="138" t="s">
        <v>86</v>
      </c>
      <c r="E84" s="143"/>
      <c r="F84" s="143"/>
      <c r="G84" s="143"/>
      <c r="H84" s="143"/>
      <c r="I84" s="144">
        <f>I83</f>
        <v>20546.099999999999</v>
      </c>
      <c r="J84" s="144">
        <f>J83</f>
        <v>20546.099999999999</v>
      </c>
      <c r="K84" s="144">
        <f>K83</f>
        <v>20546.099999999999</v>
      </c>
      <c r="L84" s="145">
        <f t="shared" si="10"/>
        <v>61638.299999999996</v>
      </c>
      <c r="M84" s="38"/>
    </row>
    <row r="85" spans="1:14" ht="24.75" customHeight="1">
      <c r="A85" s="345">
        <v>40</v>
      </c>
      <c r="B85" s="345" t="s">
        <v>322</v>
      </c>
      <c r="C85" s="319" t="s">
        <v>344</v>
      </c>
      <c r="D85" s="137" t="s">
        <v>53</v>
      </c>
      <c r="E85" s="139" t="s">
        <v>176</v>
      </c>
      <c r="F85" s="139" t="s">
        <v>320</v>
      </c>
      <c r="G85" s="139" t="s">
        <v>323</v>
      </c>
      <c r="H85" s="204">
        <v>244</v>
      </c>
      <c r="I85" s="140">
        <v>0</v>
      </c>
      <c r="J85" s="140">
        <v>3000</v>
      </c>
      <c r="K85" s="140">
        <v>0</v>
      </c>
      <c r="L85" s="140">
        <f t="shared" si="10"/>
        <v>3000</v>
      </c>
      <c r="M85" s="38"/>
      <c r="N85" s="61"/>
    </row>
    <row r="86" spans="1:14" ht="29.25" customHeight="1">
      <c r="A86" s="345"/>
      <c r="B86" s="345"/>
      <c r="C86" s="320"/>
      <c r="D86" s="138" t="s">
        <v>347</v>
      </c>
      <c r="E86" s="139"/>
      <c r="F86" s="139"/>
      <c r="G86" s="139"/>
      <c r="H86" s="139"/>
      <c r="I86" s="141">
        <f>I85</f>
        <v>0</v>
      </c>
      <c r="J86" s="141">
        <f>J85</f>
        <v>3000</v>
      </c>
      <c r="K86" s="141">
        <f>K85</f>
        <v>0</v>
      </c>
      <c r="L86" s="141">
        <f t="shared" si="10"/>
        <v>3000</v>
      </c>
      <c r="M86" s="38"/>
    </row>
    <row r="87" spans="1:14" ht="23.25" customHeight="1">
      <c r="A87" s="345">
        <v>41</v>
      </c>
      <c r="B87" s="345" t="s">
        <v>348</v>
      </c>
      <c r="C87" s="346" t="s">
        <v>346</v>
      </c>
      <c r="D87" s="137" t="s">
        <v>53</v>
      </c>
      <c r="E87" s="139" t="s">
        <v>176</v>
      </c>
      <c r="F87" s="139" t="s">
        <v>320</v>
      </c>
      <c r="G87" s="139" t="s">
        <v>345</v>
      </c>
      <c r="H87" s="139" t="s">
        <v>178</v>
      </c>
      <c r="I87" s="140">
        <v>0</v>
      </c>
      <c r="J87" s="140">
        <v>1800</v>
      </c>
      <c r="K87" s="140">
        <v>0</v>
      </c>
      <c r="L87" s="140">
        <f>SUM(I87:K87)</f>
        <v>1800</v>
      </c>
      <c r="M87" s="130"/>
      <c r="N87" s="61"/>
    </row>
    <row r="88" spans="1:14" ht="27">
      <c r="A88" s="345"/>
      <c r="B88" s="345"/>
      <c r="C88" s="346"/>
      <c r="D88" s="138" t="s">
        <v>347</v>
      </c>
      <c r="E88" s="139"/>
      <c r="F88" s="139"/>
      <c r="G88" s="139"/>
      <c r="H88" s="139"/>
      <c r="I88" s="141">
        <f>I87</f>
        <v>0</v>
      </c>
      <c r="J88" s="141">
        <f>J87</f>
        <v>1800</v>
      </c>
      <c r="K88" s="141">
        <f>K87</f>
        <v>0</v>
      </c>
      <c r="L88" s="141">
        <f>L87</f>
        <v>1800</v>
      </c>
      <c r="M88" s="131"/>
    </row>
    <row r="89" spans="1:14" ht="16.5" customHeight="1">
      <c r="A89" s="350" t="s">
        <v>285</v>
      </c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L89" s="350"/>
    </row>
    <row r="90" spans="1:14" ht="36.75" customHeight="1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L90" s="350"/>
    </row>
    <row r="91" spans="1:14" ht="18">
      <c r="A91" s="344"/>
      <c r="B91" s="344"/>
      <c r="C91" s="344"/>
      <c r="D91" s="344"/>
      <c r="E91" s="344"/>
      <c r="F91" s="344"/>
      <c r="G91" s="344"/>
      <c r="H91" s="344"/>
      <c r="I91" s="344"/>
      <c r="J91" s="344"/>
      <c r="K91" s="344"/>
      <c r="L91" s="344"/>
    </row>
    <row r="92" spans="1:14">
      <c r="A92" s="18"/>
      <c r="B92"/>
      <c r="C92"/>
      <c r="D92"/>
      <c r="E92"/>
      <c r="F92"/>
      <c r="G92"/>
      <c r="H92"/>
      <c r="I92"/>
      <c r="J92"/>
      <c r="K92"/>
      <c r="L92"/>
    </row>
    <row r="93" spans="1:14">
      <c r="A93" s="18"/>
      <c r="B93"/>
      <c r="C93"/>
      <c r="D93"/>
      <c r="E93"/>
      <c r="F93"/>
      <c r="G93"/>
      <c r="H93"/>
      <c r="I93"/>
      <c r="J93"/>
      <c r="K93"/>
      <c r="L93"/>
    </row>
    <row r="94" spans="1:14">
      <c r="A94" s="18"/>
      <c r="B94"/>
      <c r="C94"/>
      <c r="D94"/>
      <c r="E94"/>
      <c r="F94"/>
      <c r="G94"/>
      <c r="H94"/>
      <c r="I94"/>
      <c r="J94"/>
      <c r="K94"/>
      <c r="L94"/>
    </row>
  </sheetData>
  <mergeCells count="73">
    <mergeCell ref="C13:C15"/>
    <mergeCell ref="D13:D15"/>
    <mergeCell ref="I13:L14"/>
    <mergeCell ref="A20:A21"/>
    <mergeCell ref="A6:L6"/>
    <mergeCell ref="A9:L9"/>
    <mergeCell ref="A10:L10"/>
    <mergeCell ref="E13:H14"/>
    <mergeCell ref="A13:A15"/>
    <mergeCell ref="I17:I18"/>
    <mergeCell ref="J17:J18"/>
    <mergeCell ref="A39:A40"/>
    <mergeCell ref="B43:C43"/>
    <mergeCell ref="A46:A48"/>
    <mergeCell ref="B41:C41"/>
    <mergeCell ref="H17:H18"/>
    <mergeCell ref="E17:E18"/>
    <mergeCell ref="A31:A33"/>
    <mergeCell ref="B31:B33"/>
    <mergeCell ref="C31:C33"/>
    <mergeCell ref="C17:C19"/>
    <mergeCell ref="F17:F18"/>
    <mergeCell ref="A36:A37"/>
    <mergeCell ref="B36:B37"/>
    <mergeCell ref="A25:A27"/>
    <mergeCell ref="B25:B27"/>
    <mergeCell ref="C25:C27"/>
    <mergeCell ref="N62:N64"/>
    <mergeCell ref="C63:C74"/>
    <mergeCell ref="B63:B74"/>
    <mergeCell ref="A61:A62"/>
    <mergeCell ref="B46:B48"/>
    <mergeCell ref="C46:C48"/>
    <mergeCell ref="A63:A74"/>
    <mergeCell ref="B61:B62"/>
    <mergeCell ref="C61:C62"/>
    <mergeCell ref="B59:C59"/>
    <mergeCell ref="A91:L91"/>
    <mergeCell ref="B87:B88"/>
    <mergeCell ref="A87:A88"/>
    <mergeCell ref="C87:C88"/>
    <mergeCell ref="A75:A82"/>
    <mergeCell ref="B75:B82"/>
    <mergeCell ref="C75:C82"/>
    <mergeCell ref="A89:L89"/>
    <mergeCell ref="A90:L90"/>
    <mergeCell ref="A83:A84"/>
    <mergeCell ref="B83:B84"/>
    <mergeCell ref="C83:C84"/>
    <mergeCell ref="A85:A86"/>
    <mergeCell ref="B85:B86"/>
    <mergeCell ref="C85:C86"/>
    <mergeCell ref="A28:A30"/>
    <mergeCell ref="B28:B30"/>
    <mergeCell ref="C28:C30"/>
    <mergeCell ref="H2:L2"/>
    <mergeCell ref="H8:L8"/>
    <mergeCell ref="I3:L3"/>
    <mergeCell ref="A11:H11"/>
    <mergeCell ref="A17:A19"/>
    <mergeCell ref="B17:B19"/>
    <mergeCell ref="L17:L18"/>
    <mergeCell ref="G17:G18"/>
    <mergeCell ref="A4:L4"/>
    <mergeCell ref="A5:L5"/>
    <mergeCell ref="B20:B21"/>
    <mergeCell ref="A12:L12"/>
    <mergeCell ref="B13:B15"/>
    <mergeCell ref="B39:B40"/>
    <mergeCell ref="C39:C40"/>
    <mergeCell ref="C36:C37"/>
    <mergeCell ref="D25:D27"/>
    <mergeCell ref="C20:C21"/>
  </mergeCells>
  <printOptions horizontalCentered="1" verticalCentered="1"/>
  <pageMargins left="3.937007874015748E-2" right="3.937007874015748E-2" top="0.15748031496062992" bottom="0.11811023622047245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topLeftCell="A7" zoomScale="120" zoomScaleSheetLayoutView="120" workbookViewId="0">
      <selection activeCell="G17" sqref="G17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>
      <c r="A1" s="375" t="s">
        <v>54</v>
      </c>
      <c r="B1" s="375"/>
      <c r="C1" s="375"/>
      <c r="D1" s="375"/>
      <c r="E1" s="375"/>
      <c r="F1" s="375"/>
      <c r="G1" s="375"/>
    </row>
    <row r="2" spans="1:7">
      <c r="A2" s="375" t="s">
        <v>278</v>
      </c>
      <c r="B2" s="375"/>
      <c r="C2" s="375"/>
      <c r="D2" s="375"/>
      <c r="E2" s="375"/>
      <c r="F2" s="375"/>
      <c r="G2" s="375"/>
    </row>
    <row r="3" spans="1:7">
      <c r="A3" s="375"/>
      <c r="B3" s="375"/>
      <c r="C3" s="375"/>
      <c r="D3" s="375"/>
      <c r="E3" s="375"/>
      <c r="F3" s="375"/>
      <c r="G3" s="375"/>
    </row>
    <row r="4" spans="1:7">
      <c r="A4" s="1"/>
    </row>
    <row r="5" spans="1:7">
      <c r="A5" s="1"/>
    </row>
    <row r="6" spans="1:7">
      <c r="A6" s="352" t="s">
        <v>11</v>
      </c>
      <c r="B6" s="352"/>
      <c r="C6" s="352"/>
      <c r="D6" s="352"/>
      <c r="E6" s="352"/>
      <c r="F6" s="352"/>
      <c r="G6" s="352"/>
    </row>
    <row r="7" spans="1:7">
      <c r="A7" s="352" t="s">
        <v>66</v>
      </c>
      <c r="B7" s="352"/>
      <c r="C7" s="352"/>
      <c r="D7" s="352"/>
      <c r="E7" s="352"/>
      <c r="F7" s="352"/>
      <c r="G7" s="352"/>
    </row>
    <row r="8" spans="1:7">
      <c r="A8" s="352" t="s">
        <v>56</v>
      </c>
      <c r="B8" s="352"/>
      <c r="C8" s="352"/>
      <c r="D8" s="352"/>
      <c r="E8" s="352"/>
      <c r="F8" s="352"/>
      <c r="G8" s="352"/>
    </row>
    <row r="9" spans="1:7">
      <c r="A9" s="19"/>
    </row>
    <row r="10" spans="1:7">
      <c r="A10" s="376" t="s">
        <v>35</v>
      </c>
      <c r="B10" s="376"/>
      <c r="C10" s="376"/>
      <c r="D10" s="376"/>
      <c r="E10" s="376"/>
      <c r="F10" s="376"/>
      <c r="G10" s="376"/>
    </row>
    <row r="11" spans="1:7" ht="17.25" customHeight="1">
      <c r="A11" s="377" t="s">
        <v>3</v>
      </c>
      <c r="B11" s="377" t="s">
        <v>57</v>
      </c>
      <c r="C11" s="377" t="s">
        <v>65</v>
      </c>
      <c r="D11" s="377"/>
      <c r="E11" s="377"/>
      <c r="F11" s="377"/>
      <c r="G11" s="377"/>
    </row>
    <row r="12" spans="1:7" ht="15.75" customHeight="1">
      <c r="A12" s="377"/>
      <c r="B12" s="377"/>
      <c r="C12" s="377" t="s">
        <v>53</v>
      </c>
      <c r="D12" s="377" t="s">
        <v>52</v>
      </c>
      <c r="E12" s="377"/>
      <c r="F12" s="377"/>
      <c r="G12" s="377"/>
    </row>
    <row r="13" spans="1:7" ht="31.5">
      <c r="A13" s="377"/>
      <c r="B13" s="377"/>
      <c r="C13" s="377"/>
      <c r="D13" s="21" t="s">
        <v>58</v>
      </c>
      <c r="E13" s="21" t="s">
        <v>59</v>
      </c>
      <c r="F13" s="21" t="s">
        <v>60</v>
      </c>
      <c r="G13" s="21" t="s">
        <v>61</v>
      </c>
    </row>
    <row r="14" spans="1:7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</row>
    <row r="15" spans="1:7">
      <c r="A15" s="13">
        <v>1</v>
      </c>
      <c r="B15" s="10" t="s">
        <v>62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</row>
    <row r="16" spans="1:7">
      <c r="A16" s="13">
        <v>2</v>
      </c>
      <c r="B16" s="10" t="s">
        <v>63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</row>
    <row r="17" spans="1:7">
      <c r="A17" s="15"/>
      <c r="B17" s="17"/>
      <c r="C17" s="16"/>
      <c r="D17" s="16"/>
      <c r="E17" s="16"/>
      <c r="F17" s="16"/>
      <c r="G17" s="16"/>
    </row>
    <row r="18" spans="1:7" ht="36" customHeight="1">
      <c r="A18" s="374" t="s">
        <v>381</v>
      </c>
      <c r="B18" s="374"/>
      <c r="C18" s="374"/>
      <c r="D18" s="374"/>
      <c r="E18" s="374"/>
      <c r="F18" s="374"/>
      <c r="G18" s="374"/>
    </row>
  </sheetData>
  <mergeCells count="13">
    <mergeCell ref="A18:G18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8"/>
  <sheetViews>
    <sheetView view="pageBreakPreview" zoomScale="120" zoomScaleSheetLayoutView="120" workbookViewId="0">
      <selection activeCell="H16" sqref="H16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375" t="s">
        <v>64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>
      <c r="A2" s="375" t="s">
        <v>279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>
      <c r="A3" s="375"/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</row>
    <row r="4" spans="1:12">
      <c r="A4" s="1"/>
    </row>
    <row r="5" spans="1:12">
      <c r="A5" s="1"/>
    </row>
    <row r="6" spans="1:12">
      <c r="A6" s="352" t="s">
        <v>11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1:12">
      <c r="A7" s="352" t="s">
        <v>55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2">
      <c r="A8" s="352" t="s">
        <v>56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</row>
    <row r="9" spans="1:12">
      <c r="A9" s="19"/>
    </row>
    <row r="10" spans="1:12">
      <c r="A10" s="376" t="s">
        <v>35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</row>
    <row r="11" spans="1:12" ht="17.25" customHeight="1">
      <c r="A11" s="377" t="s">
        <v>3</v>
      </c>
      <c r="B11" s="377" t="s">
        <v>57</v>
      </c>
      <c r="C11" s="377" t="s">
        <v>398</v>
      </c>
      <c r="D11" s="377"/>
      <c r="E11" s="377"/>
      <c r="F11" s="377"/>
      <c r="G11" s="377"/>
      <c r="H11" s="377" t="s">
        <v>397</v>
      </c>
      <c r="I11" s="377"/>
      <c r="J11" s="377"/>
      <c r="K11" s="377"/>
      <c r="L11" s="377"/>
    </row>
    <row r="12" spans="1:12">
      <c r="A12" s="377"/>
      <c r="B12" s="377"/>
      <c r="C12" s="377" t="s">
        <v>53</v>
      </c>
      <c r="D12" s="377" t="s">
        <v>52</v>
      </c>
      <c r="E12" s="377"/>
      <c r="F12" s="377"/>
      <c r="G12" s="377"/>
      <c r="H12" s="377" t="s">
        <v>53</v>
      </c>
      <c r="I12" s="377" t="s">
        <v>52</v>
      </c>
      <c r="J12" s="377"/>
      <c r="K12" s="377"/>
      <c r="L12" s="377"/>
    </row>
    <row r="13" spans="1:12" ht="47.25">
      <c r="A13" s="377"/>
      <c r="B13" s="377"/>
      <c r="C13" s="377"/>
      <c r="D13" s="21" t="s">
        <v>58</v>
      </c>
      <c r="E13" s="21" t="s">
        <v>59</v>
      </c>
      <c r="F13" s="21" t="s">
        <v>60</v>
      </c>
      <c r="G13" s="21" t="s">
        <v>61</v>
      </c>
      <c r="H13" s="377"/>
      <c r="I13" s="21" t="s">
        <v>58</v>
      </c>
      <c r="J13" s="21" t="s">
        <v>59</v>
      </c>
      <c r="K13" s="21" t="s">
        <v>60</v>
      </c>
      <c r="L13" s="21" t="s">
        <v>61</v>
      </c>
    </row>
    <row r="14" spans="1:12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>
      <c r="A15" s="13">
        <v>1</v>
      </c>
      <c r="B15" s="10" t="s">
        <v>62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</row>
    <row r="16" spans="1:12" ht="31.5">
      <c r="A16" s="13">
        <v>2</v>
      </c>
      <c r="B16" s="10" t="s">
        <v>63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</row>
    <row r="17" spans="1:12">
      <c r="A17" s="15"/>
      <c r="B17" s="17"/>
      <c r="C17" s="16"/>
      <c r="D17" s="16"/>
      <c r="E17" s="16"/>
      <c r="F17" s="16"/>
      <c r="G17" s="16"/>
      <c r="H17" s="16"/>
    </row>
    <row r="18" spans="1:12" ht="49.5" customHeight="1">
      <c r="A18" s="374" t="s">
        <v>382</v>
      </c>
      <c r="B18" s="374"/>
      <c r="C18" s="374"/>
      <c r="D18" s="374"/>
      <c r="E18" s="374"/>
      <c r="F18" s="374"/>
      <c r="G18" s="374"/>
      <c r="H18" s="374"/>
      <c r="I18" s="374"/>
      <c r="J18" s="374"/>
      <c r="K18" s="374"/>
      <c r="L18" s="374"/>
    </row>
  </sheetData>
  <mergeCells count="16">
    <mergeCell ref="A18:L18"/>
    <mergeCell ref="A8:L8"/>
    <mergeCell ref="A10:L10"/>
    <mergeCell ref="A11:A13"/>
    <mergeCell ref="B11:B13"/>
    <mergeCell ref="C11:G11"/>
    <mergeCell ref="H11:L11"/>
    <mergeCell ref="C12:C13"/>
    <mergeCell ref="D12:G12"/>
    <mergeCell ref="H12:H13"/>
    <mergeCell ref="I12:L12"/>
    <mergeCell ref="A1:L1"/>
    <mergeCell ref="A2:L2"/>
    <mergeCell ref="A3:L3"/>
    <mergeCell ref="A6:L6"/>
    <mergeCell ref="A7:L7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H105"/>
  <sheetViews>
    <sheetView tabSelected="1" view="pageBreakPreview" zoomScale="90" zoomScaleSheetLayoutView="90" workbookViewId="0">
      <selection activeCell="D26" sqref="D26"/>
    </sheetView>
  </sheetViews>
  <sheetFormatPr defaultColWidth="13.85546875" defaultRowHeight="15.75"/>
  <cols>
    <col min="1" max="1" width="5.7109375" style="3" customWidth="1"/>
    <col min="2" max="2" width="64" style="3" customWidth="1"/>
    <col min="3" max="3" width="16.28515625" style="3" customWidth="1"/>
    <col min="4" max="4" width="16.5703125" style="3" customWidth="1"/>
    <col min="5" max="5" width="16.42578125" style="3" customWidth="1"/>
    <col min="6" max="6" width="16.7109375" style="3" customWidth="1"/>
    <col min="7" max="16384" width="13.85546875" style="3"/>
  </cols>
  <sheetData>
    <row r="2" spans="1:8" ht="24" customHeight="1">
      <c r="D2" s="384" t="s">
        <v>239</v>
      </c>
      <c r="E2" s="384"/>
      <c r="F2" s="384"/>
    </row>
    <row r="3" spans="1:8" ht="14.25" hidden="1" customHeight="1">
      <c r="A3" s="375"/>
      <c r="B3" s="375"/>
      <c r="C3" s="375"/>
      <c r="D3" s="375"/>
      <c r="E3" s="375"/>
      <c r="F3" s="375"/>
      <c r="G3" s="20"/>
      <c r="H3" s="20"/>
    </row>
    <row r="4" spans="1:8" ht="3" customHeight="1">
      <c r="A4" s="375"/>
      <c r="B4" s="375"/>
      <c r="C4" s="375"/>
      <c r="D4" s="375"/>
      <c r="E4" s="375"/>
      <c r="F4" s="375"/>
      <c r="G4" s="20"/>
      <c r="H4" s="20"/>
    </row>
    <row r="5" spans="1:8" hidden="1">
      <c r="A5" s="375"/>
      <c r="B5" s="375"/>
      <c r="C5" s="375"/>
      <c r="D5" s="375"/>
      <c r="E5" s="375"/>
      <c r="F5" s="375"/>
      <c r="G5" s="20"/>
      <c r="H5" s="20"/>
    </row>
    <row r="6" spans="1:8" ht="15" hidden="1" customHeight="1">
      <c r="A6" s="20"/>
      <c r="B6" s="20"/>
      <c r="C6" s="20"/>
      <c r="D6" s="20"/>
      <c r="E6" s="20"/>
      <c r="F6" s="20"/>
      <c r="G6" s="20"/>
      <c r="H6" s="20"/>
    </row>
    <row r="7" spans="1:8">
      <c r="A7" s="297" t="s">
        <v>43</v>
      </c>
      <c r="B7" s="297"/>
      <c r="C7" s="297"/>
      <c r="D7" s="297"/>
      <c r="E7" s="297"/>
      <c r="F7" s="297"/>
      <c r="G7" s="11"/>
      <c r="H7" s="11"/>
    </row>
    <row r="8" spans="1:8">
      <c r="A8" s="297" t="s">
        <v>67</v>
      </c>
      <c r="B8" s="297"/>
      <c r="C8" s="297"/>
      <c r="D8" s="297"/>
      <c r="E8" s="297"/>
      <c r="F8" s="297"/>
      <c r="G8" s="11"/>
      <c r="H8" s="11"/>
    </row>
    <row r="9" spans="1:8">
      <c r="A9" s="297" t="s">
        <v>68</v>
      </c>
      <c r="B9" s="297"/>
      <c r="C9" s="297"/>
      <c r="D9" s="297"/>
      <c r="E9" s="297"/>
      <c r="F9" s="297"/>
      <c r="G9" s="11"/>
      <c r="H9" s="11"/>
    </row>
    <row r="10" spans="1:8" ht="33.75" customHeight="1">
      <c r="A10" s="381" t="s">
        <v>401</v>
      </c>
      <c r="B10" s="381"/>
      <c r="C10" s="381"/>
      <c r="D10" s="381"/>
      <c r="E10" s="381"/>
      <c r="F10" s="381"/>
      <c r="G10" s="11"/>
      <c r="H10" s="11"/>
    </row>
    <row r="11" spans="1:8">
      <c r="A11" s="379" t="s">
        <v>211</v>
      </c>
      <c r="B11" s="379"/>
      <c r="C11" s="379"/>
      <c r="D11" s="379"/>
      <c r="E11" s="379"/>
      <c r="F11" s="379"/>
      <c r="G11" s="11"/>
      <c r="H11" s="11"/>
    </row>
    <row r="12" spans="1:8" ht="12.75" customHeight="1">
      <c r="A12" s="362" t="s">
        <v>3</v>
      </c>
      <c r="B12" s="362" t="s">
        <v>69</v>
      </c>
      <c r="C12" s="380" t="s">
        <v>70</v>
      </c>
      <c r="D12" s="380"/>
      <c r="E12" s="380"/>
      <c r="F12" s="380"/>
    </row>
    <row r="13" spans="1:8" ht="15.75" hidden="1" customHeight="1">
      <c r="A13" s="363"/>
      <c r="B13" s="363"/>
      <c r="C13" s="362" t="s">
        <v>53</v>
      </c>
      <c r="D13" s="382"/>
      <c r="E13" s="382"/>
      <c r="F13" s="383"/>
    </row>
    <row r="14" spans="1:8" ht="51" customHeight="1">
      <c r="A14" s="364"/>
      <c r="B14" s="364"/>
      <c r="C14" s="364"/>
      <c r="D14" s="229" t="s">
        <v>349</v>
      </c>
      <c r="E14" s="269" t="s">
        <v>399</v>
      </c>
      <c r="F14" s="269" t="s">
        <v>400</v>
      </c>
      <c r="G14" s="14"/>
      <c r="H14" s="14"/>
    </row>
    <row r="15" spans="1:8">
      <c r="A15" s="64">
        <v>1</v>
      </c>
      <c r="B15" s="64">
        <v>2</v>
      </c>
      <c r="C15" s="64">
        <v>3</v>
      </c>
      <c r="D15" s="64">
        <v>6</v>
      </c>
      <c r="E15" s="64">
        <v>7</v>
      </c>
      <c r="F15" s="64">
        <v>8</v>
      </c>
      <c r="G15" s="15"/>
      <c r="H15" s="15"/>
    </row>
    <row r="16" spans="1:8" ht="57">
      <c r="A16" s="86">
        <v>1</v>
      </c>
      <c r="B16" s="86" t="s">
        <v>402</v>
      </c>
      <c r="C16" s="245">
        <f>SUM(D16:F16)</f>
        <v>150443.09500000003</v>
      </c>
      <c r="D16" s="245">
        <f>D18+D21+D23</f>
        <v>48214.365000000005</v>
      </c>
      <c r="E16" s="245">
        <f>E18+E21+E23+E25</f>
        <v>54014.365000000005</v>
      </c>
      <c r="F16" s="245">
        <f>F18+F21</f>
        <v>48214.365000000005</v>
      </c>
      <c r="G16" s="88">
        <f>D16+E16+F16</f>
        <v>150443.09500000003</v>
      </c>
      <c r="H16" s="15"/>
    </row>
    <row r="17" spans="1:8">
      <c r="A17" s="32">
        <v>2</v>
      </c>
      <c r="B17" s="32" t="s">
        <v>71</v>
      </c>
      <c r="C17" s="378"/>
      <c r="D17" s="378"/>
      <c r="E17" s="378"/>
      <c r="F17" s="378"/>
      <c r="G17" s="14"/>
      <c r="H17" s="14"/>
    </row>
    <row r="18" spans="1:8">
      <c r="A18" s="32">
        <v>3</v>
      </c>
      <c r="B18" s="32" t="s">
        <v>72</v>
      </c>
      <c r="C18" s="205">
        <f t="shared" ref="C18:C26" si="0">SUM(D18:F18)</f>
        <v>87155.695000000007</v>
      </c>
      <c r="D18" s="205">
        <f>D29+D40+D51+D62+D73+D84+D95</f>
        <v>27118.565000000002</v>
      </c>
      <c r="E18" s="205">
        <f>E29+E40+E51+E62+E73+E84+E95</f>
        <v>32918.565000000002</v>
      </c>
      <c r="F18" s="205">
        <f>F29+F40+F51+F62+F95</f>
        <v>27118.565000000002</v>
      </c>
      <c r="G18" s="62"/>
      <c r="H18" s="14"/>
    </row>
    <row r="19" spans="1:8" ht="16.5" customHeight="1">
      <c r="A19" s="32">
        <v>4</v>
      </c>
      <c r="B19" s="32" t="s">
        <v>73</v>
      </c>
      <c r="C19" s="83">
        <f t="shared" si="0"/>
        <v>450</v>
      </c>
      <c r="D19" s="83">
        <f>D30</f>
        <v>150</v>
      </c>
      <c r="E19" s="83">
        <f>E30</f>
        <v>150</v>
      </c>
      <c r="F19" s="83">
        <f>F30</f>
        <v>150</v>
      </c>
      <c r="G19" s="39"/>
      <c r="H19" s="16"/>
    </row>
    <row r="20" spans="1:8" ht="30.75" customHeight="1">
      <c r="A20" s="32">
        <v>5</v>
      </c>
      <c r="B20" s="32" t="s">
        <v>74</v>
      </c>
      <c r="C20" s="83">
        <f t="shared" si="0"/>
        <v>0</v>
      </c>
      <c r="D20" s="83">
        <v>0</v>
      </c>
      <c r="E20" s="83">
        <v>0</v>
      </c>
      <c r="F20" s="83">
        <v>0</v>
      </c>
      <c r="G20" s="16"/>
      <c r="H20" s="39">
        <f>D18+D21+D23</f>
        <v>48214.365000000005</v>
      </c>
    </row>
    <row r="21" spans="1:8">
      <c r="A21" s="32">
        <v>6</v>
      </c>
      <c r="B21" s="32" t="s">
        <v>75</v>
      </c>
      <c r="C21" s="84">
        <f>SUM(D21:F21)</f>
        <v>63287.399999999994</v>
      </c>
      <c r="D21" s="84">
        <f>D32+D43+D54+D65+D76+D87</f>
        <v>21095.8</v>
      </c>
      <c r="E21" s="83">
        <f>E54+E76</f>
        <v>21095.8</v>
      </c>
      <c r="F21" s="83">
        <f>F54+F76</f>
        <v>21095.8</v>
      </c>
      <c r="G21" s="16"/>
      <c r="H21" s="39"/>
    </row>
    <row r="22" spans="1:8">
      <c r="A22" s="32">
        <v>7</v>
      </c>
      <c r="B22" s="32" t="s">
        <v>73</v>
      </c>
      <c r="C22" s="83">
        <f t="shared" si="0"/>
        <v>0</v>
      </c>
      <c r="D22" s="83">
        <v>0</v>
      </c>
      <c r="E22" s="83">
        <v>0</v>
      </c>
      <c r="F22" s="83">
        <v>0</v>
      </c>
      <c r="G22" s="16"/>
      <c r="H22" s="16"/>
    </row>
    <row r="23" spans="1:8">
      <c r="A23" s="32">
        <v>8</v>
      </c>
      <c r="B23" s="32" t="s">
        <v>76</v>
      </c>
      <c r="C23" s="83">
        <f t="shared" si="0"/>
        <v>0</v>
      </c>
      <c r="D23" s="83">
        <v>0</v>
      </c>
      <c r="E23" s="83">
        <v>0</v>
      </c>
      <c r="F23" s="83">
        <v>0</v>
      </c>
      <c r="G23" s="16"/>
      <c r="H23" s="16"/>
    </row>
    <row r="24" spans="1:8">
      <c r="A24" s="32">
        <v>9</v>
      </c>
      <c r="B24" s="32" t="s">
        <v>73</v>
      </c>
      <c r="C24" s="83">
        <f t="shared" si="0"/>
        <v>0</v>
      </c>
      <c r="D24" s="83">
        <v>0</v>
      </c>
      <c r="E24" s="83">
        <v>0</v>
      </c>
      <c r="F24" s="83">
        <v>0</v>
      </c>
      <c r="G24" s="16"/>
      <c r="H24" s="16"/>
    </row>
    <row r="25" spans="1:8">
      <c r="A25" s="32">
        <v>10</v>
      </c>
      <c r="B25" s="32" t="s">
        <v>77</v>
      </c>
      <c r="C25" s="83">
        <f t="shared" si="0"/>
        <v>0</v>
      </c>
      <c r="D25" s="83">
        <v>0</v>
      </c>
      <c r="E25" s="83">
        <v>0</v>
      </c>
      <c r="F25" s="83">
        <v>0</v>
      </c>
    </row>
    <row r="26" spans="1:8">
      <c r="A26" s="32">
        <v>11</v>
      </c>
      <c r="B26" s="32" t="s">
        <v>73</v>
      </c>
      <c r="C26" s="83">
        <f t="shared" si="0"/>
        <v>0</v>
      </c>
      <c r="D26" s="83">
        <v>0</v>
      </c>
      <c r="E26" s="83">
        <v>0</v>
      </c>
      <c r="F26" s="83">
        <v>0</v>
      </c>
    </row>
    <row r="27" spans="1:8" ht="28.5">
      <c r="A27" s="87">
        <v>12</v>
      </c>
      <c r="B27" s="87" t="s">
        <v>172</v>
      </c>
      <c r="C27" s="187">
        <f>D27+E27+F27</f>
        <v>47691</v>
      </c>
      <c r="D27" s="187">
        <f>D29+D32</f>
        <v>15897</v>
      </c>
      <c r="E27" s="187">
        <f>E29+E32+E34+E36</f>
        <v>15897</v>
      </c>
      <c r="F27" s="187">
        <f>F29+F32+F34</f>
        <v>15897</v>
      </c>
      <c r="G27" s="126"/>
    </row>
    <row r="28" spans="1:8">
      <c r="A28" s="32">
        <v>13</v>
      </c>
      <c r="B28" s="32" t="s">
        <v>71</v>
      </c>
      <c r="C28" s="378"/>
      <c r="D28" s="378"/>
      <c r="E28" s="378"/>
      <c r="F28" s="378"/>
    </row>
    <row r="29" spans="1:8">
      <c r="A29" s="32">
        <v>14</v>
      </c>
      <c r="B29" s="32" t="s">
        <v>72</v>
      </c>
      <c r="C29" s="230">
        <f>SUM(D29:F29)</f>
        <v>47691</v>
      </c>
      <c r="D29" s="230">
        <f>'Прил. 5'!I22+'Прил. 5'!I23+'Прил. 5'!I30+'Прил. 5'!I33+'Прил. 5'!I34+'Прил. 5'!I35</f>
        <v>15897</v>
      </c>
      <c r="E29" s="83">
        <f>'Прил. 5'!K22+'Прил. 5'!K23+'Прил. 5'!K30</f>
        <v>15897</v>
      </c>
      <c r="F29" s="83">
        <f>'Прил. 5'!K22+'Прил. 5'!K23+'Прил. 5'!K30</f>
        <v>15897</v>
      </c>
    </row>
    <row r="30" spans="1:8">
      <c r="A30" s="32">
        <v>15</v>
      </c>
      <c r="B30" s="32" t="s">
        <v>73</v>
      </c>
      <c r="C30" s="230">
        <f>SUM(D30:F30)</f>
        <v>450</v>
      </c>
      <c r="D30" s="230">
        <f>'Прил. 5'!I30+'Прил. 5'!I33</f>
        <v>150</v>
      </c>
      <c r="E30" s="83">
        <f>'Прил. 5'!K30</f>
        <v>150</v>
      </c>
      <c r="F30" s="83">
        <f>'Прил. 5'!K30</f>
        <v>150</v>
      </c>
    </row>
    <row r="31" spans="1:8" ht="30">
      <c r="A31" s="32">
        <v>16</v>
      </c>
      <c r="B31" s="32" t="s">
        <v>74</v>
      </c>
      <c r="C31" s="83">
        <f>SUM(D31:F31)</f>
        <v>0</v>
      </c>
      <c r="D31" s="83">
        <v>0</v>
      </c>
      <c r="E31" s="83">
        <v>0</v>
      </c>
      <c r="F31" s="83">
        <v>0</v>
      </c>
    </row>
    <row r="32" spans="1:8">
      <c r="A32" s="32">
        <v>17</v>
      </c>
      <c r="B32" s="32" t="s">
        <v>75</v>
      </c>
      <c r="C32" s="83">
        <f>D32+E32+F32</f>
        <v>0</v>
      </c>
      <c r="D32" s="83">
        <f>'Прил. 5'!I29+'Прил. 5'!I32</f>
        <v>0</v>
      </c>
      <c r="E32" s="83">
        <v>0</v>
      </c>
      <c r="F32" s="83">
        <v>0</v>
      </c>
      <c r="G32" s="215">
        <f>D54+D76</f>
        <v>21095.8</v>
      </c>
    </row>
    <row r="33" spans="1:6">
      <c r="A33" s="32">
        <v>18</v>
      </c>
      <c r="B33" s="32" t="s">
        <v>73</v>
      </c>
      <c r="C33" s="83">
        <f t="shared" ref="C33:C38" si="1">SUM(D33:F33)</f>
        <v>0</v>
      </c>
      <c r="D33" s="83">
        <f>D32</f>
        <v>0</v>
      </c>
      <c r="E33" s="83">
        <v>0</v>
      </c>
      <c r="F33" s="83">
        <v>0</v>
      </c>
    </row>
    <row r="34" spans="1:6">
      <c r="A34" s="32">
        <v>19</v>
      </c>
      <c r="B34" s="32" t="s">
        <v>76</v>
      </c>
      <c r="C34" s="83">
        <f t="shared" si="1"/>
        <v>0</v>
      </c>
      <c r="D34" s="83">
        <v>0</v>
      </c>
      <c r="E34" s="83">
        <v>0</v>
      </c>
      <c r="F34" s="83">
        <v>0</v>
      </c>
    </row>
    <row r="35" spans="1:6">
      <c r="A35" s="32">
        <v>20</v>
      </c>
      <c r="B35" s="32" t="s">
        <v>73</v>
      </c>
      <c r="C35" s="83">
        <f t="shared" si="1"/>
        <v>0</v>
      </c>
      <c r="D35" s="83">
        <v>0</v>
      </c>
      <c r="E35" s="83">
        <v>0</v>
      </c>
      <c r="F35" s="83">
        <v>0</v>
      </c>
    </row>
    <row r="36" spans="1:6">
      <c r="A36" s="32">
        <v>21</v>
      </c>
      <c r="B36" s="32" t="s">
        <v>77</v>
      </c>
      <c r="C36" s="83">
        <f t="shared" si="1"/>
        <v>0</v>
      </c>
      <c r="D36" s="83">
        <v>0</v>
      </c>
      <c r="E36" s="83">
        <v>0</v>
      </c>
      <c r="F36" s="83">
        <v>0</v>
      </c>
    </row>
    <row r="37" spans="1:6">
      <c r="A37" s="32">
        <v>22</v>
      </c>
      <c r="B37" s="32" t="s">
        <v>73</v>
      </c>
      <c r="C37" s="83">
        <f t="shared" si="1"/>
        <v>0</v>
      </c>
      <c r="D37" s="83">
        <v>0</v>
      </c>
      <c r="E37" s="83">
        <v>0</v>
      </c>
      <c r="F37" s="83">
        <v>0</v>
      </c>
    </row>
    <row r="38" spans="1:6" ht="28.5">
      <c r="A38" s="87">
        <v>23</v>
      </c>
      <c r="B38" s="87" t="s">
        <v>173</v>
      </c>
      <c r="C38" s="187">
        <f t="shared" si="1"/>
        <v>0</v>
      </c>
      <c r="D38" s="187">
        <f>D40+D43+D45+D47</f>
        <v>0</v>
      </c>
      <c r="E38" s="187">
        <f>E40+E43+E45+E47</f>
        <v>0</v>
      </c>
      <c r="F38" s="187">
        <f>F40+F43+F45</f>
        <v>0</v>
      </c>
    </row>
    <row r="39" spans="1:6">
      <c r="A39" s="32">
        <v>24</v>
      </c>
      <c r="B39" s="32" t="s">
        <v>71</v>
      </c>
      <c r="C39" s="83"/>
      <c r="D39" s="83"/>
      <c r="E39" s="83"/>
      <c r="F39" s="83"/>
    </row>
    <row r="40" spans="1:6">
      <c r="A40" s="32">
        <v>25</v>
      </c>
      <c r="B40" s="32" t="s">
        <v>72</v>
      </c>
      <c r="C40" s="83">
        <f t="shared" ref="C40:C48" si="2">SUM(D40:F40)</f>
        <v>0</v>
      </c>
      <c r="D40" s="83">
        <f>'Прил. 5'!I38</f>
        <v>0</v>
      </c>
      <c r="E40" s="83">
        <f>'Прил. 5'!J38</f>
        <v>0</v>
      </c>
      <c r="F40" s="83">
        <f>'Прил. 5'!K38</f>
        <v>0</v>
      </c>
    </row>
    <row r="41" spans="1:6">
      <c r="A41" s="32">
        <v>26</v>
      </c>
      <c r="B41" s="32" t="s">
        <v>73</v>
      </c>
      <c r="C41" s="83">
        <f t="shared" si="2"/>
        <v>0</v>
      </c>
      <c r="D41" s="83">
        <f>D40</f>
        <v>0</v>
      </c>
      <c r="E41" s="83">
        <f>E40</f>
        <v>0</v>
      </c>
      <c r="F41" s="83">
        <f>F40</f>
        <v>0</v>
      </c>
    </row>
    <row r="42" spans="1:6" ht="30">
      <c r="A42" s="32">
        <v>27</v>
      </c>
      <c r="B42" s="32" t="s">
        <v>74</v>
      </c>
      <c r="C42" s="83">
        <f t="shared" si="2"/>
        <v>0</v>
      </c>
      <c r="D42" s="83">
        <v>0</v>
      </c>
      <c r="E42" s="83">
        <v>0</v>
      </c>
      <c r="F42" s="83">
        <v>0</v>
      </c>
    </row>
    <row r="43" spans="1:6">
      <c r="A43" s="32">
        <v>28</v>
      </c>
      <c r="B43" s="32" t="s">
        <v>75</v>
      </c>
      <c r="C43" s="83">
        <f t="shared" si="2"/>
        <v>0</v>
      </c>
      <c r="D43" s="83">
        <v>0</v>
      </c>
      <c r="E43" s="83">
        <v>0</v>
      </c>
      <c r="F43" s="83">
        <v>0</v>
      </c>
    </row>
    <row r="44" spans="1:6">
      <c r="A44" s="32">
        <v>29</v>
      </c>
      <c r="B44" s="32" t="s">
        <v>73</v>
      </c>
      <c r="C44" s="83">
        <f t="shared" si="2"/>
        <v>0</v>
      </c>
      <c r="D44" s="83">
        <v>0</v>
      </c>
      <c r="E44" s="83">
        <v>0</v>
      </c>
      <c r="F44" s="83">
        <v>0</v>
      </c>
    </row>
    <row r="45" spans="1:6">
      <c r="A45" s="32">
        <v>30</v>
      </c>
      <c r="B45" s="32" t="s">
        <v>76</v>
      </c>
      <c r="C45" s="83">
        <f t="shared" si="2"/>
        <v>0</v>
      </c>
      <c r="D45" s="83">
        <v>0</v>
      </c>
      <c r="E45" s="83">
        <v>0</v>
      </c>
      <c r="F45" s="83">
        <v>0</v>
      </c>
    </row>
    <row r="46" spans="1:6">
      <c r="A46" s="32">
        <v>31</v>
      </c>
      <c r="B46" s="32" t="s">
        <v>73</v>
      </c>
      <c r="C46" s="83">
        <f t="shared" si="2"/>
        <v>0</v>
      </c>
      <c r="D46" s="83">
        <v>0</v>
      </c>
      <c r="E46" s="83">
        <v>0</v>
      </c>
      <c r="F46" s="83">
        <v>0</v>
      </c>
    </row>
    <row r="47" spans="1:6">
      <c r="A47" s="32">
        <v>32</v>
      </c>
      <c r="B47" s="32" t="s">
        <v>77</v>
      </c>
      <c r="C47" s="83">
        <f t="shared" si="2"/>
        <v>0</v>
      </c>
      <c r="D47" s="83">
        <v>0</v>
      </c>
      <c r="E47" s="83">
        <v>0</v>
      </c>
      <c r="F47" s="83">
        <v>0</v>
      </c>
    </row>
    <row r="48" spans="1:6">
      <c r="A48" s="32">
        <v>33</v>
      </c>
      <c r="B48" s="32" t="s">
        <v>73</v>
      </c>
      <c r="C48" s="83">
        <f t="shared" si="2"/>
        <v>0</v>
      </c>
      <c r="D48" s="83">
        <v>0</v>
      </c>
      <c r="E48" s="83">
        <v>0</v>
      </c>
      <c r="F48" s="83">
        <v>0</v>
      </c>
    </row>
    <row r="49" spans="1:8" ht="32.25" customHeight="1">
      <c r="A49" s="87">
        <v>34</v>
      </c>
      <c r="B49" s="87" t="s">
        <v>206</v>
      </c>
      <c r="C49" s="187">
        <f>C51+C54</f>
        <v>14617.300000000001</v>
      </c>
      <c r="D49" s="188">
        <f>D51+D54</f>
        <v>4539.1000000000004</v>
      </c>
      <c r="E49" s="188">
        <f>E51+E54</f>
        <v>5539.1</v>
      </c>
      <c r="F49" s="188">
        <f>F51+F54+F56+F58</f>
        <v>4539.1000000000004</v>
      </c>
      <c r="G49" s="215">
        <f>D49+E49+F49</f>
        <v>14617.300000000001</v>
      </c>
    </row>
    <row r="50" spans="1:8">
      <c r="A50" s="32">
        <v>35</v>
      </c>
      <c r="B50" s="32" t="s">
        <v>71</v>
      </c>
      <c r="C50" s="230"/>
      <c r="D50" s="230"/>
      <c r="E50" s="83"/>
      <c r="F50" s="83"/>
    </row>
    <row r="51" spans="1:8">
      <c r="A51" s="32">
        <v>36</v>
      </c>
      <c r="B51" s="32" t="s">
        <v>72</v>
      </c>
      <c r="C51" s="230">
        <f>D51+E51+F51</f>
        <v>12968.2</v>
      </c>
      <c r="D51" s="243">
        <f>'Прил. 5'!I42+'Прил. 5'!I44+'Прил. 5'!I48+'Прил. 5'!I50+'Прил. 5'!I51+'Прил. 5'!I52+'Прил. 5'!I53+'Прил. 5'!I54+'Прил. 5'!I57+'Прил. 5'!I58+'Прил. 5'!I60</f>
        <v>3989.4</v>
      </c>
      <c r="E51" s="83">
        <f>'Прил. 5'!J42+'Прил. 5'!J44+'Прил. 5'!J48+'Прил. 5'!J50+'Прил. 5'!J51+'Прил. 5'!J52+'Прил. 5'!J53+'Прил. 5'!J54+'Прил. 5'!J57+'Прил. 5'!J58+'Прил. 5'!J60</f>
        <v>4989.4000000000005</v>
      </c>
      <c r="F51" s="83">
        <f>'Прил. 5'!K42+'Прил. 5'!K44+'Прил. 5'!K48+'Прил. 5'!K50+'Прил. 5'!K51+'Прил. 5'!K52+'Прил. 5'!K53+'Прил. 5'!K54+'Прил. 5'!K57+'Прил. 5'!K58+'Прил. 5'!K60</f>
        <v>3989.4</v>
      </c>
      <c r="G51" s="114"/>
    </row>
    <row r="52" spans="1:8">
      <c r="A52" s="32">
        <v>37</v>
      </c>
      <c r="B52" s="32" t="s">
        <v>73</v>
      </c>
      <c r="C52" s="83">
        <f t="shared" ref="C52:C60" si="3">SUM(D52:F52)</f>
        <v>0</v>
      </c>
      <c r="D52" s="83">
        <v>0</v>
      </c>
      <c r="E52" s="83">
        <v>0</v>
      </c>
      <c r="F52" s="83">
        <v>0</v>
      </c>
      <c r="G52" s="114"/>
    </row>
    <row r="53" spans="1:8" ht="30">
      <c r="A53" s="32">
        <v>38</v>
      </c>
      <c r="B53" s="32" t="s">
        <v>74</v>
      </c>
      <c r="C53" s="83">
        <f t="shared" si="3"/>
        <v>0</v>
      </c>
      <c r="D53" s="83">
        <v>0</v>
      </c>
      <c r="E53" s="83">
        <v>0</v>
      </c>
      <c r="F53" s="83">
        <v>0</v>
      </c>
    </row>
    <row r="54" spans="1:8">
      <c r="A54" s="32">
        <v>39</v>
      </c>
      <c r="B54" s="32" t="s">
        <v>75</v>
      </c>
      <c r="C54" s="83">
        <f>SUM(D54:F54)</f>
        <v>1649.1000000000001</v>
      </c>
      <c r="D54" s="83">
        <f>'Прил. 5'!I47+'Прил. 5'!I45</f>
        <v>549.70000000000005</v>
      </c>
      <c r="E54" s="83">
        <f>'Прил. 5'!K45+'Прил. 5'!K47</f>
        <v>549.70000000000005</v>
      </c>
      <c r="F54" s="83">
        <f>'Прил. 5'!K45+'Прил. 5'!K47</f>
        <v>549.70000000000005</v>
      </c>
      <c r="G54" s="206"/>
    </row>
    <row r="55" spans="1:8">
      <c r="A55" s="32">
        <v>40</v>
      </c>
      <c r="B55" s="32" t="s">
        <v>73</v>
      </c>
      <c r="C55" s="83">
        <f t="shared" si="3"/>
        <v>0</v>
      </c>
      <c r="D55" s="83">
        <v>0</v>
      </c>
      <c r="E55" s="83">
        <v>0</v>
      </c>
      <c r="F55" s="83">
        <v>0</v>
      </c>
    </row>
    <row r="56" spans="1:8">
      <c r="A56" s="32">
        <v>41</v>
      </c>
      <c r="B56" s="32" t="s">
        <v>76</v>
      </c>
      <c r="C56" s="83">
        <f t="shared" si="3"/>
        <v>0</v>
      </c>
      <c r="D56" s="83">
        <v>0</v>
      </c>
      <c r="E56" s="83">
        <v>0</v>
      </c>
      <c r="F56" s="83">
        <v>0</v>
      </c>
    </row>
    <row r="57" spans="1:8">
      <c r="A57" s="32">
        <v>42</v>
      </c>
      <c r="B57" s="32" t="s">
        <v>73</v>
      </c>
      <c r="C57" s="83">
        <f t="shared" si="3"/>
        <v>0</v>
      </c>
      <c r="D57" s="83">
        <v>0</v>
      </c>
      <c r="E57" s="83">
        <v>0</v>
      </c>
      <c r="F57" s="83">
        <v>0</v>
      </c>
    </row>
    <row r="58" spans="1:8">
      <c r="A58" s="32">
        <v>43</v>
      </c>
      <c r="B58" s="32" t="s">
        <v>77</v>
      </c>
      <c r="C58" s="83">
        <f t="shared" si="3"/>
        <v>0</v>
      </c>
      <c r="D58" s="83">
        <v>0</v>
      </c>
      <c r="E58" s="83">
        <v>0</v>
      </c>
      <c r="F58" s="83">
        <v>0</v>
      </c>
    </row>
    <row r="59" spans="1:8">
      <c r="A59" s="32">
        <v>44</v>
      </c>
      <c r="B59" s="32" t="s">
        <v>73</v>
      </c>
      <c r="C59" s="83">
        <f t="shared" si="3"/>
        <v>0</v>
      </c>
      <c r="D59" s="83">
        <v>0</v>
      </c>
      <c r="E59" s="83">
        <v>0</v>
      </c>
      <c r="F59" s="83">
        <v>0</v>
      </c>
    </row>
    <row r="60" spans="1:8" ht="28.5">
      <c r="A60" s="87">
        <v>45</v>
      </c>
      <c r="B60" s="87" t="s">
        <v>174</v>
      </c>
      <c r="C60" s="240">
        <f t="shared" si="3"/>
        <v>21696.494999999999</v>
      </c>
      <c r="D60" s="240">
        <f>D62+D65+D67+D69</f>
        <v>7232.165</v>
      </c>
      <c r="E60" s="240">
        <f>E62+E65+E67+E69</f>
        <v>7232.165</v>
      </c>
      <c r="F60" s="240">
        <f>F62+F65+F67+F69</f>
        <v>7232.165</v>
      </c>
    </row>
    <row r="61" spans="1:8">
      <c r="A61" s="32">
        <v>45</v>
      </c>
      <c r="B61" s="32" t="s">
        <v>71</v>
      </c>
      <c r="C61" s="205"/>
      <c r="D61" s="205"/>
      <c r="E61" s="205"/>
      <c r="F61" s="205"/>
    </row>
    <row r="62" spans="1:8" ht="21" customHeight="1">
      <c r="A62" s="32">
        <v>47</v>
      </c>
      <c r="B62" s="32" t="s">
        <v>72</v>
      </c>
      <c r="C62" s="205">
        <f t="shared" ref="C62:C70" si="4">SUM(D62:F62)</f>
        <v>21696.494999999999</v>
      </c>
      <c r="D62" s="244">
        <f>'Прил. 5'!I64+'Прил. 5'!I65+'Прил. 5'!I66+'Прил. 5'!I67+'Прил. 5'!I68+'Прил. 5'!I69+'Прил. 5'!I74+'Прил. 5'!I76+'Прил. 5'!I77+'Прил. 5'!I78+'Прил. 5'!I79+'Прил. 5'!I82</f>
        <v>7232.165</v>
      </c>
      <c r="E62" s="205">
        <f>'Прил. 5'!J63+'Прил. 5'!J75</f>
        <v>7232.165</v>
      </c>
      <c r="F62" s="205">
        <f>'Прил. 5'!J61</f>
        <v>7232.165</v>
      </c>
      <c r="H62" s="38">
        <v>6934.5680000000002</v>
      </c>
    </row>
    <row r="63" spans="1:8">
      <c r="A63" s="32">
        <v>48</v>
      </c>
      <c r="B63" s="32" t="s">
        <v>73</v>
      </c>
      <c r="C63" s="83">
        <f t="shared" si="4"/>
        <v>0</v>
      </c>
      <c r="D63" s="83">
        <v>0</v>
      </c>
      <c r="E63" s="83">
        <v>0</v>
      </c>
      <c r="F63" s="83">
        <v>0</v>
      </c>
    </row>
    <row r="64" spans="1:8" ht="30">
      <c r="A64" s="32">
        <v>49</v>
      </c>
      <c r="B64" s="32" t="s">
        <v>74</v>
      </c>
      <c r="C64" s="83">
        <f t="shared" si="4"/>
        <v>0</v>
      </c>
      <c r="D64" s="83">
        <v>0</v>
      </c>
      <c r="E64" s="83">
        <v>0</v>
      </c>
      <c r="F64" s="83">
        <v>0</v>
      </c>
    </row>
    <row r="65" spans="1:8">
      <c r="A65" s="32">
        <v>50</v>
      </c>
      <c r="B65" s="32" t="s">
        <v>75</v>
      </c>
      <c r="C65" s="173">
        <f t="shared" si="4"/>
        <v>0</v>
      </c>
      <c r="D65" s="230">
        <f>'Прил. 5'!I70+'Прил. 5'!I71+'Прил. 5'!I72+'Прил. 5'!I73+'Прил. 5'!I80+'Прил. 5'!I81</f>
        <v>0</v>
      </c>
      <c r="E65" s="83">
        <v>0</v>
      </c>
      <c r="F65" s="83">
        <v>0</v>
      </c>
      <c r="H65" s="3">
        <v>234.25614999999999</v>
      </c>
    </row>
    <row r="66" spans="1:8">
      <c r="A66" s="32">
        <v>51</v>
      </c>
      <c r="B66" s="32" t="s">
        <v>73</v>
      </c>
      <c r="C66" s="209">
        <f t="shared" si="4"/>
        <v>0</v>
      </c>
      <c r="D66" s="83">
        <v>0</v>
      </c>
      <c r="E66" s="83">
        <v>0</v>
      </c>
      <c r="F66" s="83">
        <v>0</v>
      </c>
    </row>
    <row r="67" spans="1:8">
      <c r="A67" s="32">
        <v>52</v>
      </c>
      <c r="B67" s="32" t="s">
        <v>76</v>
      </c>
      <c r="C67" s="83">
        <f t="shared" si="4"/>
        <v>0</v>
      </c>
      <c r="D67" s="83">
        <v>0</v>
      </c>
      <c r="E67" s="83">
        <v>0</v>
      </c>
      <c r="F67" s="83">
        <v>0</v>
      </c>
    </row>
    <row r="68" spans="1:8">
      <c r="A68" s="32">
        <v>53</v>
      </c>
      <c r="B68" s="32" t="s">
        <v>73</v>
      </c>
      <c r="C68" s="83">
        <f t="shared" si="4"/>
        <v>0</v>
      </c>
      <c r="D68" s="83">
        <v>0</v>
      </c>
      <c r="E68" s="83">
        <v>0</v>
      </c>
      <c r="F68" s="83">
        <v>0</v>
      </c>
    </row>
    <row r="69" spans="1:8">
      <c r="A69" s="32">
        <v>54</v>
      </c>
      <c r="B69" s="32" t="s">
        <v>77</v>
      </c>
      <c r="C69" s="83">
        <f t="shared" si="4"/>
        <v>0</v>
      </c>
      <c r="D69" s="83">
        <v>0</v>
      </c>
      <c r="E69" s="83">
        <v>0</v>
      </c>
      <c r="F69" s="83">
        <v>0</v>
      </c>
    </row>
    <row r="70" spans="1:8">
      <c r="A70" s="32">
        <v>55</v>
      </c>
      <c r="B70" s="32" t="s">
        <v>73</v>
      </c>
      <c r="C70" s="83">
        <f t="shared" si="4"/>
        <v>0</v>
      </c>
      <c r="D70" s="83">
        <v>0</v>
      </c>
      <c r="E70" s="83">
        <v>0</v>
      </c>
      <c r="F70" s="83">
        <v>0</v>
      </c>
    </row>
    <row r="71" spans="1:8" ht="42.75">
      <c r="A71" s="87">
        <v>56</v>
      </c>
      <c r="B71" s="87" t="s">
        <v>324</v>
      </c>
      <c r="C71" s="187">
        <f>SUM(C73:C81)</f>
        <v>61638.299999999996</v>
      </c>
      <c r="D71" s="187">
        <f>SUM(D73:D81)</f>
        <v>20546.099999999999</v>
      </c>
      <c r="E71" s="187">
        <f>SUM(E73:E81)</f>
        <v>20546.099999999999</v>
      </c>
      <c r="F71" s="187">
        <f>SUM(F73:F81)</f>
        <v>20546.099999999999</v>
      </c>
    </row>
    <row r="72" spans="1:8">
      <c r="A72" s="32">
        <v>57</v>
      </c>
      <c r="B72" s="32" t="s">
        <v>71</v>
      </c>
      <c r="C72" s="199"/>
      <c r="D72" s="199"/>
      <c r="E72" s="199"/>
      <c r="F72" s="199"/>
    </row>
    <row r="73" spans="1:8">
      <c r="A73" s="32">
        <v>58</v>
      </c>
      <c r="B73" s="32" t="s">
        <v>72</v>
      </c>
      <c r="C73" s="199">
        <f t="shared" ref="C73:C81" si="5">SUM(D73:F73)</f>
        <v>0</v>
      </c>
      <c r="D73" s="199">
        <v>0</v>
      </c>
      <c r="E73" s="199">
        <v>0</v>
      </c>
      <c r="F73" s="199">
        <v>0</v>
      </c>
    </row>
    <row r="74" spans="1:8">
      <c r="A74" s="32">
        <v>59</v>
      </c>
      <c r="B74" s="32" t="s">
        <v>73</v>
      </c>
      <c r="C74" s="199">
        <f t="shared" si="5"/>
        <v>0</v>
      </c>
      <c r="D74" s="199">
        <v>0</v>
      </c>
      <c r="E74" s="199">
        <v>0</v>
      </c>
      <c r="F74" s="199">
        <v>0</v>
      </c>
    </row>
    <row r="75" spans="1:8" ht="30">
      <c r="A75" s="32">
        <v>60</v>
      </c>
      <c r="B75" s="32" t="s">
        <v>74</v>
      </c>
      <c r="C75" s="199">
        <f t="shared" si="5"/>
        <v>0</v>
      </c>
      <c r="D75" s="199">
        <v>0</v>
      </c>
      <c r="E75" s="199">
        <v>0</v>
      </c>
      <c r="F75" s="199">
        <v>0</v>
      </c>
    </row>
    <row r="76" spans="1:8">
      <c r="A76" s="32">
        <v>61</v>
      </c>
      <c r="B76" s="32" t="s">
        <v>75</v>
      </c>
      <c r="C76" s="199">
        <f t="shared" si="5"/>
        <v>61638.299999999996</v>
      </c>
      <c r="D76" s="199">
        <f>'Прил. 5'!I83</f>
        <v>20546.099999999999</v>
      </c>
      <c r="E76" s="199">
        <f>'Прил. 5'!J83</f>
        <v>20546.099999999999</v>
      </c>
      <c r="F76" s="199">
        <f>'Прил. 5'!K83</f>
        <v>20546.099999999999</v>
      </c>
    </row>
    <row r="77" spans="1:8">
      <c r="A77" s="32">
        <v>62</v>
      </c>
      <c r="B77" s="32" t="s">
        <v>73</v>
      </c>
      <c r="C77" s="199">
        <f t="shared" si="5"/>
        <v>0</v>
      </c>
      <c r="D77" s="199">
        <v>0</v>
      </c>
      <c r="E77" s="199">
        <v>0</v>
      </c>
      <c r="F77" s="199">
        <v>0</v>
      </c>
    </row>
    <row r="78" spans="1:8">
      <c r="A78" s="32">
        <v>63</v>
      </c>
      <c r="B78" s="32" t="s">
        <v>76</v>
      </c>
      <c r="C78" s="199">
        <f t="shared" si="5"/>
        <v>0</v>
      </c>
      <c r="D78" s="199">
        <v>0</v>
      </c>
      <c r="E78" s="199">
        <v>0</v>
      </c>
      <c r="F78" s="199">
        <v>0</v>
      </c>
    </row>
    <row r="79" spans="1:8">
      <c r="A79" s="32">
        <v>64</v>
      </c>
      <c r="B79" s="32" t="s">
        <v>73</v>
      </c>
      <c r="C79" s="199">
        <f t="shared" si="5"/>
        <v>0</v>
      </c>
      <c r="D79" s="199">
        <v>0</v>
      </c>
      <c r="E79" s="199">
        <v>0</v>
      </c>
      <c r="F79" s="199">
        <v>0</v>
      </c>
    </row>
    <row r="80" spans="1:8">
      <c r="A80" s="32">
        <v>65</v>
      </c>
      <c r="B80" s="32" t="s">
        <v>77</v>
      </c>
      <c r="C80" s="199">
        <f t="shared" si="5"/>
        <v>0</v>
      </c>
      <c r="D80" s="199">
        <v>0</v>
      </c>
      <c r="E80" s="199">
        <v>0</v>
      </c>
      <c r="F80" s="199">
        <v>0</v>
      </c>
    </row>
    <row r="81" spans="1:6">
      <c r="A81" s="32">
        <v>66</v>
      </c>
      <c r="B81" s="32" t="s">
        <v>73</v>
      </c>
      <c r="C81" s="199">
        <f t="shared" si="5"/>
        <v>0</v>
      </c>
      <c r="D81" s="199">
        <v>0</v>
      </c>
      <c r="E81" s="199">
        <v>0</v>
      </c>
      <c r="F81" s="199">
        <v>0</v>
      </c>
    </row>
    <row r="82" spans="1:6" ht="28.5">
      <c r="A82" s="87">
        <v>67</v>
      </c>
      <c r="B82" s="87" t="s">
        <v>350</v>
      </c>
      <c r="C82" s="187">
        <f>SUM(C84:C92)</f>
        <v>3000</v>
      </c>
      <c r="D82" s="187">
        <f>SUM(D84:D92)</f>
        <v>0</v>
      </c>
      <c r="E82" s="187">
        <f>SUM(E84:E92)</f>
        <v>3000</v>
      </c>
      <c r="F82" s="187">
        <f>SUM(F84:F92)</f>
        <v>0</v>
      </c>
    </row>
    <row r="83" spans="1:6">
      <c r="A83" s="32">
        <v>68</v>
      </c>
      <c r="B83" s="32" t="s">
        <v>71</v>
      </c>
      <c r="C83" s="199"/>
      <c r="D83" s="199"/>
      <c r="E83" s="199"/>
      <c r="F83" s="199"/>
    </row>
    <row r="84" spans="1:6">
      <c r="A84" s="32">
        <v>69</v>
      </c>
      <c r="B84" s="32" t="s">
        <v>72</v>
      </c>
      <c r="C84" s="199">
        <f>SUM(D84:F84)</f>
        <v>3000</v>
      </c>
      <c r="D84" s="199">
        <f>'Прил. 5'!I85</f>
        <v>0</v>
      </c>
      <c r="E84" s="199">
        <f>'Прил. 5'!J85</f>
        <v>3000</v>
      </c>
      <c r="F84" s="199">
        <f>'Прил. 5'!K85</f>
        <v>0</v>
      </c>
    </row>
    <row r="85" spans="1:6">
      <c r="A85" s="32">
        <v>70</v>
      </c>
      <c r="B85" s="32" t="s">
        <v>73</v>
      </c>
      <c r="C85" s="199">
        <f t="shared" ref="C85:C92" si="6">SUM(D85:F85)</f>
        <v>0</v>
      </c>
      <c r="D85" s="199">
        <v>0</v>
      </c>
      <c r="E85" s="199">
        <v>0</v>
      </c>
      <c r="F85" s="199">
        <v>0</v>
      </c>
    </row>
    <row r="86" spans="1:6" ht="30">
      <c r="A86" s="32">
        <v>71</v>
      </c>
      <c r="B86" s="32" t="s">
        <v>74</v>
      </c>
      <c r="C86" s="199">
        <f t="shared" si="6"/>
        <v>0</v>
      </c>
      <c r="D86" s="199">
        <v>0</v>
      </c>
      <c r="E86" s="199">
        <v>0</v>
      </c>
      <c r="F86" s="199">
        <v>0</v>
      </c>
    </row>
    <row r="87" spans="1:6">
      <c r="A87" s="32">
        <v>72</v>
      </c>
      <c r="B87" s="32" t="s">
        <v>75</v>
      </c>
      <c r="C87" s="199">
        <v>0</v>
      </c>
      <c r="D87" s="199">
        <v>0</v>
      </c>
      <c r="E87" s="199">
        <f>'Прил. 5'!K87</f>
        <v>0</v>
      </c>
      <c r="F87" s="199">
        <v>0</v>
      </c>
    </row>
    <row r="88" spans="1:6">
      <c r="A88" s="32">
        <v>73</v>
      </c>
      <c r="B88" s="32" t="s">
        <v>73</v>
      </c>
      <c r="C88" s="199">
        <f t="shared" si="6"/>
        <v>0</v>
      </c>
      <c r="D88" s="199">
        <v>0</v>
      </c>
      <c r="E88" s="199">
        <v>0</v>
      </c>
      <c r="F88" s="199">
        <v>0</v>
      </c>
    </row>
    <row r="89" spans="1:6">
      <c r="A89" s="32">
        <v>74</v>
      </c>
      <c r="B89" s="32" t="s">
        <v>76</v>
      </c>
      <c r="C89" s="199">
        <f t="shared" si="6"/>
        <v>0</v>
      </c>
      <c r="D89" s="199">
        <v>0</v>
      </c>
      <c r="E89" s="199">
        <v>0</v>
      </c>
      <c r="F89" s="199">
        <v>0</v>
      </c>
    </row>
    <row r="90" spans="1:6">
      <c r="A90" s="32">
        <v>75</v>
      </c>
      <c r="B90" s="32" t="s">
        <v>73</v>
      </c>
      <c r="C90" s="199">
        <f t="shared" si="6"/>
        <v>0</v>
      </c>
      <c r="D90" s="199">
        <v>0</v>
      </c>
      <c r="E90" s="199">
        <v>0</v>
      </c>
      <c r="F90" s="199">
        <v>0</v>
      </c>
    </row>
    <row r="91" spans="1:6">
      <c r="A91" s="32">
        <v>76</v>
      </c>
      <c r="B91" s="32" t="s">
        <v>77</v>
      </c>
      <c r="C91" s="199">
        <f t="shared" si="6"/>
        <v>0</v>
      </c>
      <c r="D91" s="199">
        <v>0</v>
      </c>
      <c r="E91" s="199">
        <v>0</v>
      </c>
      <c r="F91" s="199">
        <v>0</v>
      </c>
    </row>
    <row r="92" spans="1:6">
      <c r="A92" s="32">
        <v>77</v>
      </c>
      <c r="B92" s="32" t="s">
        <v>73</v>
      </c>
      <c r="C92" s="199">
        <f t="shared" si="6"/>
        <v>0</v>
      </c>
      <c r="D92" s="199">
        <v>0</v>
      </c>
      <c r="E92" s="199">
        <v>0</v>
      </c>
      <c r="F92" s="199">
        <v>0</v>
      </c>
    </row>
    <row r="93" spans="1:6" ht="37.5" customHeight="1">
      <c r="A93" s="87">
        <v>78</v>
      </c>
      <c r="B93" s="87" t="s">
        <v>351</v>
      </c>
      <c r="C93" s="187">
        <f>SUM(C95:C103)</f>
        <v>1800</v>
      </c>
      <c r="D93" s="187">
        <f>SUM(D95:D103)</f>
        <v>0</v>
      </c>
      <c r="E93" s="187">
        <f>SUM(E95:E103)</f>
        <v>1800</v>
      </c>
      <c r="F93" s="187">
        <f>SUM(F95:F103)</f>
        <v>0</v>
      </c>
    </row>
    <row r="94" spans="1:6">
      <c r="A94" s="32">
        <v>79</v>
      </c>
      <c r="B94" s="32" t="s">
        <v>71</v>
      </c>
      <c r="C94" s="83"/>
      <c r="D94" s="83"/>
      <c r="E94" s="83"/>
      <c r="F94" s="83"/>
    </row>
    <row r="95" spans="1:6">
      <c r="A95" s="32">
        <v>80</v>
      </c>
      <c r="B95" s="32" t="s">
        <v>72</v>
      </c>
      <c r="C95" s="83">
        <f t="shared" ref="C95:C103" si="7">SUM(D95:F95)</f>
        <v>1800</v>
      </c>
      <c r="D95" s="83">
        <f>'Прил. 5'!I87</f>
        <v>0</v>
      </c>
      <c r="E95" s="83">
        <f>'Прил. 5'!J87</f>
        <v>1800</v>
      </c>
      <c r="F95" s="83">
        <v>0</v>
      </c>
    </row>
    <row r="96" spans="1:6">
      <c r="A96" s="32">
        <v>81</v>
      </c>
      <c r="B96" s="32" t="s">
        <v>73</v>
      </c>
      <c r="C96" s="83">
        <f t="shared" si="7"/>
        <v>0</v>
      </c>
      <c r="D96" s="83">
        <v>0</v>
      </c>
      <c r="E96" s="83">
        <v>0</v>
      </c>
      <c r="F96" s="83">
        <v>0</v>
      </c>
    </row>
    <row r="97" spans="1:6" ht="30">
      <c r="A97" s="32">
        <v>82</v>
      </c>
      <c r="B97" s="32" t="s">
        <v>74</v>
      </c>
      <c r="C97" s="83">
        <f t="shared" si="7"/>
        <v>0</v>
      </c>
      <c r="D97" s="83">
        <v>0</v>
      </c>
      <c r="E97" s="83">
        <v>0</v>
      </c>
      <c r="F97" s="83">
        <v>0</v>
      </c>
    </row>
    <row r="98" spans="1:6">
      <c r="A98" s="32">
        <v>83</v>
      </c>
      <c r="B98" s="32" t="s">
        <v>75</v>
      </c>
      <c r="C98" s="83">
        <f t="shared" si="7"/>
        <v>0</v>
      </c>
      <c r="D98" s="83">
        <v>0</v>
      </c>
      <c r="E98" s="83">
        <f>'Прил. 5'!K87</f>
        <v>0</v>
      </c>
      <c r="F98" s="83">
        <v>0</v>
      </c>
    </row>
    <row r="99" spans="1:6">
      <c r="A99" s="32">
        <v>84</v>
      </c>
      <c r="B99" s="32" t="s">
        <v>73</v>
      </c>
      <c r="C99" s="83">
        <f t="shared" si="7"/>
        <v>0</v>
      </c>
      <c r="D99" s="83">
        <v>0</v>
      </c>
      <c r="E99" s="83">
        <v>0</v>
      </c>
      <c r="F99" s="83">
        <v>0</v>
      </c>
    </row>
    <row r="100" spans="1:6">
      <c r="A100" s="32">
        <v>85</v>
      </c>
      <c r="B100" s="32" t="s">
        <v>76</v>
      </c>
      <c r="C100" s="83">
        <f t="shared" si="7"/>
        <v>0</v>
      </c>
      <c r="D100" s="83">
        <v>0</v>
      </c>
      <c r="E100" s="83">
        <v>0</v>
      </c>
      <c r="F100" s="83">
        <v>0</v>
      </c>
    </row>
    <row r="101" spans="1:6">
      <c r="A101" s="32">
        <v>86</v>
      </c>
      <c r="B101" s="32" t="s">
        <v>73</v>
      </c>
      <c r="C101" s="83">
        <f t="shared" si="7"/>
        <v>0</v>
      </c>
      <c r="D101" s="83">
        <v>0</v>
      </c>
      <c r="E101" s="83">
        <v>0</v>
      </c>
      <c r="F101" s="83">
        <v>0</v>
      </c>
    </row>
    <row r="102" spans="1:6">
      <c r="A102" s="32">
        <v>87</v>
      </c>
      <c r="B102" s="32" t="s">
        <v>77</v>
      </c>
      <c r="C102" s="83">
        <f t="shared" si="7"/>
        <v>0</v>
      </c>
      <c r="D102" s="83">
        <v>0</v>
      </c>
      <c r="E102" s="83">
        <v>0</v>
      </c>
      <c r="F102" s="83">
        <v>0</v>
      </c>
    </row>
    <row r="103" spans="1:6">
      <c r="A103" s="32">
        <v>88</v>
      </c>
      <c r="B103" s="32" t="s">
        <v>73</v>
      </c>
      <c r="C103" s="83">
        <f t="shared" si="7"/>
        <v>0</v>
      </c>
      <c r="D103" s="83">
        <v>0</v>
      </c>
      <c r="E103" s="83">
        <v>0</v>
      </c>
      <c r="F103" s="83">
        <v>0</v>
      </c>
    </row>
    <row r="105" spans="1:6">
      <c r="C105" s="3" t="s">
        <v>53</v>
      </c>
      <c r="D105" s="59">
        <v>2017</v>
      </c>
      <c r="E105" s="59">
        <v>2018</v>
      </c>
      <c r="F105" s="59">
        <v>2019</v>
      </c>
    </row>
  </sheetData>
  <mergeCells count="16">
    <mergeCell ref="D2:F2"/>
    <mergeCell ref="A3:F3"/>
    <mergeCell ref="A4:F4"/>
    <mergeCell ref="A5:F5"/>
    <mergeCell ref="C17:F17"/>
    <mergeCell ref="C28:F28"/>
    <mergeCell ref="A7:F7"/>
    <mergeCell ref="A8:F8"/>
    <mergeCell ref="A9:F9"/>
    <mergeCell ref="A11:F11"/>
    <mergeCell ref="A12:A14"/>
    <mergeCell ref="B12:B14"/>
    <mergeCell ref="C12:F12"/>
    <mergeCell ref="C13:C14"/>
    <mergeCell ref="A10:F10"/>
    <mergeCell ref="D13:F13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  <rowBreaks count="2" manualBreakCount="2">
    <brk id="56" max="7" man="1"/>
    <brk id="8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Прил 1 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2'!Заголовки_для_печати</vt:lpstr>
      <vt:lpstr>'Прил. 5'!Заголовки_для_печати</vt:lpstr>
      <vt:lpstr>'Прил. 7'!Заголовки_для_печати</vt:lpstr>
      <vt:lpstr>'Прил 1 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2018-11-02T03:08:21Z</cp:lastPrinted>
  <dcterms:created xsi:type="dcterms:W3CDTF">2015-12-01T03:34:08Z</dcterms:created>
  <dcterms:modified xsi:type="dcterms:W3CDTF">2018-11-07T08:36:03Z</dcterms:modified>
</cp:coreProperties>
</file>