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5600" windowHeight="11760"/>
  </bookViews>
  <sheets>
    <sheet name="Прил 1" sheetId="16" r:id="rId1"/>
    <sheet name="Прил. 2" sheetId="2" r:id="rId2"/>
    <sheet name="Прил. 3" sheetId="3" r:id="rId3"/>
    <sheet name="Прил. 4" sheetId="6" r:id="rId4"/>
    <sheet name="Прил. 5" sheetId="10" r:id="rId5"/>
    <sheet name="Прил. 6а " sheetId="14" r:id="rId6"/>
    <sheet name="Прил. 6б" sheetId="13" r:id="rId7"/>
    <sheet name="Прил. 7" sheetId="12" r:id="rId8"/>
  </sheets>
  <definedNames>
    <definedName name="_xlnm.Print_Titles" localSheetId="0">'Прил 1'!$9:$10</definedName>
    <definedName name="_xlnm.Print_Titles" localSheetId="4">'Прил. 5'!$10:$13</definedName>
    <definedName name="_xlnm.Print_Titles" localSheetId="7">'Прил. 7'!$9:$11</definedName>
    <definedName name="_xlnm.Print_Area" localSheetId="0">'Прил 1'!$A$2:$I$36</definedName>
    <definedName name="_xlnm.Print_Area" localSheetId="1">'Прил. 2'!$A$1:$H$17</definedName>
    <definedName name="_xlnm.Print_Area" localSheetId="3">'Прил. 4'!$A$1:$H$22</definedName>
    <definedName name="_xlnm.Print_Area" localSheetId="4">'Прил. 5'!$A$1:$M$41</definedName>
    <definedName name="_xlnm.Print_Area" localSheetId="5">'Прил. 6а '!$A$1:$G$19</definedName>
    <definedName name="_xlnm.Print_Area" localSheetId="6">'Прил. 6б'!$A$1:$L$18</definedName>
    <definedName name="_xlnm.Print_Area" localSheetId="7">'Прил. 7'!$A$1:$F$58</definedName>
  </definedNames>
  <calcPr calcId="125725"/>
</workbook>
</file>

<file path=xl/calcChain.xml><?xml version="1.0" encoding="utf-8"?>
<calcChain xmlns="http://schemas.openxmlformats.org/spreadsheetml/2006/main">
  <c r="K39" i="10"/>
  <c r="K40" s="1"/>
  <c r="L22"/>
  <c r="L17" s="1"/>
  <c r="L18" s="1"/>
  <c r="K22"/>
  <c r="K17" s="1"/>
  <c r="F20" i="16"/>
  <c r="F29" i="12"/>
  <c r="E29"/>
  <c r="F28"/>
  <c r="E28"/>
  <c r="F39"/>
  <c r="E39"/>
  <c r="D39"/>
  <c r="J29" i="10"/>
  <c r="M38"/>
  <c r="M27"/>
  <c r="O22"/>
  <c r="D42" i="12"/>
  <c r="D29"/>
  <c r="D28"/>
  <c r="K18" i="10" l="1"/>
  <c r="F17" i="16"/>
  <c r="F13"/>
  <c r="I31" l="1"/>
  <c r="H31"/>
  <c r="G31"/>
  <c r="F31"/>
  <c r="I29"/>
  <c r="H29"/>
  <c r="G29"/>
  <c r="F29"/>
  <c r="G19"/>
  <c r="H19" s="1"/>
  <c r="I19" s="1"/>
  <c r="I13"/>
  <c r="H13"/>
  <c r="G13"/>
  <c r="F42" i="12" l="1"/>
  <c r="D31"/>
  <c r="M24" i="10"/>
  <c r="M23"/>
  <c r="J22"/>
  <c r="J17" s="1"/>
  <c r="J18" l="1"/>
  <c r="M17"/>
  <c r="M22"/>
  <c r="O18"/>
  <c r="O33"/>
  <c r="G20" i="16" l="1"/>
  <c r="K19"/>
  <c r="D50" i="12"/>
  <c r="D17" s="1"/>
  <c r="K31" i="10"/>
  <c r="M25"/>
  <c r="H17" i="16"/>
  <c r="K29" i="10" l="1"/>
  <c r="C28" i="12"/>
  <c r="C39"/>
  <c r="C29"/>
  <c r="K30" i="10" l="1"/>
  <c r="K14"/>
  <c r="K16" s="1"/>
  <c r="H20" i="16"/>
  <c r="J13"/>
  <c r="G17"/>
  <c r="I17"/>
  <c r="J17"/>
  <c r="J19"/>
  <c r="J20" s="1"/>
  <c r="I20"/>
  <c r="J24"/>
  <c r="F28"/>
  <c r="I28"/>
  <c r="J28"/>
  <c r="J29"/>
  <c r="J31"/>
  <c r="J32"/>
  <c r="J36"/>
  <c r="D38"/>
  <c r="L39" i="10" l="1"/>
  <c r="J39"/>
  <c r="J14" s="1"/>
  <c r="M41"/>
  <c r="L40" l="1"/>
  <c r="F50" i="12"/>
  <c r="E18"/>
  <c r="E37"/>
  <c r="E26" l="1"/>
  <c r="M39" i="10" l="1"/>
  <c r="M40" s="1"/>
  <c r="M26"/>
  <c r="M28"/>
  <c r="M33"/>
  <c r="M32"/>
  <c r="L35"/>
  <c r="L31"/>
  <c r="M20"/>
  <c r="M18"/>
  <c r="C41" i="12"/>
  <c r="L29" i="10" l="1"/>
  <c r="L30" s="1"/>
  <c r="L16"/>
  <c r="C32" i="12"/>
  <c r="L14" i="10" l="1"/>
  <c r="E50" i="12"/>
  <c r="C50" s="1"/>
  <c r="H15"/>
  <c r="F40"/>
  <c r="F43"/>
  <c r="F21" s="1"/>
  <c r="D21"/>
  <c r="C52"/>
  <c r="C19"/>
  <c r="F31"/>
  <c r="C25"/>
  <c r="C24"/>
  <c r="C23"/>
  <c r="C22"/>
  <c r="C58"/>
  <c r="C57"/>
  <c r="C56"/>
  <c r="C55"/>
  <c r="C54"/>
  <c r="C53"/>
  <c r="C47"/>
  <c r="C46"/>
  <c r="C45"/>
  <c r="C44"/>
  <c r="C35"/>
  <c r="C34"/>
  <c r="C33"/>
  <c r="C36"/>
  <c r="D48" l="1"/>
  <c r="D18"/>
  <c r="E48"/>
  <c r="E17"/>
  <c r="E15" s="1"/>
  <c r="F48"/>
  <c r="J40" i="10"/>
  <c r="F20" i="12"/>
  <c r="C42"/>
  <c r="C31"/>
  <c r="D20"/>
  <c r="F17"/>
  <c r="F37"/>
  <c r="F26"/>
  <c r="D26"/>
  <c r="C43"/>
  <c r="C21" s="1"/>
  <c r="F18"/>
  <c r="J35" i="10"/>
  <c r="M37"/>
  <c r="M36"/>
  <c r="J31"/>
  <c r="M34"/>
  <c r="M21"/>
  <c r="M29" l="1"/>
  <c r="J30"/>
  <c r="C48" i="12"/>
  <c r="M31" i="10"/>
  <c r="C40" i="12"/>
  <c r="C18" s="1"/>
  <c r="D37"/>
  <c r="C37" s="1"/>
  <c r="C17"/>
  <c r="F15"/>
  <c r="D15"/>
  <c r="C26"/>
  <c r="C20"/>
  <c r="M19" i="10"/>
  <c r="M35"/>
  <c r="C15" i="12" l="1"/>
  <c r="M30" i="10"/>
  <c r="J16" l="1"/>
  <c r="M14"/>
  <c r="M16" s="1"/>
</calcChain>
</file>

<file path=xl/sharedStrings.xml><?xml version="1.0" encoding="utf-8"?>
<sst xmlns="http://schemas.openxmlformats.org/spreadsheetml/2006/main" count="461" uniqueCount="248">
  <si>
    <t>СВЕДЕНИЯ</t>
  </si>
  <si>
    <t xml:space="preserve">о целевых индикаторах и показателях муниципальной программы, подпрограмм </t>
  </si>
  <si>
    <t>муниципальной программы, отдельных мероприятий и их значениях</t>
  </si>
  <si>
    <t>№ п/п</t>
  </si>
  <si>
    <t>Наименование целевого индикатора, показателя</t>
  </si>
  <si>
    <t>Единицы измерения</t>
  </si>
  <si>
    <t>Вес показателя (индикатора)</t>
  </si>
  <si>
    <t>Источник информации</t>
  </si>
  <si>
    <t>очередной финансовый год</t>
  </si>
  <si>
    <t>первый год планового периода</t>
  </si>
  <si>
    <t>второй год планового периода</t>
  </si>
  <si>
    <t>Муниципальная программа</t>
  </si>
  <si>
    <t>...</t>
  </si>
  <si>
    <t>Подпрограмма 1</t>
  </si>
  <si>
    <t>Отдельное мероприятие 1 
(при наличии)</t>
  </si>
  <si>
    <t>ПЕРЕЧЕНЬ</t>
  </si>
  <si>
    <t>Наименование мероприятия</t>
  </si>
  <si>
    <t>Ответственный исполнитель мероприятия</t>
  </si>
  <si>
    <t>Срок</t>
  </si>
  <si>
    <t>Ожидаемый результат (краткое описание)</t>
  </si>
  <si>
    <t>Последствия нереализации мероприятия</t>
  </si>
  <si>
    <t>Связь с показателями муниципальной программы (подпрограммы)</t>
  </si>
  <si>
    <t>начала реализации</t>
  </si>
  <si>
    <t>окончания реализации</t>
  </si>
  <si>
    <t>Мероприятие 1.1</t>
  </si>
  <si>
    <t>Мероприятие 1.2</t>
  </si>
  <si>
    <t xml:space="preserve">№ п/п </t>
  </si>
  <si>
    <t xml:space="preserve">нормативных правовых актов администрации города, </t>
  </si>
  <si>
    <t>Ответственный исполнитель и соисполнители</t>
  </si>
  <si>
    <t>Наименование 
нормативного правового акта</t>
  </si>
  <si>
    <t>Предмет регулирования, основное содержание</t>
  </si>
  <si>
    <t>Ожидаемые 
сроки принятия 
(год, квартал)</t>
  </si>
  <si>
    <t>№ 
п/п</t>
  </si>
  <si>
    <t>ПРОГНОЗ</t>
  </si>
  <si>
    <t xml:space="preserve">сводных показателей муниципальных заданий на оказание муниципальных услуг </t>
  </si>
  <si>
    <t>(выполнение работ) муниципальными учреждениями по программе</t>
  </si>
  <si>
    <t>Тыс. рублей</t>
  </si>
  <si>
    <t>Наименование услуги (работы), показателя объема услуги (работы), подпрограммы, мероприятий</t>
  </si>
  <si>
    <t>Значение показателя объема услуги (работы)</t>
  </si>
  <si>
    <t>Расходы бюджета на оказание муниципальной услуги (работы)</t>
  </si>
  <si>
    <t>Наименование услуги (работы) и ее содержание:</t>
  </si>
  <si>
    <t>Показатель объема услуги (работы):</t>
  </si>
  <si>
    <t>№
 п/п</t>
  </si>
  <si>
    <t xml:space="preserve">и т.д. </t>
  </si>
  <si>
    <t>Распределение</t>
  </si>
  <si>
    <t>Статус</t>
  </si>
  <si>
    <t>Наименование муниципальной программы, подпрограммы, мероприятий</t>
  </si>
  <si>
    <t>Ответственный исполнитель, соисполнители</t>
  </si>
  <si>
    <t>ГРБС</t>
  </si>
  <si>
    <t>РзПр</t>
  </si>
  <si>
    <t>ЦСР</t>
  </si>
  <si>
    <t>ВР</t>
  </si>
  <si>
    <t>итого на период</t>
  </si>
  <si>
    <t>в том числе:</t>
  </si>
  <si>
    <t>всего</t>
  </si>
  <si>
    <r>
      <t>Код бюджетной классификации</t>
    </r>
    <r>
      <rPr>
        <vertAlign val="superscript"/>
        <sz val="12"/>
        <color theme="1"/>
        <rFont val="Times New Roman"/>
        <family val="1"/>
        <charset val="204"/>
      </rPr>
      <t>1</t>
    </r>
  </si>
  <si>
    <t>Приложение 6а</t>
  </si>
  <si>
    <t>объектов капитального строительства на плановый период</t>
  </si>
  <si>
    <t>(за счет всех источников финансирования)</t>
  </si>
  <si>
    <t>Наименование объекта</t>
  </si>
  <si>
    <t>бюджет города</t>
  </si>
  <si>
    <t>краевой бюджет</t>
  </si>
  <si>
    <t>федеральный бюджет</t>
  </si>
  <si>
    <t>внебюджетные источники</t>
  </si>
  <si>
    <t>Итого</t>
  </si>
  <si>
    <t>Приложение 6б</t>
  </si>
  <si>
    <t>Объем капитальных вложений на текущий финансовый год</t>
  </si>
  <si>
    <t xml:space="preserve">планируемых объемов финансирования муниципальной программы по источникам и направлениям </t>
  </si>
  <si>
    <t>расходования средств, в том числе в рамках адресной инвестиционной программы города</t>
  </si>
  <si>
    <t>Источники и направления финансирования</t>
  </si>
  <si>
    <t>Объем финансирования</t>
  </si>
  <si>
    <t>По источникам финансирования:</t>
  </si>
  <si>
    <t>в том числе 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</si>
  <si>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</si>
  <si>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 xml:space="preserve">Второй год
 планового периода
2018
</t>
  </si>
  <si>
    <t xml:space="preserve">ЦЕЛИ: 1.Повышение комплексной  безопасности дорожного движения; 
              2. Развитие современной и эффективной транспортной инфраструктуры включая обеспечение сохранности, модернизацию и развитие сети автомобильных дорог города;
              3.Повышение доступности транспортных услуг для полного и эффективного удовлетворения потребностей населения в транспортных услугах.
</t>
  </si>
  <si>
    <t>Цель 1: Повышение комплексной  безопасности дорожного движения</t>
  </si>
  <si>
    <t>Х</t>
  </si>
  <si>
    <t>Данные ГИБДД</t>
  </si>
  <si>
    <t>погибших на 100 тыс. населения</t>
  </si>
  <si>
    <t>школ</t>
  </si>
  <si>
    <t>1.1</t>
  </si>
  <si>
    <t>Снижение тяжести последствий дорожно-транспортных происшествий (число лиц, погибших в дорожно-транспортных происшествиях, на 100 пострадавших)</t>
  </si>
  <si>
    <t>погибших на 100 пострадавших</t>
  </si>
  <si>
    <t>Цель 2: Развитие современной и эффективной транспортной инфраструктуры включая обеспечение сохранности, модернизацию и развитие сети автомобильных дорог города</t>
  </si>
  <si>
    <t>км</t>
  </si>
  <si>
    <t>Расчет МКУ "УГХ"</t>
  </si>
  <si>
    <t>%</t>
  </si>
  <si>
    <t>2.1</t>
  </si>
  <si>
    <t xml:space="preserve">Задача 1    Выполнение текущих регламентных работ по содержанию автомобильных дорог общего пользования местного значения и искусственных сооружений на них
Задача 3    Снижение влияния дорожных условий на безопасность дорожного движения
</t>
  </si>
  <si>
    <t xml:space="preserve">Подпрограмма 2  «Развитие,  модернизация и содержание улично-дорожной сети и искусственных сооружений города Назарово» </t>
  </si>
  <si>
    <t>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в общей протяженности автомобильных дорог, на которых производится комплекс работ по содержанию</t>
  </si>
  <si>
    <t xml:space="preserve">Задача 2    Выполнение работ по плановому нормативному ремонту  автомобильных дорог общего пользования местного значения и искусственных сооружений на них
Задача 4    Повышение качества выполняемых дорожных работ
</t>
  </si>
  <si>
    <t>Уменьшение количества мостов на автомобильных дорогах общего пользования местного значения с неудовлетворительными транспортно-эксплуатационными характеристиками и их доли в общем количестве мостов</t>
  </si>
  <si>
    <t>ед.</t>
  </si>
  <si>
    <t>Цель 3   Повышение доступности транспортных услуг для полного и эффективного удовлетворения потребностей населения в транспортных услугах</t>
  </si>
  <si>
    <t>поездок/человек</t>
  </si>
  <si>
    <t>руб./км.</t>
  </si>
  <si>
    <t>Программа пассажирских автобусных перевозок по г.Назарово;</t>
  </si>
  <si>
    <t>Задача  1    Развитие рынка транспортных услуг города и повышение эффективности его функционирования</t>
  </si>
  <si>
    <t>Доля населения, не имеющего регулярного автобусного сообщения с административным центром городского округа, в общей численности населения городского округа</t>
  </si>
  <si>
    <t>Регулярность пассажирских перевозок муниципальными маршрутами</t>
  </si>
  <si>
    <t>Отчетность, предоставляемая перевозчиками</t>
  </si>
  <si>
    <t>Подпрограмма №1 «Обеспечение безопасности дорожного движения в г.Назарово»</t>
  </si>
  <si>
    <t>Обслуживание светофорных объектов</t>
  </si>
  <si>
    <t xml:space="preserve">Содержание автомобильных дорог общего пользования местного значения и искусственных сооружений </t>
  </si>
  <si>
    <t xml:space="preserve">Подпрограмма №2 "Развитие,  модернизация и содержание улично -дорожной сети и искусственных сооружений города Назарово" </t>
  </si>
  <si>
    <t xml:space="preserve">Субсидии организациям автомобильного пассажирского транспорта города на компенсацию расходов, возникающих при оказании услуг по перевозкам пассажиров автомобильным транспортом по городским автобусным маршрутам на территории г.Назарово </t>
  </si>
  <si>
    <t>Администрация города Назарово</t>
  </si>
  <si>
    <t>Распоряжение администрации города Назарово</t>
  </si>
  <si>
    <t xml:space="preserve">Постановление администрации города Назарово </t>
  </si>
  <si>
    <t xml:space="preserve">«Обеспечение безопасности дорожного движения в г.Назарово» </t>
  </si>
  <si>
    <t>Администрация города Назарово, всего</t>
  </si>
  <si>
    <t>Мероприятие 1.4</t>
  </si>
  <si>
    <t>Подпрограмма 2</t>
  </si>
  <si>
    <t>Подпрограмма 3</t>
  </si>
  <si>
    <t>Мероприятие 2.1</t>
  </si>
  <si>
    <t>Мероприятие 3.1</t>
  </si>
  <si>
    <t>1.2</t>
  </si>
  <si>
    <t>1.3</t>
  </si>
  <si>
    <t>2</t>
  </si>
  <si>
    <t>3.1</t>
  </si>
  <si>
    <t>3.2</t>
  </si>
  <si>
    <t>4</t>
  </si>
  <si>
    <t>4.1</t>
  </si>
  <si>
    <t>5</t>
  </si>
  <si>
    <t>5.1</t>
  </si>
  <si>
    <t>5.2</t>
  </si>
  <si>
    <t>6.1</t>
  </si>
  <si>
    <t>6.2</t>
  </si>
  <si>
    <t>7.1</t>
  </si>
  <si>
    <t>7.2</t>
  </si>
  <si>
    <t>Обустройство пешеходных переходов (приобретение и установка дорожных знаков 5.19.1 и 5.19.2 «Пешеходный переход» повышенной яркости (на желтом фоне) и нанесение дорожной разметки 1.14.1 («зебра») на автомобильных дорогах общего пользования местного значения города Назарово (6 пешеходных переходов)</t>
  </si>
  <si>
    <t>Ремонт участка автомобильной дороги ул 30 лет ВЛКСМ (от  Перекрестка ул.  К. Маркса  до Гастронома № 1)  в городе Назарово Красноярского края</t>
  </si>
  <si>
    <t>Подпрограмма №1 «Обеспечение безопасности дорожного движения в г.Назарово», всего</t>
  </si>
  <si>
    <t>Подпрограмма №3 «Развитие транспортного комплекса города Назарово »</t>
  </si>
  <si>
    <t>0810074920</t>
  </si>
  <si>
    <t>244</t>
  </si>
  <si>
    <t>08100S4920</t>
  </si>
  <si>
    <t>162</t>
  </si>
  <si>
    <t>0409</t>
  </si>
  <si>
    <t>0810044110</t>
  </si>
  <si>
    <t>0820044210</t>
  </si>
  <si>
    <t>082007393Б</t>
  </si>
  <si>
    <t>08200S393Б</t>
  </si>
  <si>
    <r>
      <t>всего</t>
    </r>
    <r>
      <rPr>
        <b/>
        <vertAlign val="superscript"/>
        <sz val="10"/>
        <rFont val="Times New Roman"/>
        <family val="1"/>
        <charset val="204"/>
      </rPr>
      <t>2</t>
    </r>
    <r>
      <rPr>
        <b/>
        <sz val="10"/>
        <rFont val="Times New Roman"/>
        <family val="1"/>
        <charset val="204"/>
      </rPr>
      <t>,</t>
    </r>
  </si>
  <si>
    <t>0408</t>
  </si>
  <si>
    <t>0830044310</t>
  </si>
  <si>
    <t>КБ</t>
  </si>
  <si>
    <t xml:space="preserve">Подпрограмма 1 «Обеспечение безопасности дорожного движения в г.Назарово» </t>
  </si>
  <si>
    <t xml:space="preserve">Подпрограмма 3  «Развитие транспортного комплекса города Назарово» </t>
  </si>
  <si>
    <t>Увеличение числа ДТП с участием как пешеходов, так и транспортных средств.
Не  соответствие эксплуатационного состояния автомобильных дорог требованиям ГОСТ Р 50597-93</t>
  </si>
  <si>
    <t>Акт комиссионного осмотра путепровода от 18.05.2011 КГБУ "КРУДОР" г.Красноярск</t>
  </si>
  <si>
    <t xml:space="preserve">«Развитие, модернизация и содержание улично-дорожной сети и искусственных сооружений в городе Назарово» </t>
  </si>
  <si>
    <t>Подпрограмма №2 "Развитие,  модернизация и содержание улично -дорожной сети и искусственных сооружений города Назарово", всего</t>
  </si>
  <si>
    <t>Подпрограмма №3 «Развитие транспортного комплекса города Назарово»,  всего</t>
  </si>
  <si>
    <t xml:space="preserve"> Контроль и регулирование движения транспортных потоков посредством автоматизированных систем управления дорожным движением, и как следствие - 
снижение вероятности возникновения дорожно-транспортных происшествий, уменьшение числа заторов, задержек в движении общественного транспорта.
Ежегодно - обслуживание светофорных объектов в кол-ве 13 шт.</t>
  </si>
  <si>
    <t>Несвоевременное обслуживание светофорных объектов приведет к:
- опасным отказам работы (ложному появлению на светофоре разрешающего сигнала в конфликтующем направлении, горение сигналов в хаотичном порядке или с частотой, не удовлетворяющей режиму работы ), что повысит число дорожно-транспортных происшествий;
- сокращению срока службы светофорного объекта, и как следствие, увеличению расходов бюджетных средст по ремонту объекта либо его замене.
-не  соответствию эксплуатационного состояния автомобильных дорог требованиям ГОСТ Р 50597-93 (предписания ГИБДД)</t>
  </si>
  <si>
    <t>Обеспечение стабильного функционирования улично-дорожной сети города;
обеспечение безопасной эксплуатации инженерных сооружений за счет проведенных
работ по содержанию городских дорог, заездов и внутриквартальных проездов (1 221 830,0 кв.м.), тротуаров (79 839,00 кв.м.), ливневой канализации (5 467,5 п.м., 95 к/колодцев)</t>
  </si>
  <si>
    <t>Нарушение санитарного облика города и рост количества аварий на автомобильных дорогах общего пользования местного значения.
Не  соответствие эксплуатационного состояния автомобильных дорог требованиям ГОСТ Р 50597-93, ВСН 24-88, ГОСТ 13508-74, ГОСТ 10807-78</t>
  </si>
  <si>
    <t>В результате невыплаты субсидий предприятия автомобильного пассажирского транспорта понесут убытки,что приведет к сокращению режима работы маршрутов, снижению  качества предоставляемых услуг. Как следствие - нерегулярное сообщение в отдельных районах города и увеличение количества жалоб граждан на неудовлетворительную работу транспорта.</t>
  </si>
  <si>
    <t>Приложение №7 к муниципальной программе</t>
  </si>
  <si>
    <t>Приложение №2   к муниципальной программе</t>
  </si>
  <si>
    <t>Приложение №5   к муниципальной программе</t>
  </si>
  <si>
    <t>планируемых расходов по подпрограммам и мероприятиям муниципальной программы</t>
  </si>
  <si>
    <t>Мероприятие 1.3</t>
  </si>
  <si>
    <t>Мероприятие 2.3</t>
  </si>
  <si>
    <t>Администрация города Назарово (соисполнитель МКУ "УГХ")</t>
  </si>
  <si>
    <t>Расходы, годы</t>
  </si>
  <si>
    <t>Субсидии организациям автомобильного пассажирского транспорта города на компенсацию расходов, возникающих при оказании услуг по перевозкам пассажиров автомобильным транспортом по городским автобусным маршрутам на территории г.Назарово</t>
  </si>
  <si>
    <t>Приложение №1   к муниципальной программе</t>
  </si>
  <si>
    <r>
      <t xml:space="preserve">Целевой показатель 1
</t>
    </r>
    <r>
      <rPr>
        <sz val="9"/>
        <rFont val="Times New Roman"/>
        <family val="1"/>
        <charset val="204"/>
      </rPr>
      <t>Снижение социального риска (число лиц, погибших в дорожно-транспортных происшествиях, на 100 тысяч населения)</t>
    </r>
  </si>
  <si>
    <t xml:space="preserve"> «О возложении функций заказчика на выполнение работ по ремонту участка автомобильной дороги  в городе Назарово Красноярского края"</t>
  </si>
  <si>
    <t>к  муниципальной  программе</t>
  </si>
  <si>
    <t>Приложение  №4</t>
  </si>
  <si>
    <r>
      <t xml:space="preserve">Целевой показатель 3
</t>
    </r>
    <r>
      <rPr>
        <sz val="9"/>
        <rFont val="Times New Roman"/>
        <family val="1"/>
        <charset val="204"/>
      </rPr>
      <t>Уменьшение протяженности автомобильных дорог общего пользования местного  значения, не отвечающих нормативным требованиям и их удельного веса в общей протяженности сети</t>
    </r>
  </si>
  <si>
    <r>
      <t xml:space="preserve">Целевой показатель 4
</t>
    </r>
    <r>
      <rPr>
        <sz val="9"/>
        <rFont val="Times New Roman"/>
        <family val="1"/>
        <charset val="204"/>
      </rPr>
      <t>Увеличение транспортной подвижности населения (количество поездок по муниципальным автобусным маршрутам к среднегодовой численность постоянного городского населения)</t>
    </r>
  </si>
  <si>
    <r>
      <rPr>
        <b/>
        <i/>
        <sz val="8"/>
        <rFont val="Times New Roman"/>
        <family val="1"/>
        <charset val="204"/>
      </rPr>
      <t xml:space="preserve">Целевой показатель 4
</t>
    </r>
    <r>
      <rPr>
        <sz val="8"/>
        <rFont val="Times New Roman"/>
        <family val="1"/>
        <charset val="204"/>
      </rPr>
      <t>Увеличение транспортной подвижности населения (количество поездок по муниципальным автобусным маршрутам к среднегодовой численность постоянного городского населения).</t>
    </r>
    <r>
      <rPr>
        <b/>
        <i/>
        <sz val="8"/>
        <rFont val="Times New Roman"/>
        <family val="1"/>
        <charset val="204"/>
      </rPr>
      <t xml:space="preserve">
Целевой показатель 5</t>
    </r>
    <r>
      <rPr>
        <sz val="8"/>
        <rFont val="Times New Roman"/>
        <family val="1"/>
        <charset val="204"/>
      </rPr>
      <t xml:space="preserve">
Увеличение объема субсидий на 1 км. протяженности субсидируемых муниципальных маршрутов  (в расчете на кол-во рейсов)
</t>
    </r>
    <r>
      <rPr>
        <b/>
        <i/>
        <sz val="8"/>
        <rFont val="Times New Roman"/>
        <family val="1"/>
        <charset val="204"/>
      </rPr>
      <t xml:space="preserve">Показатель результативности 
</t>
    </r>
    <r>
      <rPr>
        <sz val="8"/>
        <rFont val="Times New Roman"/>
        <family val="1"/>
        <charset val="204"/>
      </rPr>
      <t xml:space="preserve">Доля населения, не имеющего регулярного автобусного сообщения с административным центром городского округа, в общей численности населения городского округа.
</t>
    </r>
    <r>
      <rPr>
        <b/>
        <i/>
        <sz val="8"/>
        <rFont val="Times New Roman"/>
        <family val="1"/>
        <charset val="204"/>
      </rPr>
      <t xml:space="preserve">Показатель результативности 
</t>
    </r>
    <r>
      <rPr>
        <sz val="8"/>
        <rFont val="Times New Roman"/>
        <family val="1"/>
        <charset val="204"/>
      </rPr>
      <t>Регулярность пассажирских перевозок муниципальными маршрутами.</t>
    </r>
  </si>
  <si>
    <t>1.</t>
  </si>
  <si>
    <t>2.</t>
  </si>
  <si>
    <t>3.</t>
  </si>
  <si>
    <t>4.</t>
  </si>
  <si>
    <t>Бюджет города</t>
  </si>
  <si>
    <t xml:space="preserve"> Краевой бюджет</t>
  </si>
  <si>
    <t>Федеральный бюджет</t>
  </si>
  <si>
    <t xml:space="preserve"> Внебюджетные источники</t>
  </si>
  <si>
    <t>Обеспечение всех жителей города  равными возможностями транспортного обслуживания.
Выдача субсидий по 8-ми муниципальным маршрутам.</t>
  </si>
  <si>
    <t>МБ</t>
  </si>
  <si>
    <t>соф.</t>
  </si>
  <si>
    <t>0820075080</t>
  </si>
  <si>
    <t>08200S5080</t>
  </si>
  <si>
    <t>«О возложении функций заказчика на  "Замену и установку недостающей дорожно-знаковой информации на автомобильных дорогах общего пользования местного значения города Назарово»</t>
  </si>
  <si>
    <t xml:space="preserve">                                                                                                                                                                          Приложение  №3 к муниципальной программе</t>
  </si>
  <si>
    <t>Мониторинг СЭР. Раздел 20 - Транспорт,п.20.30</t>
  </si>
  <si>
    <r>
      <t xml:space="preserve">Целевой показатель 5
</t>
    </r>
    <r>
      <rPr>
        <sz val="9"/>
        <rFont val="Times New Roman"/>
        <family val="1"/>
        <charset val="204"/>
      </rPr>
      <t>Объем субсидий на 1 км. протяженности субсидируемых муниципальных маршрутов  (в расчете на кол-во рейсов)</t>
    </r>
  </si>
  <si>
    <t>Программа пассажирских автобусных перевозок по г.Назарово;
Мониторинг СЭР. Раздел 5 - Население, п.5.2.1</t>
  </si>
  <si>
    <t>Доля протяженности автомобильных дорог общего пользования местного значения, на которой проведены работы по ремонту и капитальному ремонту в общей протяженности сети (ежегодно)</t>
  </si>
  <si>
    <t>Данные ГИБДД; Мониторинг СЭР. Раздел 5 - Население, п.5.2.1</t>
  </si>
  <si>
    <t>811</t>
  </si>
  <si>
    <t>Значение показателей</t>
  </si>
  <si>
    <t xml:space="preserve"> </t>
  </si>
  <si>
    <t>Объем капитальных вложений на 2020 год</t>
  </si>
  <si>
    <r>
      <t xml:space="preserve">Целевой показатель 2
</t>
    </r>
    <r>
      <rPr>
        <sz val="9"/>
        <rFont val="Times New Roman"/>
        <family val="1"/>
        <charset val="204"/>
      </rPr>
      <t>Количество участков автомобильных дорог местного значения оборудованных (поведена замена) дорожными знаками 1.23 «Дети», дорожными знаками 5.19.1 и 5.19.2 «Пешеходный переход» повышенной яркости (на желтом фоне) на автомобильных дорогах общего пользования местного значения города Назарово  (ежегодно)</t>
    </r>
  </si>
  <si>
    <r>
      <rPr>
        <b/>
        <sz val="9"/>
        <rFont val="Times New Roman"/>
        <family val="1"/>
        <charset val="204"/>
      </rPr>
      <t>Целевой показатель 1</t>
    </r>
    <r>
      <rPr>
        <sz val="9"/>
        <rFont val="Times New Roman"/>
        <family val="1"/>
        <charset val="204"/>
      </rPr>
      <t xml:space="preserve">
Снижение социального риска (число лиц, погибших в дорожно-транспортных происшествиях, на 100 тысяч населения)
</t>
    </r>
    <r>
      <rPr>
        <b/>
        <i/>
        <sz val="9"/>
        <rFont val="Times New Roman"/>
        <family val="1"/>
        <charset val="204"/>
      </rPr>
      <t xml:space="preserve">Показатель результативности </t>
    </r>
    <r>
      <rPr>
        <sz val="9"/>
        <rFont val="Times New Roman"/>
        <family val="1"/>
        <charset val="204"/>
      </rPr>
      <t>Снижение тяжести последствий дорожно-транспортных происшествий (число лиц, погибших в дорожно-транспортных происшествиях, на 100 пострадавших)</t>
    </r>
  </si>
  <si>
    <r>
      <rPr>
        <b/>
        <sz val="10"/>
        <rFont val="Times New Roman"/>
        <family val="1"/>
        <charset val="204"/>
      </rPr>
      <t>Целевой показатель 1</t>
    </r>
    <r>
      <rPr>
        <sz val="10"/>
        <rFont val="Times New Roman"/>
        <family val="1"/>
        <charset val="204"/>
      </rPr>
      <t xml:space="preserve">
Снижение социального риска (число лиц, погибших в дорожно-транспортных происшествиях, на 100 тысяч населения)
</t>
    </r>
    <r>
      <rPr>
        <b/>
        <sz val="10"/>
        <color rgb="FF0070C0"/>
        <rFont val="Times New Roman"/>
        <family val="1"/>
        <charset val="204"/>
      </rPr>
      <t/>
    </r>
  </si>
  <si>
    <r>
      <rPr>
        <b/>
        <sz val="10"/>
        <rFont val="Times New Roman"/>
        <family val="1"/>
        <charset val="204"/>
      </rPr>
      <t>Целевой показатель 1</t>
    </r>
    <r>
      <rPr>
        <sz val="10"/>
        <rFont val="Times New Roman"/>
        <family val="1"/>
        <charset val="204"/>
      </rPr>
      <t xml:space="preserve">
Снижение социального риска (число лиц, погибших в дорожно-транспортных происшествиях, на 100 тысяч населения)
</t>
    </r>
    <r>
      <rPr>
        <b/>
        <sz val="10"/>
        <rFont val="Times New Roman"/>
        <family val="1"/>
        <charset val="204"/>
      </rPr>
      <t xml:space="preserve">Показатель результативности </t>
    </r>
    <r>
      <rPr>
        <sz val="10"/>
        <rFont val="Times New Roman"/>
        <family val="1"/>
        <charset val="204"/>
      </rPr>
      <t xml:space="preserve">Снижение тяжести последствий дорожно-транспортных происшествий (число лиц, погибших в дорожно-транспортных происшествиях, на 100 пострадавших)
</t>
    </r>
    <r>
      <rPr>
        <b/>
        <sz val="10"/>
        <color rgb="FF000000"/>
        <rFont val="Times New Roman"/>
        <family val="1"/>
        <charset val="204"/>
      </rPr>
      <t/>
    </r>
  </si>
  <si>
    <r>
      <rPr>
        <b/>
        <i/>
        <sz val="10"/>
        <rFont val="Times New Roman"/>
        <family val="1"/>
        <charset val="204"/>
      </rPr>
      <t xml:space="preserve">Целевой показатель 3
</t>
    </r>
    <r>
      <rPr>
        <sz val="10"/>
        <rFont val="Times New Roman"/>
        <family val="1"/>
        <charset val="204"/>
      </rPr>
      <t>Уменьшение протяженности автомобильных дорог общего пользования местного  значения, не отвечающих нормативным требованиям и их удельного веса в общей протяженности сети</t>
    </r>
    <r>
      <rPr>
        <b/>
        <i/>
        <sz val="10"/>
        <rFont val="Times New Roman"/>
        <family val="1"/>
        <charset val="204"/>
      </rPr>
      <t xml:space="preserve">
Показатель результативности</t>
    </r>
    <r>
      <rPr>
        <sz val="10"/>
        <rFont val="Times New Roman"/>
        <family val="1"/>
        <charset val="204"/>
      </rPr>
      <t xml:space="preserve">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в общей протяженности автомобильных дорог, на которых производится комплекс работ по содержанию</t>
    </r>
  </si>
  <si>
    <t xml:space="preserve"> «Развитие транспортного комплекса в г.Назарово» </t>
  </si>
  <si>
    <t>Замена и установка недостающей дорожно-знаковой информации</t>
  </si>
  <si>
    <t>Вставить установку недостающих знаков</t>
  </si>
  <si>
    <t>снять экономию</t>
  </si>
  <si>
    <t xml:space="preserve">Отчетный финансовый год
2018
</t>
  </si>
  <si>
    <t xml:space="preserve">Очередной финансовый год
2019
</t>
  </si>
  <si>
    <t xml:space="preserve">Первый год
 планового периода
2020
</t>
  </si>
  <si>
    <t xml:space="preserve">Второй год
 планового периода
2021
</t>
  </si>
  <si>
    <t xml:space="preserve">Устройство ограждений для упорядочения движения пешеходов: 2019 г. – перекресток ул.Арбузова - ул. К.Маркса; 2020 г.- перекресток ул.30 лет ВЛКСМ - ул.Чехова; 2021 г.- пешеходный переход в районе ж.д. №100 по ул.30 лет ВЛКСМ (школа №1), ул.Арбузова 116- 8 м-он д.№13 (маг.Проба)
</t>
  </si>
  <si>
    <t>Устройство ограждений для упорядочения движения пешеходов: 2019 г. – перекресток ул.Арбузова - ул. К.Маркса; 2020 г.- перекресток ул.30 лет ВЛКСМ - ул.Чехова; 2021 г.- пешеходный переход в районе ж.д. №100 по ул.30 лет ВЛКСМ (школа №1), ул.Арбузова 116- 8 м-он д.№13 (маг.Проба)</t>
  </si>
  <si>
    <t>В  2019г. - монтаж ограждений протяженностью 360м., в 2020 г. - монтаж ограждения протяженностью 360м, в 2021 г. - монтаж ограждения протяженностью 360м.                                                                         Выполнение предписания ОГИБДД МО России "Назаровский"</t>
  </si>
  <si>
    <t>май 2019г.
май 2020г.    май 2021г.</t>
  </si>
  <si>
    <t>август 2019г.
август 2020г. август 2021г.</t>
  </si>
  <si>
    <t>январь 2019г. январь 2020г.    январь 2021г.</t>
  </si>
  <si>
    <t xml:space="preserve">декабрь 2019г. декабрь 2020г.   декабрь 2021г.  </t>
  </si>
  <si>
    <t>Установка пешеходных светофороа П-1 на перекрестке ул. Арбузова-ул. К. Маркса в количестве 8 шт.                                                  Выполнение предписания ОГИБДД МО России "Назаровский"</t>
  </si>
  <si>
    <t>2 квартал 2019 г.</t>
  </si>
  <si>
    <t xml:space="preserve">"Об утверждении  Положения о порядке  предоставления
субсидий организациям автомобильного пассажирского
транспорта города на компенсацию расходов, возникаю-
щих  при   оказании  услуг  по  перевозкам  пассажиров 
автомобильным транспортом по городским автобусным 
маршрутам на территории г.Назарово в 2019 году"
</t>
  </si>
  <si>
    <t>4 квартал 2018 г.</t>
  </si>
  <si>
    <t>объектов капитального строительства на текущий финансовый год 2019</t>
  </si>
  <si>
    <t>Объекты капитального строительства, включенные в  муниципальную программу «Развитие транспортной системы  города Назарово»  на 2019г. отсутствуют.</t>
  </si>
  <si>
    <t>Объем капитальных вложений на 2021 год</t>
  </si>
  <si>
    <r>
      <t>Объекты капитального строительства, включенные в  муниципальную программу «Развитие транспортной системы  города Назарово»  на плановый период 2020-2021</t>
    </r>
    <r>
      <rPr>
        <sz val="12"/>
        <color rgb="FF0070C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гг. отсутствуют.</t>
    </r>
  </si>
  <si>
    <t>Очередной финансовый год                       2019</t>
  </si>
  <si>
    <t>Первый год планового периода      2020</t>
  </si>
  <si>
    <t>Второй год планового периода      2021</t>
  </si>
  <si>
    <t>Мероприятие 1.5</t>
  </si>
  <si>
    <t>Мероприятия по предписаниям надзорных органов</t>
  </si>
  <si>
    <t>Мероприятие 2.2</t>
  </si>
  <si>
    <t>Ремонт автомобильных дорог общего пользования местного значения</t>
  </si>
  <si>
    <t xml:space="preserve">Установка пешеходных светофороа П-1: 2020г. на перекрестке ул. Арбузова-ул. К.Маркса; 2021г. На перекрестке ул.30 лет ВЛКСМ-ул.Чехова
</t>
  </si>
  <si>
    <t xml:space="preserve">июнь 2020г.    июнь 2021г. </t>
  </si>
  <si>
    <t xml:space="preserve">август 2020г. август 2021г. </t>
  </si>
  <si>
    <t>Постановление администрации г.Назарово от 23.03.2012 №410-п, от 02.08.2013 №1581-п, от 09.09.2015 №1569-п, от 24.09.2018 №1214-п</t>
  </si>
  <si>
    <t xml:space="preserve">Задача 1   Развитие системы организации движения транспортных средств и пешеходов и повышение безопасности дорожных условий
</t>
  </si>
  <si>
    <r>
      <t>мероприятий подпрограмм и отдельных мероприятий муниципальной программы
«Развитие транспортной системы  города Назарово» на 2019 год и плановый период 2020-2021</t>
    </r>
    <r>
      <rPr>
        <sz val="12"/>
        <color rgb="FF0070C0"/>
        <rFont val="Times New Roman"/>
        <family val="1"/>
        <charset val="204"/>
      </rPr>
      <t xml:space="preserve"> годов</t>
    </r>
  </si>
  <si>
    <r>
      <t xml:space="preserve">которые необходимо принять в целях реализации мероприятий программы, подпрограммы
</t>
    </r>
    <r>
      <rPr>
        <sz val="12"/>
        <rFont val="Times New Roman"/>
        <family val="1"/>
        <charset val="204"/>
      </rPr>
      <t xml:space="preserve">«Развитие транспортной системы  города Назарово» на 2019 год и плановый период 2020-2021 </t>
    </r>
    <r>
      <rPr>
        <sz val="12"/>
        <color rgb="FF0070C0"/>
        <rFont val="Times New Roman"/>
        <family val="1"/>
        <charset val="204"/>
      </rPr>
      <t>годов</t>
    </r>
  </si>
  <si>
    <r>
      <t>Примечание: в  муниципальной программе «Развитие транспортной системы  города Назарово»</t>
    </r>
    <r>
      <rPr>
        <sz val="12"/>
        <rFont val="Times New Roman"/>
        <family val="1"/>
        <charset val="204"/>
      </rPr>
      <t xml:space="preserve"> на 2019 год и плановый период </t>
    </r>
    <r>
      <rPr>
        <sz val="12"/>
        <color rgb="FF0070C0"/>
        <rFont val="Times New Roman"/>
        <family val="1"/>
        <charset val="204"/>
      </rPr>
      <t xml:space="preserve">2020-2021 годов </t>
    </r>
    <r>
      <rPr>
        <sz val="12"/>
        <color theme="1"/>
        <rFont val="Times New Roman"/>
        <family val="1"/>
        <charset val="204"/>
      </rPr>
      <t>муниципальные задания на оказание услуг  учреждением  не осуществляются/ не  включенны.</t>
    </r>
  </si>
  <si>
    <r>
      <t xml:space="preserve">«Развитие транспортной системы города Назарово» на </t>
    </r>
    <r>
      <rPr>
        <b/>
        <i/>
        <sz val="10.5"/>
        <color rgb="FF0070C0"/>
        <rFont val="Times New Roman"/>
        <family val="1"/>
        <charset val="204"/>
      </rPr>
      <t xml:space="preserve">2019 </t>
    </r>
    <r>
      <rPr>
        <b/>
        <i/>
        <sz val="10.5"/>
        <rFont val="Times New Roman"/>
        <family val="1"/>
        <charset val="204"/>
      </rPr>
      <t xml:space="preserve">год и плановый период </t>
    </r>
    <r>
      <rPr>
        <b/>
        <i/>
        <sz val="10.5"/>
        <color rgb="FF0070C0"/>
        <rFont val="Times New Roman"/>
        <family val="1"/>
        <charset val="204"/>
      </rPr>
      <t>2020-2021</t>
    </r>
    <r>
      <rPr>
        <b/>
        <i/>
        <sz val="10.5"/>
        <rFont val="Times New Roman"/>
        <family val="1"/>
        <charset val="204"/>
      </rPr>
      <t xml:space="preserve"> годов</t>
    </r>
  </si>
  <si>
    <r>
      <t>«Развитие транспортной системы города Наза</t>
    </r>
    <r>
      <rPr>
        <sz val="12"/>
        <rFont val="Times New Roman"/>
        <family val="1"/>
        <charset val="204"/>
      </rPr>
      <t xml:space="preserve">рово» на 2019 год и плановый период 2020-2021 </t>
    </r>
    <r>
      <rPr>
        <sz val="12"/>
        <color rgb="FF0070C0"/>
        <rFont val="Times New Roman"/>
        <family val="1"/>
        <charset val="204"/>
      </rPr>
      <t>годов</t>
    </r>
  </si>
  <si>
    <r>
      <t>Всего по Программе «Развитие транспортной системы города Назарово» 
на 2019 год и плановый период 2020-2021</t>
    </r>
    <r>
      <rPr>
        <b/>
        <sz val="10.5"/>
        <color rgb="FF0070C0"/>
        <rFont val="Times New Roman"/>
        <family val="1"/>
        <charset val="204"/>
      </rPr>
      <t xml:space="preserve"> годов</t>
    </r>
  </si>
</sst>
</file>

<file path=xl/styles.xml><?xml version="1.0" encoding="utf-8"?>
<styleSheet xmlns="http://schemas.openxmlformats.org/spreadsheetml/2006/main">
  <numFmts count="12">
    <numFmt numFmtId="164" formatCode="0.000"/>
    <numFmt numFmtId="165" formatCode="#,##0.00;[Red]#,##0.00"/>
    <numFmt numFmtId="166" formatCode="0.00000"/>
    <numFmt numFmtId="167" formatCode="0.0"/>
    <numFmt numFmtId="168" formatCode="0.00;[Red]0.00"/>
    <numFmt numFmtId="169" formatCode="0.000;[Red]0.000"/>
    <numFmt numFmtId="170" formatCode="0.0000;[Red]0.0000"/>
    <numFmt numFmtId="171" formatCode="0.00000;[Red]0.00000"/>
    <numFmt numFmtId="172" formatCode="#,##0.00000;[Red]#,##0.00000"/>
    <numFmt numFmtId="173" formatCode="0.0;[Red]0.0"/>
    <numFmt numFmtId="174" formatCode="0.0000"/>
    <numFmt numFmtId="175" formatCode="#,##0.000"/>
  </numFmts>
  <fonts count="43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u/>
      <sz val="13.2"/>
      <color theme="10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i/>
      <sz val="10.5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.5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0.5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0.5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 Cyr"/>
      <family val="2"/>
      <charset val="204"/>
    </font>
    <font>
      <sz val="14"/>
      <color theme="1"/>
      <name val="Times New Roman"/>
      <family val="2"/>
      <charset val="204"/>
    </font>
    <font>
      <b/>
      <i/>
      <sz val="9"/>
      <name val="Times New Roman"/>
      <family val="1"/>
      <charset val="204"/>
    </font>
    <font>
      <b/>
      <i/>
      <sz val="10.5"/>
      <color rgb="FF0070C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0" fillId="0" borderId="0"/>
    <xf numFmtId="0" fontId="38" fillId="0" borderId="0"/>
    <xf numFmtId="0" fontId="38" fillId="0" borderId="0"/>
    <xf numFmtId="0" fontId="38" fillId="0" borderId="0"/>
    <xf numFmtId="0" fontId="37" fillId="0" borderId="0"/>
    <xf numFmtId="0" fontId="37" fillId="0" borderId="0"/>
    <xf numFmtId="0" fontId="39" fillId="0" borderId="0"/>
    <xf numFmtId="0" fontId="40" fillId="0" borderId="0"/>
    <xf numFmtId="0" fontId="40" fillId="0" borderId="0"/>
    <xf numFmtId="0" fontId="40" fillId="0" borderId="0"/>
    <xf numFmtId="0" fontId="38" fillId="0" borderId="0" applyNumberFormat="0" applyFont="0" applyFill="0" applyBorder="0" applyAlignment="0" applyProtection="0">
      <alignment vertical="top"/>
    </xf>
    <xf numFmtId="0" fontId="10" fillId="0" borderId="0"/>
  </cellStyleXfs>
  <cellXfs count="326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 indent="5"/>
    </xf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0" xfId="0" applyFont="1" applyAlignme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 indent="1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1" fillId="0" borderId="0" xfId="2" applyFont="1" applyAlignment="1">
      <alignment wrapText="1"/>
    </xf>
    <xf numFmtId="0" fontId="11" fillId="0" borderId="0" xfId="2" applyFont="1" applyBorder="1" applyAlignment="1">
      <alignment wrapText="1"/>
    </xf>
    <xf numFmtId="0" fontId="14" fillId="0" borderId="1" xfId="2" applyFont="1" applyBorder="1" applyAlignment="1">
      <alignment horizontal="center" vertical="center" wrapText="1"/>
    </xf>
    <xf numFmtId="0" fontId="15" fillId="0" borderId="9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5" fillId="3" borderId="12" xfId="2" applyFont="1" applyFill="1" applyBorder="1" applyAlignment="1">
      <alignment horizontal="center" vertical="center" wrapText="1"/>
    </xf>
    <xf numFmtId="0" fontId="15" fillId="0" borderId="1" xfId="2" applyFont="1" applyBorder="1" applyAlignment="1">
      <alignment horizontal="left" vertical="center" wrapText="1"/>
    </xf>
    <xf numFmtId="0" fontId="11" fillId="0" borderId="1" xfId="2" applyFont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2" fontId="11" fillId="0" borderId="1" xfId="2" applyNumberFormat="1" applyFont="1" applyFill="1" applyBorder="1" applyAlignment="1">
      <alignment horizontal="center" vertical="center" wrapText="1"/>
    </xf>
    <xf numFmtId="49" fontId="11" fillId="0" borderId="12" xfId="2" applyNumberFormat="1" applyFont="1" applyFill="1" applyBorder="1" applyAlignment="1">
      <alignment horizontal="center" vertical="center" wrapText="1"/>
    </xf>
    <xf numFmtId="0" fontId="11" fillId="0" borderId="0" xfId="2" applyFont="1" applyBorder="1" applyAlignment="1">
      <alignment horizontal="center" vertical="center"/>
    </xf>
    <xf numFmtId="2" fontId="11" fillId="0" borderId="1" xfId="2" applyNumberFormat="1" applyFont="1" applyBorder="1" applyAlignment="1">
      <alignment horizontal="center" vertical="center" wrapText="1"/>
    </xf>
    <xf numFmtId="0" fontId="15" fillId="3" borderId="15" xfId="2" applyFont="1" applyFill="1" applyBorder="1" applyAlignment="1">
      <alignment horizontal="center" vertical="center" wrapText="1"/>
    </xf>
    <xf numFmtId="0" fontId="15" fillId="0" borderId="7" xfId="2" applyFont="1" applyBorder="1" applyAlignment="1">
      <alignment horizontal="center" vertical="center" wrapText="1"/>
    </xf>
    <xf numFmtId="2" fontId="11" fillId="4" borderId="1" xfId="2" applyNumberFormat="1" applyFont="1" applyFill="1" applyBorder="1" applyAlignment="1">
      <alignment horizontal="center" vertical="center" wrapText="1"/>
    </xf>
    <xf numFmtId="0" fontId="15" fillId="3" borderId="0" xfId="2" applyFont="1" applyFill="1" applyAlignment="1">
      <alignment wrapText="1"/>
    </xf>
    <xf numFmtId="0" fontId="11" fillId="0" borderId="4" xfId="2" applyFont="1" applyFill="1" applyBorder="1" applyAlignment="1">
      <alignment horizontal="center" vertical="center" wrapText="1"/>
    </xf>
    <xf numFmtId="2" fontId="11" fillId="0" borderId="6" xfId="2" applyNumberFormat="1" applyFont="1" applyFill="1" applyBorder="1" applyAlignment="1">
      <alignment horizontal="center" vertical="center" wrapText="1"/>
    </xf>
    <xf numFmtId="49" fontId="11" fillId="0" borderId="15" xfId="2" applyNumberFormat="1" applyFont="1" applyBorder="1" applyAlignment="1">
      <alignment vertical="center" wrapText="1"/>
    </xf>
    <xf numFmtId="0" fontId="11" fillId="0" borderId="1" xfId="2" applyFont="1" applyBorder="1" applyAlignment="1">
      <alignment horizontal="left" vertical="center" wrapText="1"/>
    </xf>
    <xf numFmtId="0" fontId="11" fillId="4" borderId="1" xfId="2" applyFont="1" applyFill="1" applyBorder="1" applyAlignment="1">
      <alignment horizontal="center" vertical="center" wrapText="1"/>
    </xf>
    <xf numFmtId="0" fontId="11" fillId="5" borderId="0" xfId="2" applyFont="1" applyFill="1" applyAlignment="1">
      <alignment horizontal="left" vertical="center" wrapText="1"/>
    </xf>
    <xf numFmtId="0" fontId="11" fillId="0" borderId="1" xfId="2" applyFont="1" applyFill="1" applyBorder="1" applyAlignment="1">
      <alignment horizontal="center" wrapText="1"/>
    </xf>
    <xf numFmtId="164" fontId="11" fillId="4" borderId="1" xfId="2" applyNumberFormat="1" applyFont="1" applyFill="1" applyBorder="1" applyAlignment="1">
      <alignment horizontal="center" vertical="center" wrapText="1"/>
    </xf>
    <xf numFmtId="49" fontId="11" fillId="0" borderId="15" xfId="2" applyNumberFormat="1" applyFont="1" applyBorder="1" applyAlignment="1">
      <alignment horizontal="center" vertical="center" wrapText="1"/>
    </xf>
    <xf numFmtId="164" fontId="11" fillId="0" borderId="0" xfId="2" applyNumberFormat="1" applyFont="1" applyAlignment="1">
      <alignment wrapText="1"/>
    </xf>
    <xf numFmtId="0" fontId="12" fillId="0" borderId="0" xfId="2" applyFont="1" applyAlignment="1">
      <alignment horizontal="right" wrapText="1"/>
    </xf>
    <xf numFmtId="0" fontId="11" fillId="0" borderId="1" xfId="2" applyFont="1" applyFill="1" applyBorder="1" applyAlignment="1">
      <alignment vertical="center" wrapText="1"/>
    </xf>
    <xf numFmtId="16" fontId="11" fillId="0" borderId="1" xfId="2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top" wrapText="1"/>
    </xf>
    <xf numFmtId="49" fontId="16" fillId="0" borderId="12" xfId="2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vertical="top" wrapText="1"/>
    </xf>
    <xf numFmtId="0" fontId="17" fillId="8" borderId="1" xfId="0" applyFont="1" applyFill="1" applyBorder="1" applyAlignment="1">
      <alignment vertical="top" wrapText="1"/>
    </xf>
    <xf numFmtId="167" fontId="1" fillId="0" borderId="1" xfId="0" applyNumberFormat="1" applyFont="1" applyBorder="1" applyAlignment="1">
      <alignment horizontal="justify" vertical="top" wrapText="1"/>
    </xf>
    <xf numFmtId="164" fontId="2" fillId="0" borderId="0" xfId="0" applyNumberFormat="1" applyFont="1"/>
    <xf numFmtId="166" fontId="2" fillId="0" borderId="0" xfId="0" applyNumberFormat="1" applyFont="1"/>
    <xf numFmtId="2" fontId="1" fillId="0" borderId="0" xfId="0" applyNumberFormat="1" applyFont="1" applyBorder="1" applyAlignment="1">
      <alignment vertical="top" wrapText="1"/>
    </xf>
    <xf numFmtId="2" fontId="1" fillId="0" borderId="0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Border="1"/>
    <xf numFmtId="0" fontId="19" fillId="0" borderId="1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vertical="top" wrapText="1"/>
    </xf>
    <xf numFmtId="0" fontId="2" fillId="0" borderId="0" xfId="0" applyFont="1" applyFill="1"/>
    <xf numFmtId="49" fontId="15" fillId="3" borderId="1" xfId="2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vertical="top" wrapText="1"/>
    </xf>
    <xf numFmtId="49" fontId="19" fillId="4" borderId="1" xfId="0" applyNumberFormat="1" applyFont="1" applyFill="1" applyBorder="1" applyAlignment="1">
      <alignment horizontal="justify" vertical="top" wrapText="1"/>
    </xf>
    <xf numFmtId="49" fontId="17" fillId="8" borderId="1" xfId="0" applyNumberFormat="1" applyFont="1" applyFill="1" applyBorder="1" applyAlignment="1">
      <alignment horizontal="justify" vertical="top" wrapText="1"/>
    </xf>
    <xf numFmtId="49" fontId="17" fillId="0" borderId="1" xfId="0" applyNumberFormat="1" applyFont="1" applyBorder="1" applyAlignment="1">
      <alignment horizontal="justify" vertical="top" wrapText="1"/>
    </xf>
    <xf numFmtId="0" fontId="17" fillId="8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168" fontId="17" fillId="8" borderId="1" xfId="0" applyNumberFormat="1" applyFont="1" applyFill="1" applyBorder="1" applyAlignment="1">
      <alignment horizontal="justify" vertical="top" wrapText="1"/>
    </xf>
    <xf numFmtId="168" fontId="17" fillId="4" borderId="1" xfId="0" applyNumberFormat="1" applyFont="1" applyFill="1" applyBorder="1" applyAlignment="1">
      <alignment horizontal="justify" vertical="top" wrapText="1"/>
    </xf>
    <xf numFmtId="168" fontId="2" fillId="0" borderId="0" xfId="0" applyNumberFormat="1" applyFont="1"/>
    <xf numFmtId="0" fontId="2" fillId="4" borderId="0" xfId="0" applyFont="1" applyFill="1"/>
    <xf numFmtId="0" fontId="0" fillId="4" borderId="0" xfId="0" applyFill="1"/>
    <xf numFmtId="171" fontId="2" fillId="0" borderId="0" xfId="0" applyNumberFormat="1" applyFont="1"/>
    <xf numFmtId="169" fontId="17" fillId="0" borderId="1" xfId="0" applyNumberFormat="1" applyFont="1" applyBorder="1" applyAlignment="1">
      <alignment horizontal="justify" vertical="top" wrapText="1"/>
    </xf>
    <xf numFmtId="170" fontId="17" fillId="0" borderId="1" xfId="0" applyNumberFormat="1" applyFont="1" applyBorder="1" applyAlignment="1">
      <alignment horizontal="justify" vertical="top" wrapText="1"/>
    </xf>
    <xf numFmtId="0" fontId="14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168" fontId="17" fillId="8" borderId="1" xfId="0" applyNumberFormat="1" applyFont="1" applyFill="1" applyBorder="1" applyAlignment="1">
      <alignment horizontal="left" vertical="top" wrapText="1"/>
    </xf>
    <xf numFmtId="168" fontId="17" fillId="0" borderId="1" xfId="0" applyNumberFormat="1" applyFont="1" applyBorder="1" applyAlignment="1">
      <alignment horizontal="left" vertical="top" wrapText="1"/>
    </xf>
    <xf numFmtId="168" fontId="19" fillId="0" borderId="1" xfId="0" applyNumberFormat="1" applyFont="1" applyBorder="1" applyAlignment="1">
      <alignment horizontal="left" vertical="top" wrapText="1"/>
    </xf>
    <xf numFmtId="171" fontId="17" fillId="4" borderId="1" xfId="0" applyNumberFormat="1" applyFont="1" applyFill="1" applyBorder="1" applyAlignment="1">
      <alignment horizontal="left" vertical="top" wrapText="1"/>
    </xf>
    <xf numFmtId="171" fontId="23" fillId="0" borderId="0" xfId="0" applyNumberFormat="1" applyFont="1"/>
    <xf numFmtId="165" fontId="17" fillId="0" borderId="1" xfId="0" applyNumberFormat="1" applyFont="1" applyBorder="1" applyAlignment="1">
      <alignment horizontal="justify" vertical="top" wrapText="1"/>
    </xf>
    <xf numFmtId="172" fontId="2" fillId="0" borderId="0" xfId="0" applyNumberFormat="1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vertical="top" wrapText="1"/>
    </xf>
    <xf numFmtId="168" fontId="27" fillId="6" borderId="1" xfId="0" applyNumberFormat="1" applyFont="1" applyFill="1" applyBorder="1" applyAlignment="1">
      <alignment horizontal="justify" vertical="top" wrapText="1"/>
    </xf>
    <xf numFmtId="168" fontId="25" fillId="0" borderId="1" xfId="0" applyNumberFormat="1" applyFont="1" applyBorder="1" applyAlignment="1">
      <alignment horizontal="justify" vertical="top" wrapText="1"/>
    </xf>
    <xf numFmtId="168" fontId="27" fillId="7" borderId="1" xfId="0" applyNumberFormat="1" applyFont="1" applyFill="1" applyBorder="1" applyAlignment="1">
      <alignment horizontal="justify" vertical="top" wrapText="1"/>
    </xf>
    <xf numFmtId="173" fontId="25" fillId="0" borderId="1" xfId="0" applyNumberFormat="1" applyFont="1" applyBorder="1" applyAlignment="1">
      <alignment horizontal="justify" vertical="top" wrapText="1"/>
    </xf>
    <xf numFmtId="168" fontId="25" fillId="0" borderId="1" xfId="0" applyNumberFormat="1" applyFont="1" applyBorder="1" applyAlignment="1">
      <alignment horizontal="left" vertical="top" wrapText="1"/>
    </xf>
    <xf numFmtId="171" fontId="1" fillId="0" borderId="0" xfId="0" applyNumberFormat="1" applyFont="1" applyBorder="1" applyAlignment="1">
      <alignment vertical="top" wrapText="1"/>
    </xf>
    <xf numFmtId="171" fontId="2" fillId="6" borderId="0" xfId="0" applyNumberFormat="1" applyFont="1" applyFill="1"/>
    <xf numFmtId="0" fontId="14" fillId="0" borderId="1" xfId="0" applyFont="1" applyFill="1" applyBorder="1" applyAlignment="1">
      <alignment vertical="top" wrapText="1"/>
    </xf>
    <xf numFmtId="171" fontId="19" fillId="4" borderId="1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169" fontId="19" fillId="4" borderId="1" xfId="0" applyNumberFormat="1" applyFont="1" applyFill="1" applyBorder="1" applyAlignment="1">
      <alignment horizontal="justify" vertical="top" wrapText="1"/>
    </xf>
    <xf numFmtId="170" fontId="17" fillId="4" borderId="1" xfId="0" applyNumberFormat="1" applyFont="1" applyFill="1" applyBorder="1" applyAlignment="1">
      <alignment horizontal="justify" vertical="top" wrapText="1"/>
    </xf>
    <xf numFmtId="0" fontId="11" fillId="0" borderId="1" xfId="0" applyFont="1" applyBorder="1" applyAlignment="1">
      <alignment vertical="top" wrapText="1"/>
    </xf>
    <xf numFmtId="0" fontId="19" fillId="9" borderId="1" xfId="0" applyFont="1" applyFill="1" applyBorder="1" applyAlignment="1">
      <alignment vertical="top" wrapText="1"/>
    </xf>
    <xf numFmtId="49" fontId="19" fillId="9" borderId="1" xfId="0" applyNumberFormat="1" applyFont="1" applyFill="1" applyBorder="1" applyAlignment="1">
      <alignment horizontal="justify" vertical="top" wrapText="1"/>
    </xf>
    <xf numFmtId="165" fontId="19" fillId="9" borderId="1" xfId="0" applyNumberFormat="1" applyFont="1" applyFill="1" applyBorder="1" applyAlignment="1">
      <alignment horizontal="justify" vertical="top" wrapText="1"/>
    </xf>
    <xf numFmtId="0" fontId="21" fillId="9" borderId="1" xfId="0" applyFont="1" applyFill="1" applyBorder="1" applyAlignment="1">
      <alignment vertical="top" wrapText="1"/>
    </xf>
    <xf numFmtId="165" fontId="21" fillId="9" borderId="1" xfId="0" applyNumberFormat="1" applyFont="1" applyFill="1" applyBorder="1" applyAlignment="1">
      <alignment horizontal="justify" vertical="top" wrapText="1"/>
    </xf>
    <xf numFmtId="171" fontId="19" fillId="9" borderId="1" xfId="0" applyNumberFormat="1" applyFont="1" applyFill="1" applyBorder="1" applyAlignment="1">
      <alignment horizontal="justify" vertical="top" wrapText="1"/>
    </xf>
    <xf numFmtId="171" fontId="21" fillId="9" borderId="1" xfId="0" applyNumberFormat="1" applyFont="1" applyFill="1" applyBorder="1" applyAlignment="1">
      <alignment horizontal="justify" vertical="top" wrapText="1"/>
    </xf>
    <xf numFmtId="0" fontId="21" fillId="9" borderId="4" xfId="0" applyFont="1" applyFill="1" applyBorder="1" applyAlignment="1">
      <alignment vertical="top" wrapText="1"/>
    </xf>
    <xf numFmtId="49" fontId="21" fillId="9" borderId="4" xfId="0" applyNumberFormat="1" applyFont="1" applyFill="1" applyBorder="1" applyAlignment="1">
      <alignment horizontal="justify" vertical="top" wrapText="1"/>
    </xf>
    <xf numFmtId="0" fontId="20" fillId="4" borderId="1" xfId="1" applyFont="1" applyFill="1" applyBorder="1" applyAlignment="1" applyProtection="1">
      <alignment vertical="top" wrapText="1"/>
    </xf>
    <xf numFmtId="0" fontId="20" fillId="4" borderId="1" xfId="0" applyFont="1" applyFill="1" applyBorder="1" applyAlignment="1">
      <alignment vertical="top" wrapText="1"/>
    </xf>
    <xf numFmtId="0" fontId="18" fillId="4" borderId="1" xfId="0" applyFont="1" applyFill="1" applyBorder="1" applyAlignment="1">
      <alignment vertical="top" wrapText="1"/>
    </xf>
    <xf numFmtId="49" fontId="18" fillId="4" borderId="1" xfId="0" applyNumberFormat="1" applyFont="1" applyFill="1" applyBorder="1" applyAlignment="1">
      <alignment horizontal="justify" vertical="top" wrapText="1"/>
    </xf>
    <xf numFmtId="166" fontId="18" fillId="4" borderId="1" xfId="0" applyNumberFormat="1" applyFont="1" applyFill="1" applyBorder="1" applyAlignment="1">
      <alignment horizontal="justify" vertical="top" wrapText="1"/>
    </xf>
    <xf numFmtId="0" fontId="13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justify" vertical="top" wrapText="1"/>
    </xf>
    <xf numFmtId="49" fontId="27" fillId="9" borderId="1" xfId="0" applyNumberFormat="1" applyFont="1" applyFill="1" applyBorder="1" applyAlignment="1">
      <alignment horizontal="justify" vertical="top" wrapText="1"/>
    </xf>
    <xf numFmtId="49" fontId="28" fillId="9" borderId="1" xfId="0" applyNumberFormat="1" applyFont="1" applyFill="1" applyBorder="1" applyAlignment="1">
      <alignment horizontal="justify" vertical="top" wrapText="1"/>
    </xf>
    <xf numFmtId="49" fontId="27" fillId="4" borderId="1" xfId="0" applyNumberFormat="1" applyFont="1" applyFill="1" applyBorder="1" applyAlignment="1">
      <alignment horizontal="left" vertical="top" wrapText="1"/>
    </xf>
    <xf numFmtId="49" fontId="25" fillId="8" borderId="1" xfId="0" applyNumberFormat="1" applyFont="1" applyFill="1" applyBorder="1" applyAlignment="1">
      <alignment horizontal="left" vertical="top" wrapText="1"/>
    </xf>
    <xf numFmtId="49" fontId="25" fillId="4" borderId="1" xfId="0" applyNumberFormat="1" applyFont="1" applyFill="1" applyBorder="1" applyAlignment="1">
      <alignment horizontal="left" vertical="top" wrapText="1"/>
    </xf>
    <xf numFmtId="49" fontId="25" fillId="0" borderId="1" xfId="0" applyNumberFormat="1" applyFont="1" applyBorder="1" applyAlignment="1">
      <alignment horizontal="left" vertical="top" wrapText="1"/>
    </xf>
    <xf numFmtId="0" fontId="11" fillId="4" borderId="1" xfId="2" applyFont="1" applyFill="1" applyBorder="1" applyAlignment="1">
      <alignment horizontal="left" vertical="center" wrapText="1"/>
    </xf>
    <xf numFmtId="0" fontId="15" fillId="4" borderId="1" xfId="2" applyFont="1" applyFill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top" wrapText="1"/>
    </xf>
    <xf numFmtId="0" fontId="4" fillId="0" borderId="0" xfId="0" applyFont="1"/>
    <xf numFmtId="0" fontId="4" fillId="4" borderId="0" xfId="0" applyFont="1" applyFill="1" applyAlignment="1">
      <alignment horizontal="left" indent="15"/>
    </xf>
    <xf numFmtId="0" fontId="4" fillId="0" borderId="0" xfId="0" applyFont="1" applyAlignment="1">
      <alignment horizontal="justify"/>
    </xf>
    <xf numFmtId="0" fontId="4" fillId="0" borderId="0" xfId="0" applyFont="1" applyAlignment="1">
      <alignment horizontal="right"/>
    </xf>
    <xf numFmtId="49" fontId="19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0" fontId="14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vertical="top" wrapText="1"/>
    </xf>
    <xf numFmtId="0" fontId="20" fillId="4" borderId="6" xfId="0" applyFont="1" applyFill="1" applyBorder="1" applyAlignment="1">
      <alignment horizontal="center" vertical="top" wrapText="1"/>
    </xf>
    <xf numFmtId="0" fontId="14" fillId="0" borderId="1" xfId="0" applyNumberFormat="1" applyFont="1" applyBorder="1" applyAlignment="1">
      <alignment vertical="top" wrapText="1"/>
    </xf>
    <xf numFmtId="0" fontId="15" fillId="3" borderId="0" xfId="2" applyFont="1" applyFill="1" applyAlignment="1">
      <alignment horizontal="left" vertical="center" wrapText="1"/>
    </xf>
    <xf numFmtId="0" fontId="15" fillId="0" borderId="0" xfId="2" applyFont="1" applyFill="1" applyAlignment="1">
      <alignment wrapText="1"/>
    </xf>
    <xf numFmtId="174" fontId="11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4" fontId="32" fillId="4" borderId="1" xfId="0" applyNumberFormat="1" applyFont="1" applyFill="1" applyBorder="1" applyAlignment="1">
      <alignment horizontal="right" vertical="top" wrapText="1"/>
    </xf>
    <xf numFmtId="168" fontId="27" fillId="9" borderId="1" xfId="0" applyNumberFormat="1" applyFont="1" applyFill="1" applyBorder="1" applyAlignment="1">
      <alignment horizontal="right" vertical="top" wrapText="1"/>
    </xf>
    <xf numFmtId="168" fontId="28" fillId="9" borderId="1" xfId="0" applyNumberFormat="1" applyFont="1" applyFill="1" applyBorder="1" applyAlignment="1">
      <alignment horizontal="right" vertical="top" wrapText="1"/>
    </xf>
    <xf numFmtId="168" fontId="27" fillId="4" borderId="1" xfId="0" applyNumberFormat="1" applyFont="1" applyFill="1" applyBorder="1" applyAlignment="1">
      <alignment horizontal="right" vertical="top" wrapText="1"/>
    </xf>
    <xf numFmtId="168" fontId="25" fillId="8" borderId="1" xfId="0" applyNumberFormat="1" applyFont="1" applyFill="1" applyBorder="1" applyAlignment="1">
      <alignment horizontal="right" vertical="top" wrapText="1"/>
    </xf>
    <xf numFmtId="168" fontId="25" fillId="0" borderId="1" xfId="0" applyNumberFormat="1" applyFont="1" applyBorder="1" applyAlignment="1">
      <alignment horizontal="right" vertical="top" wrapText="1"/>
    </xf>
    <xf numFmtId="168" fontId="25" fillId="4" borderId="1" xfId="0" applyNumberFormat="1" applyFont="1" applyFill="1" applyBorder="1" applyAlignment="1">
      <alignment horizontal="right" vertical="top" wrapText="1"/>
    </xf>
    <xf numFmtId="169" fontId="27" fillId="4" borderId="1" xfId="0" applyNumberFormat="1" applyFont="1" applyFill="1" applyBorder="1" applyAlignment="1">
      <alignment horizontal="right" vertical="top" wrapText="1"/>
    </xf>
    <xf numFmtId="168" fontId="30" fillId="8" borderId="1" xfId="0" applyNumberFormat="1" applyFont="1" applyFill="1" applyBorder="1" applyAlignment="1">
      <alignment horizontal="right" vertical="top"/>
    </xf>
    <xf numFmtId="168" fontId="30" fillId="4" borderId="1" xfId="0" applyNumberFormat="1" applyFont="1" applyFill="1" applyBorder="1" applyAlignment="1">
      <alignment horizontal="right" vertical="top"/>
    </xf>
    <xf numFmtId="168" fontId="26" fillId="4" borderId="1" xfId="0" applyNumberFormat="1" applyFont="1" applyFill="1" applyBorder="1" applyAlignment="1">
      <alignment horizontal="right" vertical="top"/>
    </xf>
    <xf numFmtId="168" fontId="27" fillId="0" borderId="1" xfId="0" applyNumberFormat="1" applyFont="1" applyBorder="1" applyAlignment="1">
      <alignment horizontal="right" vertical="top" wrapText="1"/>
    </xf>
    <xf numFmtId="165" fontId="27" fillId="9" borderId="1" xfId="0" applyNumberFormat="1" applyFont="1" applyFill="1" applyBorder="1" applyAlignment="1">
      <alignment horizontal="right" vertical="top" wrapText="1"/>
    </xf>
    <xf numFmtId="165" fontId="28" fillId="9" borderId="1" xfId="0" applyNumberFormat="1" applyFont="1" applyFill="1" applyBorder="1" applyAlignment="1">
      <alignment horizontal="right" vertical="top" wrapText="1"/>
    </xf>
    <xf numFmtId="2" fontId="27" fillId="4" borderId="1" xfId="0" applyNumberFormat="1" applyFont="1" applyFill="1" applyBorder="1" applyAlignment="1">
      <alignment horizontal="right" vertical="top" wrapText="1"/>
    </xf>
    <xf numFmtId="2" fontId="25" fillId="8" borderId="1" xfId="0" applyNumberFormat="1" applyFont="1" applyFill="1" applyBorder="1" applyAlignment="1">
      <alignment horizontal="right" vertical="top" wrapText="1"/>
    </xf>
    <xf numFmtId="2" fontId="25" fillId="0" borderId="1" xfId="0" applyNumberFormat="1" applyFont="1" applyBorder="1" applyAlignment="1">
      <alignment horizontal="right" vertical="top" wrapText="1"/>
    </xf>
    <xf numFmtId="2" fontId="25" fillId="4" borderId="1" xfId="0" applyNumberFormat="1" applyFont="1" applyFill="1" applyBorder="1" applyAlignment="1">
      <alignment horizontal="right" vertical="top" wrapText="1"/>
    </xf>
    <xf numFmtId="164" fontId="11" fillId="0" borderId="1" xfId="2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20" fillId="0" borderId="1" xfId="0" applyFont="1" applyBorder="1" applyAlignment="1">
      <alignment horizontal="right" vertical="center" wrapText="1"/>
    </xf>
    <xf numFmtId="49" fontId="14" fillId="0" borderId="1" xfId="0" applyNumberFormat="1" applyFont="1" applyBorder="1" applyAlignment="1">
      <alignment horizontal="right" vertical="top" wrapText="1"/>
    </xf>
    <xf numFmtId="49" fontId="20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top" wrapText="1"/>
    </xf>
    <xf numFmtId="174" fontId="2" fillId="0" borderId="0" xfId="0" applyNumberFormat="1" applyFont="1"/>
    <xf numFmtId="169" fontId="30" fillId="4" borderId="1" xfId="0" applyNumberFormat="1" applyFont="1" applyFill="1" applyBorder="1" applyAlignment="1">
      <alignment horizontal="right" vertical="top"/>
    </xf>
    <xf numFmtId="2" fontId="27" fillId="0" borderId="1" xfId="0" applyNumberFormat="1" applyFont="1" applyBorder="1" applyAlignment="1">
      <alignment horizontal="right" vertical="top" wrapText="1"/>
    </xf>
    <xf numFmtId="0" fontId="27" fillId="0" borderId="1" xfId="0" applyFont="1" applyBorder="1" applyAlignment="1">
      <alignment horizontal="left" vertical="top" wrapText="1"/>
    </xf>
    <xf numFmtId="0" fontId="25" fillId="4" borderId="1" xfId="0" applyFont="1" applyFill="1" applyBorder="1" applyAlignment="1">
      <alignment horizontal="left" vertical="top" wrapText="1"/>
    </xf>
    <xf numFmtId="0" fontId="25" fillId="0" borderId="1" xfId="0" applyFont="1" applyBorder="1" applyAlignment="1">
      <alignment horizontal="left" vertical="top" wrapText="1"/>
    </xf>
    <xf numFmtId="2" fontId="2" fillId="0" borderId="0" xfId="0" applyNumberFormat="1" applyFont="1"/>
    <xf numFmtId="169" fontId="25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175" fontId="27" fillId="9" borderId="1" xfId="0" applyNumberFormat="1" applyFont="1" applyFill="1" applyBorder="1" applyAlignment="1">
      <alignment horizontal="right" vertical="top" wrapText="1"/>
    </xf>
    <xf numFmtId="175" fontId="28" fillId="9" borderId="1" xfId="0" applyNumberFormat="1" applyFont="1" applyFill="1" applyBorder="1" applyAlignment="1">
      <alignment horizontal="right" vertical="top" wrapText="1"/>
    </xf>
    <xf numFmtId="164" fontId="27" fillId="9" borderId="1" xfId="0" applyNumberFormat="1" applyFont="1" applyFill="1" applyBorder="1" applyAlignment="1">
      <alignment horizontal="right" vertical="top" wrapText="1"/>
    </xf>
    <xf numFmtId="164" fontId="28" fillId="9" borderId="1" xfId="0" applyNumberFormat="1" applyFont="1" applyFill="1" applyBorder="1" applyAlignment="1">
      <alignment horizontal="right" vertical="top" wrapText="1"/>
    </xf>
    <xf numFmtId="169" fontId="27" fillId="9" borderId="1" xfId="0" applyNumberFormat="1" applyFont="1" applyFill="1" applyBorder="1" applyAlignment="1">
      <alignment horizontal="right" vertical="top" wrapText="1"/>
    </xf>
    <xf numFmtId="169" fontId="28" fillId="9" borderId="1" xfId="0" applyNumberFormat="1" applyFont="1" applyFill="1" applyBorder="1" applyAlignment="1">
      <alignment horizontal="right" vertical="top" wrapText="1"/>
    </xf>
    <xf numFmtId="175" fontId="32" fillId="4" borderId="1" xfId="0" applyNumberFormat="1" applyFont="1" applyFill="1" applyBorder="1" applyAlignment="1">
      <alignment horizontal="right" vertical="top" wrapText="1"/>
    </xf>
    <xf numFmtId="164" fontId="32" fillId="4" borderId="1" xfId="0" applyNumberFormat="1" applyFont="1" applyFill="1" applyBorder="1" applyAlignment="1">
      <alignment horizontal="right" vertical="top" wrapText="1"/>
    </xf>
    <xf numFmtId="0" fontId="14" fillId="0" borderId="1" xfId="0" applyFont="1" applyBorder="1" applyAlignment="1">
      <alignment horizontal="center" vertical="top" wrapText="1"/>
    </xf>
    <xf numFmtId="173" fontId="2" fillId="10" borderId="19" xfId="0" applyNumberFormat="1" applyFont="1" applyFill="1" applyBorder="1" applyAlignment="1">
      <alignment horizontal="left"/>
    </xf>
    <xf numFmtId="173" fontId="2" fillId="10" borderId="0" xfId="0" applyNumberFormat="1" applyFont="1" applyFill="1" applyAlignment="1">
      <alignment horizontal="left"/>
    </xf>
    <xf numFmtId="0" fontId="14" fillId="0" borderId="5" xfId="0" applyFont="1" applyBorder="1" applyAlignment="1">
      <alignment horizontal="center" vertical="top" wrapText="1"/>
    </xf>
    <xf numFmtId="0" fontId="25" fillId="0" borderId="5" xfId="0" applyFont="1" applyBorder="1" applyAlignment="1">
      <alignment horizontal="center" vertical="top" wrapText="1"/>
    </xf>
    <xf numFmtId="0" fontId="25" fillId="4" borderId="5" xfId="0" applyFont="1" applyFill="1" applyBorder="1" applyAlignment="1">
      <alignment horizontal="left" vertical="top" wrapText="1"/>
    </xf>
    <xf numFmtId="169" fontId="27" fillId="6" borderId="1" xfId="0" applyNumberFormat="1" applyFont="1" applyFill="1" applyBorder="1" applyAlignment="1">
      <alignment horizontal="justify" vertical="top" wrapText="1"/>
    </xf>
    <xf numFmtId="169" fontId="27" fillId="7" borderId="1" xfId="0" applyNumberFormat="1" applyFont="1" applyFill="1" applyBorder="1" applyAlignment="1">
      <alignment horizontal="justify" vertical="top" wrapText="1"/>
    </xf>
    <xf numFmtId="49" fontId="11" fillId="0" borderId="12" xfId="2" applyNumberFormat="1" applyFont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168" fontId="35" fillId="0" borderId="1" xfId="0" applyNumberFormat="1" applyFont="1" applyBorder="1" applyAlignment="1">
      <alignment horizontal="right" vertical="top" wrapText="1"/>
    </xf>
    <xf numFmtId="0" fontId="11" fillId="0" borderId="0" xfId="2" applyFont="1" applyAlignment="1">
      <alignment horizontal="right" vertical="center" wrapText="1"/>
    </xf>
    <xf numFmtId="0" fontId="12" fillId="0" borderId="1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left" vertical="center" wrapText="1"/>
    </xf>
    <xf numFmtId="0" fontId="11" fillId="0" borderId="6" xfId="2" applyFont="1" applyBorder="1" applyAlignment="1">
      <alignment horizontal="left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1" fillId="4" borderId="4" xfId="2" applyFont="1" applyFill="1" applyBorder="1" applyAlignment="1">
      <alignment horizontal="center" vertical="center" wrapText="1"/>
    </xf>
    <xf numFmtId="0" fontId="11" fillId="4" borderId="6" xfId="2" applyFont="1" applyFill="1" applyBorder="1" applyAlignment="1">
      <alignment horizontal="center" vertical="center" wrapText="1"/>
    </xf>
    <xf numFmtId="0" fontId="15" fillId="2" borderId="10" xfId="2" applyFont="1" applyFill="1" applyBorder="1" applyAlignment="1">
      <alignment horizontal="left" vertical="center" wrapText="1"/>
    </xf>
    <xf numFmtId="0" fontId="15" fillId="2" borderId="7" xfId="2" applyFont="1" applyFill="1" applyBorder="1" applyAlignment="1">
      <alignment horizontal="left" vertical="center" wrapText="1"/>
    </xf>
    <xf numFmtId="0" fontId="15" fillId="2" borderId="11" xfId="2" applyFont="1" applyFill="1" applyBorder="1" applyAlignment="1">
      <alignment horizontal="left" vertical="center" wrapText="1"/>
    </xf>
    <xf numFmtId="0" fontId="15" fillId="3" borderId="1" xfId="2" applyFont="1" applyFill="1" applyBorder="1" applyAlignment="1">
      <alignment horizontal="left" vertical="center" wrapText="1"/>
    </xf>
    <xf numFmtId="0" fontId="15" fillId="3" borderId="1" xfId="2" applyFont="1" applyFill="1" applyBorder="1" applyAlignment="1">
      <alignment horizontal="center" vertical="center" wrapText="1"/>
    </xf>
    <xf numFmtId="49" fontId="11" fillId="0" borderId="16" xfId="2" applyNumberFormat="1" applyFont="1" applyBorder="1" applyAlignment="1">
      <alignment horizontal="center" vertical="center" wrapText="1"/>
    </xf>
    <xf numFmtId="49" fontId="11" fillId="0" borderId="12" xfId="2" applyNumberFormat="1" applyFont="1" applyBorder="1" applyAlignment="1">
      <alignment horizontal="center" vertical="center" wrapText="1"/>
    </xf>
    <xf numFmtId="0" fontId="15" fillId="3" borderId="10" xfId="2" applyFont="1" applyFill="1" applyBorder="1" applyAlignment="1">
      <alignment horizontal="center" vertical="center" wrapText="1"/>
    </xf>
    <xf numFmtId="0" fontId="15" fillId="3" borderId="7" xfId="2" applyFont="1" applyFill="1" applyBorder="1" applyAlignment="1">
      <alignment horizontal="center" vertical="center" wrapText="1"/>
    </xf>
    <xf numFmtId="0" fontId="15" fillId="3" borderId="8" xfId="2" applyFont="1" applyFill="1" applyBorder="1" applyAlignment="1">
      <alignment horizontal="center" vertical="center" wrapText="1"/>
    </xf>
    <xf numFmtId="0" fontId="11" fillId="0" borderId="0" xfId="2" applyFont="1" applyAlignment="1">
      <alignment horizontal="left" vertical="top" wrapText="1"/>
    </xf>
    <xf numFmtId="0" fontId="14" fillId="0" borderId="7" xfId="2" applyFont="1" applyBorder="1" applyAlignment="1">
      <alignment horizontal="center" vertical="center" wrapText="1"/>
    </xf>
    <xf numFmtId="0" fontId="14" fillId="0" borderId="8" xfId="2" applyFont="1" applyBorder="1" applyAlignment="1">
      <alignment horizontal="center" vertical="center" wrapText="1"/>
    </xf>
    <xf numFmtId="0" fontId="9" fillId="0" borderId="0" xfId="2" applyFont="1" applyAlignment="1">
      <alignment horizontal="center" wrapText="1"/>
    </xf>
    <xf numFmtId="0" fontId="9" fillId="0" borderId="0" xfId="2" applyFont="1" applyAlignment="1">
      <alignment horizontal="center" vertical="center" wrapText="1"/>
    </xf>
    <xf numFmtId="0" fontId="11" fillId="4" borderId="2" xfId="2" applyFont="1" applyFill="1" applyBorder="1" applyAlignment="1">
      <alignment horizontal="center" vertical="center" wrapText="1"/>
    </xf>
    <xf numFmtId="0" fontId="15" fillId="0" borderId="4" xfId="2" applyFont="1" applyBorder="1" applyAlignment="1">
      <alignment horizontal="left" vertical="center" wrapText="1"/>
    </xf>
    <xf numFmtId="0" fontId="15" fillId="0" borderId="6" xfId="2" applyFont="1" applyBorder="1" applyAlignment="1">
      <alignment horizontal="left" vertical="center" wrapText="1"/>
    </xf>
    <xf numFmtId="0" fontId="15" fillId="0" borderId="4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29" fillId="0" borderId="0" xfId="0" applyFont="1" applyAlignment="1">
      <alignment horizontal="left" wrapText="1"/>
    </xf>
    <xf numFmtId="0" fontId="20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" fillId="0" borderId="0" xfId="0" applyFont="1" applyBorder="1" applyAlignment="1">
      <alignment horizontal="left" vertical="top" wrapText="1" indent="5"/>
    </xf>
    <xf numFmtId="0" fontId="20" fillId="0" borderId="13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29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0" fillId="9" borderId="4" xfId="0" applyFont="1" applyFill="1" applyBorder="1" applyAlignment="1">
      <alignment horizontal="center" vertical="top" wrapText="1"/>
    </xf>
    <xf numFmtId="0" fontId="20" fillId="9" borderId="6" xfId="0" applyFont="1" applyFill="1" applyBorder="1" applyAlignment="1">
      <alignment horizontal="center" vertical="top" wrapText="1"/>
    </xf>
    <xf numFmtId="49" fontId="20" fillId="4" borderId="1" xfId="0" applyNumberFormat="1" applyFont="1" applyFill="1" applyBorder="1" applyAlignment="1">
      <alignment horizontal="justify" vertical="top" wrapText="1"/>
    </xf>
    <xf numFmtId="0" fontId="27" fillId="9" borderId="4" xfId="0" applyFont="1" applyFill="1" applyBorder="1" applyAlignment="1">
      <alignment horizontal="left" vertical="top" wrapText="1"/>
    </xf>
    <xf numFmtId="0" fontId="27" fillId="9" borderId="6" xfId="0" applyFont="1" applyFill="1" applyBorder="1" applyAlignment="1">
      <alignment horizontal="left" vertical="top" wrapText="1"/>
    </xf>
    <xf numFmtId="0" fontId="14" fillId="0" borderId="4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27" fillId="9" borderId="5" xfId="0" applyFont="1" applyFill="1" applyBorder="1" applyAlignment="1">
      <alignment horizontal="left" vertical="top" wrapText="1"/>
    </xf>
    <xf numFmtId="0" fontId="25" fillId="0" borderId="4" xfId="0" applyFont="1" applyBorder="1" applyAlignment="1">
      <alignment horizontal="center" vertical="top" wrapText="1"/>
    </xf>
    <xf numFmtId="0" fontId="25" fillId="0" borderId="5" xfId="0" applyFont="1" applyBorder="1" applyAlignment="1">
      <alignment horizontal="center" vertical="top" wrapText="1"/>
    </xf>
    <xf numFmtId="0" fontId="25" fillId="0" borderId="6" xfId="0" applyFont="1" applyBorder="1" applyAlignment="1">
      <alignment horizontal="center" vertical="top" wrapText="1"/>
    </xf>
    <xf numFmtId="0" fontId="25" fillId="4" borderId="4" xfId="0" applyFont="1" applyFill="1" applyBorder="1" applyAlignment="1">
      <alignment horizontal="left" vertical="top" wrapText="1"/>
    </xf>
    <xf numFmtId="0" fontId="25" fillId="4" borderId="5" xfId="0" applyFont="1" applyFill="1" applyBorder="1" applyAlignment="1">
      <alignment horizontal="left" vertical="top" wrapText="1"/>
    </xf>
    <xf numFmtId="0" fontId="25" fillId="4" borderId="6" xfId="0" applyFont="1" applyFill="1" applyBorder="1" applyAlignment="1">
      <alignment horizontal="left" vertical="top" wrapText="1"/>
    </xf>
    <xf numFmtId="0" fontId="20" fillId="9" borderId="1" xfId="0" applyFont="1" applyFill="1" applyBorder="1" applyAlignment="1">
      <alignment horizontal="center" vertical="top" wrapText="1"/>
    </xf>
    <xf numFmtId="0" fontId="27" fillId="9" borderId="1" xfId="0" applyFont="1" applyFill="1" applyBorder="1" applyAlignment="1">
      <alignment vertical="top" wrapText="1"/>
    </xf>
    <xf numFmtId="0" fontId="27" fillId="9" borderId="4" xfId="0" applyFont="1" applyFill="1" applyBorder="1" applyAlignment="1">
      <alignment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1" fontId="2" fillId="0" borderId="19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4" fontId="26" fillId="4" borderId="4" xfId="0" applyNumberFormat="1" applyFont="1" applyFill="1" applyBorder="1" applyAlignment="1">
      <alignment horizontal="right" vertical="top" wrapText="1"/>
    </xf>
    <xf numFmtId="4" fontId="26" fillId="4" borderId="6" xfId="0" applyNumberFormat="1" applyFont="1" applyFill="1" applyBorder="1" applyAlignment="1">
      <alignment horizontal="right" vertical="top" wrapText="1"/>
    </xf>
    <xf numFmtId="166" fontId="20" fillId="4" borderId="4" xfId="0" applyNumberFormat="1" applyFont="1" applyFill="1" applyBorder="1" applyAlignment="1">
      <alignment horizontal="justify" vertical="top" wrapText="1"/>
    </xf>
    <xf numFmtId="166" fontId="20" fillId="4" borderId="6" xfId="0" applyNumberFormat="1" applyFont="1" applyFill="1" applyBorder="1" applyAlignment="1">
      <alignment horizontal="justify" vertical="top" wrapText="1"/>
    </xf>
    <xf numFmtId="175" fontId="26" fillId="4" borderId="1" xfId="0" applyNumberFormat="1" applyFont="1" applyFill="1" applyBorder="1" applyAlignment="1">
      <alignment horizontal="right" vertical="top" wrapText="1"/>
    </xf>
    <xf numFmtId="168" fontId="2" fillId="0" borderId="19" xfId="0" applyNumberFormat="1" applyFont="1" applyBorder="1" applyAlignment="1">
      <alignment horizontal="center"/>
    </xf>
    <xf numFmtId="168" fontId="2" fillId="0" borderId="0" xfId="0" applyNumberFormat="1" applyFont="1" applyAlignment="1">
      <alignment horizontal="center"/>
    </xf>
    <xf numFmtId="173" fontId="2" fillId="10" borderId="19" xfId="0" applyNumberFormat="1" applyFont="1" applyFill="1" applyBorder="1" applyAlignment="1">
      <alignment horizontal="left"/>
    </xf>
    <xf numFmtId="173" fontId="2" fillId="10" borderId="0" xfId="0" applyNumberFormat="1" applyFont="1" applyFill="1" applyAlignment="1">
      <alignment horizontal="left"/>
    </xf>
    <xf numFmtId="0" fontId="1" fillId="0" borderId="1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25" fillId="0" borderId="4" xfId="0" applyFont="1" applyBorder="1" applyAlignment="1">
      <alignment horizontal="left" vertical="top" wrapText="1"/>
    </xf>
    <xf numFmtId="0" fontId="25" fillId="0" borderId="5" xfId="0" applyFont="1" applyBorder="1" applyAlignment="1">
      <alignment horizontal="left" vertical="top" wrapText="1"/>
    </xf>
    <xf numFmtId="0" fontId="25" fillId="0" borderId="6" xfId="0" applyFont="1" applyBorder="1" applyAlignment="1">
      <alignment horizontal="left" vertical="top" wrapText="1"/>
    </xf>
    <xf numFmtId="0" fontId="7" fillId="0" borderId="0" xfId="0" applyFont="1" applyAlignment="1">
      <alignment horizontal="left" wrapText="1"/>
    </xf>
    <xf numFmtId="0" fontId="5" fillId="4" borderId="0" xfId="0" applyFont="1" applyFill="1" applyAlignment="1">
      <alignment horizontal="center"/>
    </xf>
    <xf numFmtId="0" fontId="18" fillId="4" borderId="1" xfId="0" applyFont="1" applyFill="1" applyBorder="1" applyAlignment="1">
      <alignment horizontal="center" vertical="top" wrapText="1"/>
    </xf>
    <xf numFmtId="0" fontId="32" fillId="4" borderId="1" xfId="0" applyFont="1" applyFill="1" applyBorder="1" applyAlignment="1">
      <alignment vertical="top" wrapText="1"/>
    </xf>
    <xf numFmtId="0" fontId="32" fillId="4" borderId="4" xfId="0" applyFont="1" applyFill="1" applyBorder="1" applyAlignment="1">
      <alignment horizontal="left" vertical="top" wrapText="1"/>
    </xf>
    <xf numFmtId="0" fontId="32" fillId="4" borderId="5" xfId="0" applyFont="1" applyFill="1" applyBorder="1" applyAlignment="1">
      <alignment horizontal="left" vertical="top" wrapText="1"/>
    </xf>
    <xf numFmtId="0" fontId="32" fillId="4" borderId="6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31" fillId="4" borderId="0" xfId="0" applyFont="1" applyFill="1" applyAlignment="1">
      <alignment horizontal="center"/>
    </xf>
    <xf numFmtId="164" fontId="26" fillId="4" borderId="1" xfId="0" applyNumberFormat="1" applyFont="1" applyFill="1" applyBorder="1" applyAlignment="1">
      <alignment horizontal="right" vertical="top" wrapText="1"/>
    </xf>
    <xf numFmtId="0" fontId="1" fillId="0" borderId="3" xfId="0" applyFont="1" applyBorder="1" applyAlignment="1">
      <alignment horizontal="right"/>
    </xf>
    <xf numFmtId="0" fontId="2" fillId="0" borderId="1" xfId="1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5" fillId="0" borderId="13" xfId="0" applyFont="1" applyBorder="1" applyAlignment="1">
      <alignment horizontal="center" vertical="top" wrapText="1"/>
    </xf>
    <xf numFmtId="0" fontId="25" fillId="0" borderId="7" xfId="0" applyFont="1" applyBorder="1" applyAlignment="1">
      <alignment horizontal="center" vertical="top" wrapText="1"/>
    </xf>
    <xf numFmtId="0" fontId="25" fillId="0" borderId="8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/>
    </xf>
    <xf numFmtId="0" fontId="25" fillId="0" borderId="4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wrapText="1"/>
    </xf>
    <xf numFmtId="0" fontId="25" fillId="0" borderId="7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6" fillId="6" borderId="13" xfId="0" applyFont="1" applyFill="1" applyBorder="1" applyAlignment="1">
      <alignment horizontal="center" vertical="top" wrapText="1"/>
    </xf>
    <xf numFmtId="0" fontId="26" fillId="6" borderId="8" xfId="0" applyFont="1" applyFill="1" applyBorder="1" applyAlignment="1">
      <alignment horizontal="center" vertical="top" wrapText="1"/>
    </xf>
    <xf numFmtId="0" fontId="24" fillId="4" borderId="0" xfId="0" applyFont="1" applyFill="1" applyAlignment="1">
      <alignment horizontal="left"/>
    </xf>
    <xf numFmtId="0" fontId="27" fillId="7" borderId="13" xfId="0" applyFont="1" applyFill="1" applyBorder="1" applyAlignment="1">
      <alignment horizontal="left" vertical="top" wrapText="1"/>
    </xf>
    <xf numFmtId="0" fontId="27" fillId="7" borderId="8" xfId="0" applyFont="1" applyFill="1" applyBorder="1" applyAlignment="1">
      <alignment horizontal="left" vertical="top" wrapText="1"/>
    </xf>
  </cellXfs>
  <cellStyles count="22">
    <cellStyle name="Гиперссылка" xfId="1" builtinId="8"/>
    <cellStyle name="Обычный" xfId="0" builtinId="0"/>
    <cellStyle name="Обычный 10" xfId="5"/>
    <cellStyle name="Обычный 2" xfId="2"/>
    <cellStyle name="Обычный 2 2" xfId="7"/>
    <cellStyle name="Обычный 2 3" xfId="8"/>
    <cellStyle name="Обычный 2 4" xfId="9"/>
    <cellStyle name="Обычный 2 5" xfId="10"/>
    <cellStyle name="Обычный 2 5 2" xfId="11"/>
    <cellStyle name="Обычный 2 6" xfId="12"/>
    <cellStyle name="Обычный 2 7" xfId="13"/>
    <cellStyle name="Обычный 2 8" xfId="6"/>
    <cellStyle name="Обычный 3" xfId="3"/>
    <cellStyle name="Обычный 3 2" xfId="15"/>
    <cellStyle name="Обычный 3 3" xfId="14"/>
    <cellStyle name="Обычный 4" xfId="4"/>
    <cellStyle name="Обычный 5" xfId="16"/>
    <cellStyle name="Обычный 6" xfId="17"/>
    <cellStyle name="Обычный 6 2" xfId="18"/>
    <cellStyle name="Обычный 7" xfId="19"/>
    <cellStyle name="Обычный 8" xfId="20"/>
    <cellStyle name="Обычный 9" xfId="21"/>
  </cellStyles>
  <dxfs count="0"/>
  <tableStyles count="0" defaultTableStyle="TableStyleMedium9" defaultPivotStyle="PivotStyleLight16"/>
  <colors>
    <mruColors>
      <color rgb="FFFFCCFF"/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38"/>
  <sheetViews>
    <sheetView tabSelected="1" view="pageBreakPreview" zoomScaleSheetLayoutView="100" workbookViewId="0">
      <pane ySplit="10" topLeftCell="A11" activePane="bottomLeft" state="frozen"/>
      <selection pane="bottomLeft" activeCell="E14" sqref="E14"/>
    </sheetView>
  </sheetViews>
  <sheetFormatPr defaultRowHeight="12"/>
  <cols>
    <col min="1" max="1" width="4.85546875" style="24" customWidth="1"/>
    <col min="2" max="2" width="56.5703125" style="24" customWidth="1"/>
    <col min="3" max="3" width="13.5703125" style="24" customWidth="1"/>
    <col min="4" max="4" width="12.7109375" style="24" customWidth="1"/>
    <col min="5" max="5" width="20.28515625" style="24" customWidth="1"/>
    <col min="6" max="8" width="14" style="24" customWidth="1"/>
    <col min="9" max="9" width="13.7109375" style="24" customWidth="1"/>
    <col min="10" max="10" width="14.42578125" style="24" hidden="1" customWidth="1"/>
    <col min="11" max="11" width="49.42578125" style="24" customWidth="1"/>
    <col min="12" max="12" width="11.140625" style="24" bestFit="1" customWidth="1"/>
    <col min="13" max="256" width="9.140625" style="24"/>
    <col min="257" max="257" width="4.85546875" style="24" customWidth="1"/>
    <col min="258" max="258" width="33.28515625" style="24" customWidth="1"/>
    <col min="259" max="259" width="13.5703125" style="24" customWidth="1"/>
    <col min="260" max="260" width="10.7109375" style="24" customWidth="1"/>
    <col min="261" max="261" width="15.140625" style="24" customWidth="1"/>
    <col min="262" max="262" width="13.85546875" style="24" customWidth="1"/>
    <col min="263" max="264" width="14" style="24" customWidth="1"/>
    <col min="265" max="265" width="13.7109375" style="24" customWidth="1"/>
    <col min="266" max="266" width="0" style="24" hidden="1" customWidth="1"/>
    <col min="267" max="267" width="31.42578125" style="24" customWidth="1"/>
    <col min="268" max="268" width="11.140625" style="24" bestFit="1" customWidth="1"/>
    <col min="269" max="512" width="9.140625" style="24"/>
    <col min="513" max="513" width="4.85546875" style="24" customWidth="1"/>
    <col min="514" max="514" width="33.28515625" style="24" customWidth="1"/>
    <col min="515" max="515" width="13.5703125" style="24" customWidth="1"/>
    <col min="516" max="516" width="10.7109375" style="24" customWidth="1"/>
    <col min="517" max="517" width="15.140625" style="24" customWidth="1"/>
    <col min="518" max="518" width="13.85546875" style="24" customWidth="1"/>
    <col min="519" max="520" width="14" style="24" customWidth="1"/>
    <col min="521" max="521" width="13.7109375" style="24" customWidth="1"/>
    <col min="522" max="522" width="0" style="24" hidden="1" customWidth="1"/>
    <col min="523" max="523" width="31.42578125" style="24" customWidth="1"/>
    <col min="524" max="524" width="11.140625" style="24" bestFit="1" customWidth="1"/>
    <col min="525" max="768" width="9.140625" style="24"/>
    <col min="769" max="769" width="4.85546875" style="24" customWidth="1"/>
    <col min="770" max="770" width="33.28515625" style="24" customWidth="1"/>
    <col min="771" max="771" width="13.5703125" style="24" customWidth="1"/>
    <col min="772" max="772" width="10.7109375" style="24" customWidth="1"/>
    <col min="773" max="773" width="15.140625" style="24" customWidth="1"/>
    <col min="774" max="774" width="13.85546875" style="24" customWidth="1"/>
    <col min="775" max="776" width="14" style="24" customWidth="1"/>
    <col min="777" max="777" width="13.7109375" style="24" customWidth="1"/>
    <col min="778" max="778" width="0" style="24" hidden="1" customWidth="1"/>
    <col min="779" max="779" width="31.42578125" style="24" customWidth="1"/>
    <col min="780" max="780" width="11.140625" style="24" bestFit="1" customWidth="1"/>
    <col min="781" max="1024" width="9.140625" style="24"/>
    <col min="1025" max="1025" width="4.85546875" style="24" customWidth="1"/>
    <col min="1026" max="1026" width="33.28515625" style="24" customWidth="1"/>
    <col min="1027" max="1027" width="13.5703125" style="24" customWidth="1"/>
    <col min="1028" max="1028" width="10.7109375" style="24" customWidth="1"/>
    <col min="1029" max="1029" width="15.140625" style="24" customWidth="1"/>
    <col min="1030" max="1030" width="13.85546875" style="24" customWidth="1"/>
    <col min="1031" max="1032" width="14" style="24" customWidth="1"/>
    <col min="1033" max="1033" width="13.7109375" style="24" customWidth="1"/>
    <col min="1034" max="1034" width="0" style="24" hidden="1" customWidth="1"/>
    <col min="1035" max="1035" width="31.42578125" style="24" customWidth="1"/>
    <col min="1036" max="1036" width="11.140625" style="24" bestFit="1" customWidth="1"/>
    <col min="1037" max="1280" width="9.140625" style="24"/>
    <col min="1281" max="1281" width="4.85546875" style="24" customWidth="1"/>
    <col min="1282" max="1282" width="33.28515625" style="24" customWidth="1"/>
    <col min="1283" max="1283" width="13.5703125" style="24" customWidth="1"/>
    <col min="1284" max="1284" width="10.7109375" style="24" customWidth="1"/>
    <col min="1285" max="1285" width="15.140625" style="24" customWidth="1"/>
    <col min="1286" max="1286" width="13.85546875" style="24" customWidth="1"/>
    <col min="1287" max="1288" width="14" style="24" customWidth="1"/>
    <col min="1289" max="1289" width="13.7109375" style="24" customWidth="1"/>
    <col min="1290" max="1290" width="0" style="24" hidden="1" customWidth="1"/>
    <col min="1291" max="1291" width="31.42578125" style="24" customWidth="1"/>
    <col min="1292" max="1292" width="11.140625" style="24" bestFit="1" customWidth="1"/>
    <col min="1293" max="1536" width="9.140625" style="24"/>
    <col min="1537" max="1537" width="4.85546875" style="24" customWidth="1"/>
    <col min="1538" max="1538" width="33.28515625" style="24" customWidth="1"/>
    <col min="1539" max="1539" width="13.5703125" style="24" customWidth="1"/>
    <col min="1540" max="1540" width="10.7109375" style="24" customWidth="1"/>
    <col min="1541" max="1541" width="15.140625" style="24" customWidth="1"/>
    <col min="1542" max="1542" width="13.85546875" style="24" customWidth="1"/>
    <col min="1543" max="1544" width="14" style="24" customWidth="1"/>
    <col min="1545" max="1545" width="13.7109375" style="24" customWidth="1"/>
    <col min="1546" max="1546" width="0" style="24" hidden="1" customWidth="1"/>
    <col min="1547" max="1547" width="31.42578125" style="24" customWidth="1"/>
    <col min="1548" max="1548" width="11.140625" style="24" bestFit="1" customWidth="1"/>
    <col min="1549" max="1792" width="9.140625" style="24"/>
    <col min="1793" max="1793" width="4.85546875" style="24" customWidth="1"/>
    <col min="1794" max="1794" width="33.28515625" style="24" customWidth="1"/>
    <col min="1795" max="1795" width="13.5703125" style="24" customWidth="1"/>
    <col min="1796" max="1796" width="10.7109375" style="24" customWidth="1"/>
    <col min="1797" max="1797" width="15.140625" style="24" customWidth="1"/>
    <col min="1798" max="1798" width="13.85546875" style="24" customWidth="1"/>
    <col min="1799" max="1800" width="14" style="24" customWidth="1"/>
    <col min="1801" max="1801" width="13.7109375" style="24" customWidth="1"/>
    <col min="1802" max="1802" width="0" style="24" hidden="1" customWidth="1"/>
    <col min="1803" max="1803" width="31.42578125" style="24" customWidth="1"/>
    <col min="1804" max="1804" width="11.140625" style="24" bestFit="1" customWidth="1"/>
    <col min="1805" max="2048" width="9.140625" style="24"/>
    <col min="2049" max="2049" width="4.85546875" style="24" customWidth="1"/>
    <col min="2050" max="2050" width="33.28515625" style="24" customWidth="1"/>
    <col min="2051" max="2051" width="13.5703125" style="24" customWidth="1"/>
    <col min="2052" max="2052" width="10.7109375" style="24" customWidth="1"/>
    <col min="2053" max="2053" width="15.140625" style="24" customWidth="1"/>
    <col min="2054" max="2054" width="13.85546875" style="24" customWidth="1"/>
    <col min="2055" max="2056" width="14" style="24" customWidth="1"/>
    <col min="2057" max="2057" width="13.7109375" style="24" customWidth="1"/>
    <col min="2058" max="2058" width="0" style="24" hidden="1" customWidth="1"/>
    <col min="2059" max="2059" width="31.42578125" style="24" customWidth="1"/>
    <col min="2060" max="2060" width="11.140625" style="24" bestFit="1" customWidth="1"/>
    <col min="2061" max="2304" width="9.140625" style="24"/>
    <col min="2305" max="2305" width="4.85546875" style="24" customWidth="1"/>
    <col min="2306" max="2306" width="33.28515625" style="24" customWidth="1"/>
    <col min="2307" max="2307" width="13.5703125" style="24" customWidth="1"/>
    <col min="2308" max="2308" width="10.7109375" style="24" customWidth="1"/>
    <col min="2309" max="2309" width="15.140625" style="24" customWidth="1"/>
    <col min="2310" max="2310" width="13.85546875" style="24" customWidth="1"/>
    <col min="2311" max="2312" width="14" style="24" customWidth="1"/>
    <col min="2313" max="2313" width="13.7109375" style="24" customWidth="1"/>
    <col min="2314" max="2314" width="0" style="24" hidden="1" customWidth="1"/>
    <col min="2315" max="2315" width="31.42578125" style="24" customWidth="1"/>
    <col min="2316" max="2316" width="11.140625" style="24" bestFit="1" customWidth="1"/>
    <col min="2317" max="2560" width="9.140625" style="24"/>
    <col min="2561" max="2561" width="4.85546875" style="24" customWidth="1"/>
    <col min="2562" max="2562" width="33.28515625" style="24" customWidth="1"/>
    <col min="2563" max="2563" width="13.5703125" style="24" customWidth="1"/>
    <col min="2564" max="2564" width="10.7109375" style="24" customWidth="1"/>
    <col min="2565" max="2565" width="15.140625" style="24" customWidth="1"/>
    <col min="2566" max="2566" width="13.85546875" style="24" customWidth="1"/>
    <col min="2567" max="2568" width="14" style="24" customWidth="1"/>
    <col min="2569" max="2569" width="13.7109375" style="24" customWidth="1"/>
    <col min="2570" max="2570" width="0" style="24" hidden="1" customWidth="1"/>
    <col min="2571" max="2571" width="31.42578125" style="24" customWidth="1"/>
    <col min="2572" max="2572" width="11.140625" style="24" bestFit="1" customWidth="1"/>
    <col min="2573" max="2816" width="9.140625" style="24"/>
    <col min="2817" max="2817" width="4.85546875" style="24" customWidth="1"/>
    <col min="2818" max="2818" width="33.28515625" style="24" customWidth="1"/>
    <col min="2819" max="2819" width="13.5703125" style="24" customWidth="1"/>
    <col min="2820" max="2820" width="10.7109375" style="24" customWidth="1"/>
    <col min="2821" max="2821" width="15.140625" style="24" customWidth="1"/>
    <col min="2822" max="2822" width="13.85546875" style="24" customWidth="1"/>
    <col min="2823" max="2824" width="14" style="24" customWidth="1"/>
    <col min="2825" max="2825" width="13.7109375" style="24" customWidth="1"/>
    <col min="2826" max="2826" width="0" style="24" hidden="1" customWidth="1"/>
    <col min="2827" max="2827" width="31.42578125" style="24" customWidth="1"/>
    <col min="2828" max="2828" width="11.140625" style="24" bestFit="1" customWidth="1"/>
    <col min="2829" max="3072" width="9.140625" style="24"/>
    <col min="3073" max="3073" width="4.85546875" style="24" customWidth="1"/>
    <col min="3074" max="3074" width="33.28515625" style="24" customWidth="1"/>
    <col min="3075" max="3075" width="13.5703125" style="24" customWidth="1"/>
    <col min="3076" max="3076" width="10.7109375" style="24" customWidth="1"/>
    <col min="3077" max="3077" width="15.140625" style="24" customWidth="1"/>
    <col min="3078" max="3078" width="13.85546875" style="24" customWidth="1"/>
    <col min="3079" max="3080" width="14" style="24" customWidth="1"/>
    <col min="3081" max="3081" width="13.7109375" style="24" customWidth="1"/>
    <col min="3082" max="3082" width="0" style="24" hidden="1" customWidth="1"/>
    <col min="3083" max="3083" width="31.42578125" style="24" customWidth="1"/>
    <col min="3084" max="3084" width="11.140625" style="24" bestFit="1" customWidth="1"/>
    <col min="3085" max="3328" width="9.140625" style="24"/>
    <col min="3329" max="3329" width="4.85546875" style="24" customWidth="1"/>
    <col min="3330" max="3330" width="33.28515625" style="24" customWidth="1"/>
    <col min="3331" max="3331" width="13.5703125" style="24" customWidth="1"/>
    <col min="3332" max="3332" width="10.7109375" style="24" customWidth="1"/>
    <col min="3333" max="3333" width="15.140625" style="24" customWidth="1"/>
    <col min="3334" max="3334" width="13.85546875" style="24" customWidth="1"/>
    <col min="3335" max="3336" width="14" style="24" customWidth="1"/>
    <col min="3337" max="3337" width="13.7109375" style="24" customWidth="1"/>
    <col min="3338" max="3338" width="0" style="24" hidden="1" customWidth="1"/>
    <col min="3339" max="3339" width="31.42578125" style="24" customWidth="1"/>
    <col min="3340" max="3340" width="11.140625" style="24" bestFit="1" customWidth="1"/>
    <col min="3341" max="3584" width="9.140625" style="24"/>
    <col min="3585" max="3585" width="4.85546875" style="24" customWidth="1"/>
    <col min="3586" max="3586" width="33.28515625" style="24" customWidth="1"/>
    <col min="3587" max="3587" width="13.5703125" style="24" customWidth="1"/>
    <col min="3588" max="3588" width="10.7109375" style="24" customWidth="1"/>
    <col min="3589" max="3589" width="15.140625" style="24" customWidth="1"/>
    <col min="3590" max="3590" width="13.85546875" style="24" customWidth="1"/>
    <col min="3591" max="3592" width="14" style="24" customWidth="1"/>
    <col min="3593" max="3593" width="13.7109375" style="24" customWidth="1"/>
    <col min="3594" max="3594" width="0" style="24" hidden="1" customWidth="1"/>
    <col min="3595" max="3595" width="31.42578125" style="24" customWidth="1"/>
    <col min="3596" max="3596" width="11.140625" style="24" bestFit="1" customWidth="1"/>
    <col min="3597" max="3840" width="9.140625" style="24"/>
    <col min="3841" max="3841" width="4.85546875" style="24" customWidth="1"/>
    <col min="3842" max="3842" width="33.28515625" style="24" customWidth="1"/>
    <col min="3843" max="3843" width="13.5703125" style="24" customWidth="1"/>
    <col min="3844" max="3844" width="10.7109375" style="24" customWidth="1"/>
    <col min="3845" max="3845" width="15.140625" style="24" customWidth="1"/>
    <col min="3846" max="3846" width="13.85546875" style="24" customWidth="1"/>
    <col min="3847" max="3848" width="14" style="24" customWidth="1"/>
    <col min="3849" max="3849" width="13.7109375" style="24" customWidth="1"/>
    <col min="3850" max="3850" width="0" style="24" hidden="1" customWidth="1"/>
    <col min="3851" max="3851" width="31.42578125" style="24" customWidth="1"/>
    <col min="3852" max="3852" width="11.140625" style="24" bestFit="1" customWidth="1"/>
    <col min="3853" max="4096" width="9.140625" style="24"/>
    <col min="4097" max="4097" width="4.85546875" style="24" customWidth="1"/>
    <col min="4098" max="4098" width="33.28515625" style="24" customWidth="1"/>
    <col min="4099" max="4099" width="13.5703125" style="24" customWidth="1"/>
    <col min="4100" max="4100" width="10.7109375" style="24" customWidth="1"/>
    <col min="4101" max="4101" width="15.140625" style="24" customWidth="1"/>
    <col min="4102" max="4102" width="13.85546875" style="24" customWidth="1"/>
    <col min="4103" max="4104" width="14" style="24" customWidth="1"/>
    <col min="4105" max="4105" width="13.7109375" style="24" customWidth="1"/>
    <col min="4106" max="4106" width="0" style="24" hidden="1" customWidth="1"/>
    <col min="4107" max="4107" width="31.42578125" style="24" customWidth="1"/>
    <col min="4108" max="4108" width="11.140625" style="24" bestFit="1" customWidth="1"/>
    <col min="4109" max="4352" width="9.140625" style="24"/>
    <col min="4353" max="4353" width="4.85546875" style="24" customWidth="1"/>
    <col min="4354" max="4354" width="33.28515625" style="24" customWidth="1"/>
    <col min="4355" max="4355" width="13.5703125" style="24" customWidth="1"/>
    <col min="4356" max="4356" width="10.7109375" style="24" customWidth="1"/>
    <col min="4357" max="4357" width="15.140625" style="24" customWidth="1"/>
    <col min="4358" max="4358" width="13.85546875" style="24" customWidth="1"/>
    <col min="4359" max="4360" width="14" style="24" customWidth="1"/>
    <col min="4361" max="4361" width="13.7109375" style="24" customWidth="1"/>
    <col min="4362" max="4362" width="0" style="24" hidden="1" customWidth="1"/>
    <col min="4363" max="4363" width="31.42578125" style="24" customWidth="1"/>
    <col min="4364" max="4364" width="11.140625" style="24" bestFit="1" customWidth="1"/>
    <col min="4365" max="4608" width="9.140625" style="24"/>
    <col min="4609" max="4609" width="4.85546875" style="24" customWidth="1"/>
    <col min="4610" max="4610" width="33.28515625" style="24" customWidth="1"/>
    <col min="4611" max="4611" width="13.5703125" style="24" customWidth="1"/>
    <col min="4612" max="4612" width="10.7109375" style="24" customWidth="1"/>
    <col min="4613" max="4613" width="15.140625" style="24" customWidth="1"/>
    <col min="4614" max="4614" width="13.85546875" style="24" customWidth="1"/>
    <col min="4615" max="4616" width="14" style="24" customWidth="1"/>
    <col min="4617" max="4617" width="13.7109375" style="24" customWidth="1"/>
    <col min="4618" max="4618" width="0" style="24" hidden="1" customWidth="1"/>
    <col min="4619" max="4619" width="31.42578125" style="24" customWidth="1"/>
    <col min="4620" max="4620" width="11.140625" style="24" bestFit="1" customWidth="1"/>
    <col min="4621" max="4864" width="9.140625" style="24"/>
    <col min="4865" max="4865" width="4.85546875" style="24" customWidth="1"/>
    <col min="4866" max="4866" width="33.28515625" style="24" customWidth="1"/>
    <col min="4867" max="4867" width="13.5703125" style="24" customWidth="1"/>
    <col min="4868" max="4868" width="10.7109375" style="24" customWidth="1"/>
    <col min="4869" max="4869" width="15.140625" style="24" customWidth="1"/>
    <col min="4870" max="4870" width="13.85546875" style="24" customWidth="1"/>
    <col min="4871" max="4872" width="14" style="24" customWidth="1"/>
    <col min="4873" max="4873" width="13.7109375" style="24" customWidth="1"/>
    <col min="4874" max="4874" width="0" style="24" hidden="1" customWidth="1"/>
    <col min="4875" max="4875" width="31.42578125" style="24" customWidth="1"/>
    <col min="4876" max="4876" width="11.140625" style="24" bestFit="1" customWidth="1"/>
    <col min="4877" max="5120" width="9.140625" style="24"/>
    <col min="5121" max="5121" width="4.85546875" style="24" customWidth="1"/>
    <col min="5122" max="5122" width="33.28515625" style="24" customWidth="1"/>
    <col min="5123" max="5123" width="13.5703125" style="24" customWidth="1"/>
    <col min="5124" max="5124" width="10.7109375" style="24" customWidth="1"/>
    <col min="5125" max="5125" width="15.140625" style="24" customWidth="1"/>
    <col min="5126" max="5126" width="13.85546875" style="24" customWidth="1"/>
    <col min="5127" max="5128" width="14" style="24" customWidth="1"/>
    <col min="5129" max="5129" width="13.7109375" style="24" customWidth="1"/>
    <col min="5130" max="5130" width="0" style="24" hidden="1" customWidth="1"/>
    <col min="5131" max="5131" width="31.42578125" style="24" customWidth="1"/>
    <col min="5132" max="5132" width="11.140625" style="24" bestFit="1" customWidth="1"/>
    <col min="5133" max="5376" width="9.140625" style="24"/>
    <col min="5377" max="5377" width="4.85546875" style="24" customWidth="1"/>
    <col min="5378" max="5378" width="33.28515625" style="24" customWidth="1"/>
    <col min="5379" max="5379" width="13.5703125" style="24" customWidth="1"/>
    <col min="5380" max="5380" width="10.7109375" style="24" customWidth="1"/>
    <col min="5381" max="5381" width="15.140625" style="24" customWidth="1"/>
    <col min="5382" max="5382" width="13.85546875" style="24" customWidth="1"/>
    <col min="5383" max="5384" width="14" style="24" customWidth="1"/>
    <col min="5385" max="5385" width="13.7109375" style="24" customWidth="1"/>
    <col min="5386" max="5386" width="0" style="24" hidden="1" customWidth="1"/>
    <col min="5387" max="5387" width="31.42578125" style="24" customWidth="1"/>
    <col min="5388" max="5388" width="11.140625" style="24" bestFit="1" customWidth="1"/>
    <col min="5389" max="5632" width="9.140625" style="24"/>
    <col min="5633" max="5633" width="4.85546875" style="24" customWidth="1"/>
    <col min="5634" max="5634" width="33.28515625" style="24" customWidth="1"/>
    <col min="5635" max="5635" width="13.5703125" style="24" customWidth="1"/>
    <col min="5636" max="5636" width="10.7109375" style="24" customWidth="1"/>
    <col min="5637" max="5637" width="15.140625" style="24" customWidth="1"/>
    <col min="5638" max="5638" width="13.85546875" style="24" customWidth="1"/>
    <col min="5639" max="5640" width="14" style="24" customWidth="1"/>
    <col min="5641" max="5641" width="13.7109375" style="24" customWidth="1"/>
    <col min="5642" max="5642" width="0" style="24" hidden="1" customWidth="1"/>
    <col min="5643" max="5643" width="31.42578125" style="24" customWidth="1"/>
    <col min="5644" max="5644" width="11.140625" style="24" bestFit="1" customWidth="1"/>
    <col min="5645" max="5888" width="9.140625" style="24"/>
    <col min="5889" max="5889" width="4.85546875" style="24" customWidth="1"/>
    <col min="5890" max="5890" width="33.28515625" style="24" customWidth="1"/>
    <col min="5891" max="5891" width="13.5703125" style="24" customWidth="1"/>
    <col min="5892" max="5892" width="10.7109375" style="24" customWidth="1"/>
    <col min="5893" max="5893" width="15.140625" style="24" customWidth="1"/>
    <col min="5894" max="5894" width="13.85546875" style="24" customWidth="1"/>
    <col min="5895" max="5896" width="14" style="24" customWidth="1"/>
    <col min="5897" max="5897" width="13.7109375" style="24" customWidth="1"/>
    <col min="5898" max="5898" width="0" style="24" hidden="1" customWidth="1"/>
    <col min="5899" max="5899" width="31.42578125" style="24" customWidth="1"/>
    <col min="5900" max="5900" width="11.140625" style="24" bestFit="1" customWidth="1"/>
    <col min="5901" max="6144" width="9.140625" style="24"/>
    <col min="6145" max="6145" width="4.85546875" style="24" customWidth="1"/>
    <col min="6146" max="6146" width="33.28515625" style="24" customWidth="1"/>
    <col min="6147" max="6147" width="13.5703125" style="24" customWidth="1"/>
    <col min="6148" max="6148" width="10.7109375" style="24" customWidth="1"/>
    <col min="6149" max="6149" width="15.140625" style="24" customWidth="1"/>
    <col min="6150" max="6150" width="13.85546875" style="24" customWidth="1"/>
    <col min="6151" max="6152" width="14" style="24" customWidth="1"/>
    <col min="6153" max="6153" width="13.7109375" style="24" customWidth="1"/>
    <col min="6154" max="6154" width="0" style="24" hidden="1" customWidth="1"/>
    <col min="6155" max="6155" width="31.42578125" style="24" customWidth="1"/>
    <col min="6156" max="6156" width="11.140625" style="24" bestFit="1" customWidth="1"/>
    <col min="6157" max="6400" width="9.140625" style="24"/>
    <col min="6401" max="6401" width="4.85546875" style="24" customWidth="1"/>
    <col min="6402" max="6402" width="33.28515625" style="24" customWidth="1"/>
    <col min="6403" max="6403" width="13.5703125" style="24" customWidth="1"/>
    <col min="6404" max="6404" width="10.7109375" style="24" customWidth="1"/>
    <col min="6405" max="6405" width="15.140625" style="24" customWidth="1"/>
    <col min="6406" max="6406" width="13.85546875" style="24" customWidth="1"/>
    <col min="6407" max="6408" width="14" style="24" customWidth="1"/>
    <col min="6409" max="6409" width="13.7109375" style="24" customWidth="1"/>
    <col min="6410" max="6410" width="0" style="24" hidden="1" customWidth="1"/>
    <col min="6411" max="6411" width="31.42578125" style="24" customWidth="1"/>
    <col min="6412" max="6412" width="11.140625" style="24" bestFit="1" customWidth="1"/>
    <col min="6413" max="6656" width="9.140625" style="24"/>
    <col min="6657" max="6657" width="4.85546875" style="24" customWidth="1"/>
    <col min="6658" max="6658" width="33.28515625" style="24" customWidth="1"/>
    <col min="6659" max="6659" width="13.5703125" style="24" customWidth="1"/>
    <col min="6660" max="6660" width="10.7109375" style="24" customWidth="1"/>
    <col min="6661" max="6661" width="15.140625" style="24" customWidth="1"/>
    <col min="6662" max="6662" width="13.85546875" style="24" customWidth="1"/>
    <col min="6663" max="6664" width="14" style="24" customWidth="1"/>
    <col min="6665" max="6665" width="13.7109375" style="24" customWidth="1"/>
    <col min="6666" max="6666" width="0" style="24" hidden="1" customWidth="1"/>
    <col min="6667" max="6667" width="31.42578125" style="24" customWidth="1"/>
    <col min="6668" max="6668" width="11.140625" style="24" bestFit="1" customWidth="1"/>
    <col min="6669" max="6912" width="9.140625" style="24"/>
    <col min="6913" max="6913" width="4.85546875" style="24" customWidth="1"/>
    <col min="6914" max="6914" width="33.28515625" style="24" customWidth="1"/>
    <col min="6915" max="6915" width="13.5703125" style="24" customWidth="1"/>
    <col min="6916" max="6916" width="10.7109375" style="24" customWidth="1"/>
    <col min="6917" max="6917" width="15.140625" style="24" customWidth="1"/>
    <col min="6918" max="6918" width="13.85546875" style="24" customWidth="1"/>
    <col min="6919" max="6920" width="14" style="24" customWidth="1"/>
    <col min="6921" max="6921" width="13.7109375" style="24" customWidth="1"/>
    <col min="6922" max="6922" width="0" style="24" hidden="1" customWidth="1"/>
    <col min="6923" max="6923" width="31.42578125" style="24" customWidth="1"/>
    <col min="6924" max="6924" width="11.140625" style="24" bestFit="1" customWidth="1"/>
    <col min="6925" max="7168" width="9.140625" style="24"/>
    <col min="7169" max="7169" width="4.85546875" style="24" customWidth="1"/>
    <col min="7170" max="7170" width="33.28515625" style="24" customWidth="1"/>
    <col min="7171" max="7171" width="13.5703125" style="24" customWidth="1"/>
    <col min="7172" max="7172" width="10.7109375" style="24" customWidth="1"/>
    <col min="7173" max="7173" width="15.140625" style="24" customWidth="1"/>
    <col min="7174" max="7174" width="13.85546875" style="24" customWidth="1"/>
    <col min="7175" max="7176" width="14" style="24" customWidth="1"/>
    <col min="7177" max="7177" width="13.7109375" style="24" customWidth="1"/>
    <col min="7178" max="7178" width="0" style="24" hidden="1" customWidth="1"/>
    <col min="7179" max="7179" width="31.42578125" style="24" customWidth="1"/>
    <col min="7180" max="7180" width="11.140625" style="24" bestFit="1" customWidth="1"/>
    <col min="7181" max="7424" width="9.140625" style="24"/>
    <col min="7425" max="7425" width="4.85546875" style="24" customWidth="1"/>
    <col min="7426" max="7426" width="33.28515625" style="24" customWidth="1"/>
    <col min="7427" max="7427" width="13.5703125" style="24" customWidth="1"/>
    <col min="7428" max="7428" width="10.7109375" style="24" customWidth="1"/>
    <col min="7429" max="7429" width="15.140625" style="24" customWidth="1"/>
    <col min="7430" max="7430" width="13.85546875" style="24" customWidth="1"/>
    <col min="7431" max="7432" width="14" style="24" customWidth="1"/>
    <col min="7433" max="7433" width="13.7109375" style="24" customWidth="1"/>
    <col min="7434" max="7434" width="0" style="24" hidden="1" customWidth="1"/>
    <col min="7435" max="7435" width="31.42578125" style="24" customWidth="1"/>
    <col min="7436" max="7436" width="11.140625" style="24" bestFit="1" customWidth="1"/>
    <col min="7437" max="7680" width="9.140625" style="24"/>
    <col min="7681" max="7681" width="4.85546875" style="24" customWidth="1"/>
    <col min="7682" max="7682" width="33.28515625" style="24" customWidth="1"/>
    <col min="7683" max="7683" width="13.5703125" style="24" customWidth="1"/>
    <col min="7684" max="7684" width="10.7109375" style="24" customWidth="1"/>
    <col min="7685" max="7685" width="15.140625" style="24" customWidth="1"/>
    <col min="7686" max="7686" width="13.85546875" style="24" customWidth="1"/>
    <col min="7687" max="7688" width="14" style="24" customWidth="1"/>
    <col min="7689" max="7689" width="13.7109375" style="24" customWidth="1"/>
    <col min="7690" max="7690" width="0" style="24" hidden="1" customWidth="1"/>
    <col min="7691" max="7691" width="31.42578125" style="24" customWidth="1"/>
    <col min="7692" max="7692" width="11.140625" style="24" bestFit="1" customWidth="1"/>
    <col min="7693" max="7936" width="9.140625" style="24"/>
    <col min="7937" max="7937" width="4.85546875" style="24" customWidth="1"/>
    <col min="7938" max="7938" width="33.28515625" style="24" customWidth="1"/>
    <col min="7939" max="7939" width="13.5703125" style="24" customWidth="1"/>
    <col min="7940" max="7940" width="10.7109375" style="24" customWidth="1"/>
    <col min="7941" max="7941" width="15.140625" style="24" customWidth="1"/>
    <col min="7942" max="7942" width="13.85546875" style="24" customWidth="1"/>
    <col min="7943" max="7944" width="14" style="24" customWidth="1"/>
    <col min="7945" max="7945" width="13.7109375" style="24" customWidth="1"/>
    <col min="7946" max="7946" width="0" style="24" hidden="1" customWidth="1"/>
    <col min="7947" max="7947" width="31.42578125" style="24" customWidth="1"/>
    <col min="7948" max="7948" width="11.140625" style="24" bestFit="1" customWidth="1"/>
    <col min="7949" max="8192" width="9.140625" style="24"/>
    <col min="8193" max="8193" width="4.85546875" style="24" customWidth="1"/>
    <col min="8194" max="8194" width="33.28515625" style="24" customWidth="1"/>
    <col min="8195" max="8195" width="13.5703125" style="24" customWidth="1"/>
    <col min="8196" max="8196" width="10.7109375" style="24" customWidth="1"/>
    <col min="8197" max="8197" width="15.140625" style="24" customWidth="1"/>
    <col min="8198" max="8198" width="13.85546875" style="24" customWidth="1"/>
    <col min="8199" max="8200" width="14" style="24" customWidth="1"/>
    <col min="8201" max="8201" width="13.7109375" style="24" customWidth="1"/>
    <col min="8202" max="8202" width="0" style="24" hidden="1" customWidth="1"/>
    <col min="8203" max="8203" width="31.42578125" style="24" customWidth="1"/>
    <col min="8204" max="8204" width="11.140625" style="24" bestFit="1" customWidth="1"/>
    <col min="8205" max="8448" width="9.140625" style="24"/>
    <col min="8449" max="8449" width="4.85546875" style="24" customWidth="1"/>
    <col min="8450" max="8450" width="33.28515625" style="24" customWidth="1"/>
    <col min="8451" max="8451" width="13.5703125" style="24" customWidth="1"/>
    <col min="8452" max="8452" width="10.7109375" style="24" customWidth="1"/>
    <col min="8453" max="8453" width="15.140625" style="24" customWidth="1"/>
    <col min="8454" max="8454" width="13.85546875" style="24" customWidth="1"/>
    <col min="8455" max="8456" width="14" style="24" customWidth="1"/>
    <col min="8457" max="8457" width="13.7109375" style="24" customWidth="1"/>
    <col min="8458" max="8458" width="0" style="24" hidden="1" customWidth="1"/>
    <col min="8459" max="8459" width="31.42578125" style="24" customWidth="1"/>
    <col min="8460" max="8460" width="11.140625" style="24" bestFit="1" customWidth="1"/>
    <col min="8461" max="8704" width="9.140625" style="24"/>
    <col min="8705" max="8705" width="4.85546875" style="24" customWidth="1"/>
    <col min="8706" max="8706" width="33.28515625" style="24" customWidth="1"/>
    <col min="8707" max="8707" width="13.5703125" style="24" customWidth="1"/>
    <col min="8708" max="8708" width="10.7109375" style="24" customWidth="1"/>
    <col min="8709" max="8709" width="15.140625" style="24" customWidth="1"/>
    <col min="8710" max="8710" width="13.85546875" style="24" customWidth="1"/>
    <col min="8711" max="8712" width="14" style="24" customWidth="1"/>
    <col min="8713" max="8713" width="13.7109375" style="24" customWidth="1"/>
    <col min="8714" max="8714" width="0" style="24" hidden="1" customWidth="1"/>
    <col min="8715" max="8715" width="31.42578125" style="24" customWidth="1"/>
    <col min="8716" max="8716" width="11.140625" style="24" bestFit="1" customWidth="1"/>
    <col min="8717" max="8960" width="9.140625" style="24"/>
    <col min="8961" max="8961" width="4.85546875" style="24" customWidth="1"/>
    <col min="8962" max="8962" width="33.28515625" style="24" customWidth="1"/>
    <col min="8963" max="8963" width="13.5703125" style="24" customWidth="1"/>
    <col min="8964" max="8964" width="10.7109375" style="24" customWidth="1"/>
    <col min="8965" max="8965" width="15.140625" style="24" customWidth="1"/>
    <col min="8966" max="8966" width="13.85546875" style="24" customWidth="1"/>
    <col min="8967" max="8968" width="14" style="24" customWidth="1"/>
    <col min="8969" max="8969" width="13.7109375" style="24" customWidth="1"/>
    <col min="8970" max="8970" width="0" style="24" hidden="1" customWidth="1"/>
    <col min="8971" max="8971" width="31.42578125" style="24" customWidth="1"/>
    <col min="8972" max="8972" width="11.140625" style="24" bestFit="1" customWidth="1"/>
    <col min="8973" max="9216" width="9.140625" style="24"/>
    <col min="9217" max="9217" width="4.85546875" style="24" customWidth="1"/>
    <col min="9218" max="9218" width="33.28515625" style="24" customWidth="1"/>
    <col min="9219" max="9219" width="13.5703125" style="24" customWidth="1"/>
    <col min="9220" max="9220" width="10.7109375" style="24" customWidth="1"/>
    <col min="9221" max="9221" width="15.140625" style="24" customWidth="1"/>
    <col min="9222" max="9222" width="13.85546875" style="24" customWidth="1"/>
    <col min="9223" max="9224" width="14" style="24" customWidth="1"/>
    <col min="9225" max="9225" width="13.7109375" style="24" customWidth="1"/>
    <col min="9226" max="9226" width="0" style="24" hidden="1" customWidth="1"/>
    <col min="9227" max="9227" width="31.42578125" style="24" customWidth="1"/>
    <col min="9228" max="9228" width="11.140625" style="24" bestFit="1" customWidth="1"/>
    <col min="9229" max="9472" width="9.140625" style="24"/>
    <col min="9473" max="9473" width="4.85546875" style="24" customWidth="1"/>
    <col min="9474" max="9474" width="33.28515625" style="24" customWidth="1"/>
    <col min="9475" max="9475" width="13.5703125" style="24" customWidth="1"/>
    <col min="9476" max="9476" width="10.7109375" style="24" customWidth="1"/>
    <col min="9477" max="9477" width="15.140625" style="24" customWidth="1"/>
    <col min="9478" max="9478" width="13.85546875" style="24" customWidth="1"/>
    <col min="9479" max="9480" width="14" style="24" customWidth="1"/>
    <col min="9481" max="9481" width="13.7109375" style="24" customWidth="1"/>
    <col min="9482" max="9482" width="0" style="24" hidden="1" customWidth="1"/>
    <col min="9483" max="9483" width="31.42578125" style="24" customWidth="1"/>
    <col min="9484" max="9484" width="11.140625" style="24" bestFit="1" customWidth="1"/>
    <col min="9485" max="9728" width="9.140625" style="24"/>
    <col min="9729" max="9729" width="4.85546875" style="24" customWidth="1"/>
    <col min="9730" max="9730" width="33.28515625" style="24" customWidth="1"/>
    <col min="9731" max="9731" width="13.5703125" style="24" customWidth="1"/>
    <col min="9732" max="9732" width="10.7109375" style="24" customWidth="1"/>
    <col min="9733" max="9733" width="15.140625" style="24" customWidth="1"/>
    <col min="9734" max="9734" width="13.85546875" style="24" customWidth="1"/>
    <col min="9735" max="9736" width="14" style="24" customWidth="1"/>
    <col min="9737" max="9737" width="13.7109375" style="24" customWidth="1"/>
    <col min="9738" max="9738" width="0" style="24" hidden="1" customWidth="1"/>
    <col min="9739" max="9739" width="31.42578125" style="24" customWidth="1"/>
    <col min="9740" max="9740" width="11.140625" style="24" bestFit="1" customWidth="1"/>
    <col min="9741" max="9984" width="9.140625" style="24"/>
    <col min="9985" max="9985" width="4.85546875" style="24" customWidth="1"/>
    <col min="9986" max="9986" width="33.28515625" style="24" customWidth="1"/>
    <col min="9987" max="9987" width="13.5703125" style="24" customWidth="1"/>
    <col min="9988" max="9988" width="10.7109375" style="24" customWidth="1"/>
    <col min="9989" max="9989" width="15.140625" style="24" customWidth="1"/>
    <col min="9990" max="9990" width="13.85546875" style="24" customWidth="1"/>
    <col min="9991" max="9992" width="14" style="24" customWidth="1"/>
    <col min="9993" max="9993" width="13.7109375" style="24" customWidth="1"/>
    <col min="9994" max="9994" width="0" style="24" hidden="1" customWidth="1"/>
    <col min="9995" max="9995" width="31.42578125" style="24" customWidth="1"/>
    <col min="9996" max="9996" width="11.140625" style="24" bestFit="1" customWidth="1"/>
    <col min="9997" max="10240" width="9.140625" style="24"/>
    <col min="10241" max="10241" width="4.85546875" style="24" customWidth="1"/>
    <col min="10242" max="10242" width="33.28515625" style="24" customWidth="1"/>
    <col min="10243" max="10243" width="13.5703125" style="24" customWidth="1"/>
    <col min="10244" max="10244" width="10.7109375" style="24" customWidth="1"/>
    <col min="10245" max="10245" width="15.140625" style="24" customWidth="1"/>
    <col min="10246" max="10246" width="13.85546875" style="24" customWidth="1"/>
    <col min="10247" max="10248" width="14" style="24" customWidth="1"/>
    <col min="10249" max="10249" width="13.7109375" style="24" customWidth="1"/>
    <col min="10250" max="10250" width="0" style="24" hidden="1" customWidth="1"/>
    <col min="10251" max="10251" width="31.42578125" style="24" customWidth="1"/>
    <col min="10252" max="10252" width="11.140625" style="24" bestFit="1" customWidth="1"/>
    <col min="10253" max="10496" width="9.140625" style="24"/>
    <col min="10497" max="10497" width="4.85546875" style="24" customWidth="1"/>
    <col min="10498" max="10498" width="33.28515625" style="24" customWidth="1"/>
    <col min="10499" max="10499" width="13.5703125" style="24" customWidth="1"/>
    <col min="10500" max="10500" width="10.7109375" style="24" customWidth="1"/>
    <col min="10501" max="10501" width="15.140625" style="24" customWidth="1"/>
    <col min="10502" max="10502" width="13.85546875" style="24" customWidth="1"/>
    <col min="10503" max="10504" width="14" style="24" customWidth="1"/>
    <col min="10505" max="10505" width="13.7109375" style="24" customWidth="1"/>
    <col min="10506" max="10506" width="0" style="24" hidden="1" customWidth="1"/>
    <col min="10507" max="10507" width="31.42578125" style="24" customWidth="1"/>
    <col min="10508" max="10508" width="11.140625" style="24" bestFit="1" customWidth="1"/>
    <col min="10509" max="10752" width="9.140625" style="24"/>
    <col min="10753" max="10753" width="4.85546875" style="24" customWidth="1"/>
    <col min="10754" max="10754" width="33.28515625" style="24" customWidth="1"/>
    <col min="10755" max="10755" width="13.5703125" style="24" customWidth="1"/>
    <col min="10756" max="10756" width="10.7109375" style="24" customWidth="1"/>
    <col min="10757" max="10757" width="15.140625" style="24" customWidth="1"/>
    <col min="10758" max="10758" width="13.85546875" style="24" customWidth="1"/>
    <col min="10759" max="10760" width="14" style="24" customWidth="1"/>
    <col min="10761" max="10761" width="13.7109375" style="24" customWidth="1"/>
    <col min="10762" max="10762" width="0" style="24" hidden="1" customWidth="1"/>
    <col min="10763" max="10763" width="31.42578125" style="24" customWidth="1"/>
    <col min="10764" max="10764" width="11.140625" style="24" bestFit="1" customWidth="1"/>
    <col min="10765" max="11008" width="9.140625" style="24"/>
    <col min="11009" max="11009" width="4.85546875" style="24" customWidth="1"/>
    <col min="11010" max="11010" width="33.28515625" style="24" customWidth="1"/>
    <col min="11011" max="11011" width="13.5703125" style="24" customWidth="1"/>
    <col min="11012" max="11012" width="10.7109375" style="24" customWidth="1"/>
    <col min="11013" max="11013" width="15.140625" style="24" customWidth="1"/>
    <col min="11014" max="11014" width="13.85546875" style="24" customWidth="1"/>
    <col min="11015" max="11016" width="14" style="24" customWidth="1"/>
    <col min="11017" max="11017" width="13.7109375" style="24" customWidth="1"/>
    <col min="11018" max="11018" width="0" style="24" hidden="1" customWidth="1"/>
    <col min="11019" max="11019" width="31.42578125" style="24" customWidth="1"/>
    <col min="11020" max="11020" width="11.140625" style="24" bestFit="1" customWidth="1"/>
    <col min="11021" max="11264" width="9.140625" style="24"/>
    <col min="11265" max="11265" width="4.85546875" style="24" customWidth="1"/>
    <col min="11266" max="11266" width="33.28515625" style="24" customWidth="1"/>
    <col min="11267" max="11267" width="13.5703125" style="24" customWidth="1"/>
    <col min="11268" max="11268" width="10.7109375" style="24" customWidth="1"/>
    <col min="11269" max="11269" width="15.140625" style="24" customWidth="1"/>
    <col min="11270" max="11270" width="13.85546875" style="24" customWidth="1"/>
    <col min="11271" max="11272" width="14" style="24" customWidth="1"/>
    <col min="11273" max="11273" width="13.7109375" style="24" customWidth="1"/>
    <col min="11274" max="11274" width="0" style="24" hidden="1" customWidth="1"/>
    <col min="11275" max="11275" width="31.42578125" style="24" customWidth="1"/>
    <col min="11276" max="11276" width="11.140625" style="24" bestFit="1" customWidth="1"/>
    <col min="11277" max="11520" width="9.140625" style="24"/>
    <col min="11521" max="11521" width="4.85546875" style="24" customWidth="1"/>
    <col min="11522" max="11522" width="33.28515625" style="24" customWidth="1"/>
    <col min="11523" max="11523" width="13.5703125" style="24" customWidth="1"/>
    <col min="11524" max="11524" width="10.7109375" style="24" customWidth="1"/>
    <col min="11525" max="11525" width="15.140625" style="24" customWidth="1"/>
    <col min="11526" max="11526" width="13.85546875" style="24" customWidth="1"/>
    <col min="11527" max="11528" width="14" style="24" customWidth="1"/>
    <col min="11529" max="11529" width="13.7109375" style="24" customWidth="1"/>
    <col min="11530" max="11530" width="0" style="24" hidden="1" customWidth="1"/>
    <col min="11531" max="11531" width="31.42578125" style="24" customWidth="1"/>
    <col min="11532" max="11532" width="11.140625" style="24" bestFit="1" customWidth="1"/>
    <col min="11533" max="11776" width="9.140625" style="24"/>
    <col min="11777" max="11777" width="4.85546875" style="24" customWidth="1"/>
    <col min="11778" max="11778" width="33.28515625" style="24" customWidth="1"/>
    <col min="11779" max="11779" width="13.5703125" style="24" customWidth="1"/>
    <col min="11780" max="11780" width="10.7109375" style="24" customWidth="1"/>
    <col min="11781" max="11781" width="15.140625" style="24" customWidth="1"/>
    <col min="11782" max="11782" width="13.85546875" style="24" customWidth="1"/>
    <col min="11783" max="11784" width="14" style="24" customWidth="1"/>
    <col min="11785" max="11785" width="13.7109375" style="24" customWidth="1"/>
    <col min="11786" max="11786" width="0" style="24" hidden="1" customWidth="1"/>
    <col min="11787" max="11787" width="31.42578125" style="24" customWidth="1"/>
    <col min="11788" max="11788" width="11.140625" style="24" bestFit="1" customWidth="1"/>
    <col min="11789" max="12032" width="9.140625" style="24"/>
    <col min="12033" max="12033" width="4.85546875" style="24" customWidth="1"/>
    <col min="12034" max="12034" width="33.28515625" style="24" customWidth="1"/>
    <col min="12035" max="12035" width="13.5703125" style="24" customWidth="1"/>
    <col min="12036" max="12036" width="10.7109375" style="24" customWidth="1"/>
    <col min="12037" max="12037" width="15.140625" style="24" customWidth="1"/>
    <col min="12038" max="12038" width="13.85546875" style="24" customWidth="1"/>
    <col min="12039" max="12040" width="14" style="24" customWidth="1"/>
    <col min="12041" max="12041" width="13.7109375" style="24" customWidth="1"/>
    <col min="12042" max="12042" width="0" style="24" hidden="1" customWidth="1"/>
    <col min="12043" max="12043" width="31.42578125" style="24" customWidth="1"/>
    <col min="12044" max="12044" width="11.140625" style="24" bestFit="1" customWidth="1"/>
    <col min="12045" max="12288" width="9.140625" style="24"/>
    <col min="12289" max="12289" width="4.85546875" style="24" customWidth="1"/>
    <col min="12290" max="12290" width="33.28515625" style="24" customWidth="1"/>
    <col min="12291" max="12291" width="13.5703125" style="24" customWidth="1"/>
    <col min="12292" max="12292" width="10.7109375" style="24" customWidth="1"/>
    <col min="12293" max="12293" width="15.140625" style="24" customWidth="1"/>
    <col min="12294" max="12294" width="13.85546875" style="24" customWidth="1"/>
    <col min="12295" max="12296" width="14" style="24" customWidth="1"/>
    <col min="12297" max="12297" width="13.7109375" style="24" customWidth="1"/>
    <col min="12298" max="12298" width="0" style="24" hidden="1" customWidth="1"/>
    <col min="12299" max="12299" width="31.42578125" style="24" customWidth="1"/>
    <col min="12300" max="12300" width="11.140625" style="24" bestFit="1" customWidth="1"/>
    <col min="12301" max="12544" width="9.140625" style="24"/>
    <col min="12545" max="12545" width="4.85546875" style="24" customWidth="1"/>
    <col min="12546" max="12546" width="33.28515625" style="24" customWidth="1"/>
    <col min="12547" max="12547" width="13.5703125" style="24" customWidth="1"/>
    <col min="12548" max="12548" width="10.7109375" style="24" customWidth="1"/>
    <col min="12549" max="12549" width="15.140625" style="24" customWidth="1"/>
    <col min="12550" max="12550" width="13.85546875" style="24" customWidth="1"/>
    <col min="12551" max="12552" width="14" style="24" customWidth="1"/>
    <col min="12553" max="12553" width="13.7109375" style="24" customWidth="1"/>
    <col min="12554" max="12554" width="0" style="24" hidden="1" customWidth="1"/>
    <col min="12555" max="12555" width="31.42578125" style="24" customWidth="1"/>
    <col min="12556" max="12556" width="11.140625" style="24" bestFit="1" customWidth="1"/>
    <col min="12557" max="12800" width="9.140625" style="24"/>
    <col min="12801" max="12801" width="4.85546875" style="24" customWidth="1"/>
    <col min="12802" max="12802" width="33.28515625" style="24" customWidth="1"/>
    <col min="12803" max="12803" width="13.5703125" style="24" customWidth="1"/>
    <col min="12804" max="12804" width="10.7109375" style="24" customWidth="1"/>
    <col min="12805" max="12805" width="15.140625" style="24" customWidth="1"/>
    <col min="12806" max="12806" width="13.85546875" style="24" customWidth="1"/>
    <col min="12807" max="12808" width="14" style="24" customWidth="1"/>
    <col min="12809" max="12809" width="13.7109375" style="24" customWidth="1"/>
    <col min="12810" max="12810" width="0" style="24" hidden="1" customWidth="1"/>
    <col min="12811" max="12811" width="31.42578125" style="24" customWidth="1"/>
    <col min="12812" max="12812" width="11.140625" style="24" bestFit="1" customWidth="1"/>
    <col min="12813" max="13056" width="9.140625" style="24"/>
    <col min="13057" max="13057" width="4.85546875" style="24" customWidth="1"/>
    <col min="13058" max="13058" width="33.28515625" style="24" customWidth="1"/>
    <col min="13059" max="13059" width="13.5703125" style="24" customWidth="1"/>
    <col min="13060" max="13060" width="10.7109375" style="24" customWidth="1"/>
    <col min="13061" max="13061" width="15.140625" style="24" customWidth="1"/>
    <col min="13062" max="13062" width="13.85546875" style="24" customWidth="1"/>
    <col min="13063" max="13064" width="14" style="24" customWidth="1"/>
    <col min="13065" max="13065" width="13.7109375" style="24" customWidth="1"/>
    <col min="13066" max="13066" width="0" style="24" hidden="1" customWidth="1"/>
    <col min="13067" max="13067" width="31.42578125" style="24" customWidth="1"/>
    <col min="13068" max="13068" width="11.140625" style="24" bestFit="1" customWidth="1"/>
    <col min="13069" max="13312" width="9.140625" style="24"/>
    <col min="13313" max="13313" width="4.85546875" style="24" customWidth="1"/>
    <col min="13314" max="13314" width="33.28515625" style="24" customWidth="1"/>
    <col min="13315" max="13315" width="13.5703125" style="24" customWidth="1"/>
    <col min="13316" max="13316" width="10.7109375" style="24" customWidth="1"/>
    <col min="13317" max="13317" width="15.140625" style="24" customWidth="1"/>
    <col min="13318" max="13318" width="13.85546875" style="24" customWidth="1"/>
    <col min="13319" max="13320" width="14" style="24" customWidth="1"/>
    <col min="13321" max="13321" width="13.7109375" style="24" customWidth="1"/>
    <col min="13322" max="13322" width="0" style="24" hidden="1" customWidth="1"/>
    <col min="13323" max="13323" width="31.42578125" style="24" customWidth="1"/>
    <col min="13324" max="13324" width="11.140625" style="24" bestFit="1" customWidth="1"/>
    <col min="13325" max="13568" width="9.140625" style="24"/>
    <col min="13569" max="13569" width="4.85546875" style="24" customWidth="1"/>
    <col min="13570" max="13570" width="33.28515625" style="24" customWidth="1"/>
    <col min="13571" max="13571" width="13.5703125" style="24" customWidth="1"/>
    <col min="13572" max="13572" width="10.7109375" style="24" customWidth="1"/>
    <col min="13573" max="13573" width="15.140625" style="24" customWidth="1"/>
    <col min="13574" max="13574" width="13.85546875" style="24" customWidth="1"/>
    <col min="13575" max="13576" width="14" style="24" customWidth="1"/>
    <col min="13577" max="13577" width="13.7109375" style="24" customWidth="1"/>
    <col min="13578" max="13578" width="0" style="24" hidden="1" customWidth="1"/>
    <col min="13579" max="13579" width="31.42578125" style="24" customWidth="1"/>
    <col min="13580" max="13580" width="11.140625" style="24" bestFit="1" customWidth="1"/>
    <col min="13581" max="13824" width="9.140625" style="24"/>
    <col min="13825" max="13825" width="4.85546875" style="24" customWidth="1"/>
    <col min="13826" max="13826" width="33.28515625" style="24" customWidth="1"/>
    <col min="13827" max="13827" width="13.5703125" style="24" customWidth="1"/>
    <col min="13828" max="13828" width="10.7109375" style="24" customWidth="1"/>
    <col min="13829" max="13829" width="15.140625" style="24" customWidth="1"/>
    <col min="13830" max="13830" width="13.85546875" style="24" customWidth="1"/>
    <col min="13831" max="13832" width="14" style="24" customWidth="1"/>
    <col min="13833" max="13833" width="13.7109375" style="24" customWidth="1"/>
    <col min="13834" max="13834" width="0" style="24" hidden="1" customWidth="1"/>
    <col min="13835" max="13835" width="31.42578125" style="24" customWidth="1"/>
    <col min="13836" max="13836" width="11.140625" style="24" bestFit="1" customWidth="1"/>
    <col min="13837" max="14080" width="9.140625" style="24"/>
    <col min="14081" max="14081" width="4.85546875" style="24" customWidth="1"/>
    <col min="14082" max="14082" width="33.28515625" style="24" customWidth="1"/>
    <col min="14083" max="14083" width="13.5703125" style="24" customWidth="1"/>
    <col min="14084" max="14084" width="10.7109375" style="24" customWidth="1"/>
    <col min="14085" max="14085" width="15.140625" style="24" customWidth="1"/>
    <col min="14086" max="14086" width="13.85546875" style="24" customWidth="1"/>
    <col min="14087" max="14088" width="14" style="24" customWidth="1"/>
    <col min="14089" max="14089" width="13.7109375" style="24" customWidth="1"/>
    <col min="14090" max="14090" width="0" style="24" hidden="1" customWidth="1"/>
    <col min="14091" max="14091" width="31.42578125" style="24" customWidth="1"/>
    <col min="14092" max="14092" width="11.140625" style="24" bestFit="1" customWidth="1"/>
    <col min="14093" max="14336" width="9.140625" style="24"/>
    <col min="14337" max="14337" width="4.85546875" style="24" customWidth="1"/>
    <col min="14338" max="14338" width="33.28515625" style="24" customWidth="1"/>
    <col min="14339" max="14339" width="13.5703125" style="24" customWidth="1"/>
    <col min="14340" max="14340" width="10.7109375" style="24" customWidth="1"/>
    <col min="14341" max="14341" width="15.140625" style="24" customWidth="1"/>
    <col min="14342" max="14342" width="13.85546875" style="24" customWidth="1"/>
    <col min="14343" max="14344" width="14" style="24" customWidth="1"/>
    <col min="14345" max="14345" width="13.7109375" style="24" customWidth="1"/>
    <col min="14346" max="14346" width="0" style="24" hidden="1" customWidth="1"/>
    <col min="14347" max="14347" width="31.42578125" style="24" customWidth="1"/>
    <col min="14348" max="14348" width="11.140625" style="24" bestFit="1" customWidth="1"/>
    <col min="14349" max="14592" width="9.140625" style="24"/>
    <col min="14593" max="14593" width="4.85546875" style="24" customWidth="1"/>
    <col min="14594" max="14594" width="33.28515625" style="24" customWidth="1"/>
    <col min="14595" max="14595" width="13.5703125" style="24" customWidth="1"/>
    <col min="14596" max="14596" width="10.7109375" style="24" customWidth="1"/>
    <col min="14597" max="14597" width="15.140625" style="24" customWidth="1"/>
    <col min="14598" max="14598" width="13.85546875" style="24" customWidth="1"/>
    <col min="14599" max="14600" width="14" style="24" customWidth="1"/>
    <col min="14601" max="14601" width="13.7109375" style="24" customWidth="1"/>
    <col min="14602" max="14602" width="0" style="24" hidden="1" customWidth="1"/>
    <col min="14603" max="14603" width="31.42578125" style="24" customWidth="1"/>
    <col min="14604" max="14604" width="11.140625" style="24" bestFit="1" customWidth="1"/>
    <col min="14605" max="14848" width="9.140625" style="24"/>
    <col min="14849" max="14849" width="4.85546875" style="24" customWidth="1"/>
    <col min="14850" max="14850" width="33.28515625" style="24" customWidth="1"/>
    <col min="14851" max="14851" width="13.5703125" style="24" customWidth="1"/>
    <col min="14852" max="14852" width="10.7109375" style="24" customWidth="1"/>
    <col min="14853" max="14853" width="15.140625" style="24" customWidth="1"/>
    <col min="14854" max="14854" width="13.85546875" style="24" customWidth="1"/>
    <col min="14855" max="14856" width="14" style="24" customWidth="1"/>
    <col min="14857" max="14857" width="13.7109375" style="24" customWidth="1"/>
    <col min="14858" max="14858" width="0" style="24" hidden="1" customWidth="1"/>
    <col min="14859" max="14859" width="31.42578125" style="24" customWidth="1"/>
    <col min="14860" max="14860" width="11.140625" style="24" bestFit="1" customWidth="1"/>
    <col min="14861" max="15104" width="9.140625" style="24"/>
    <col min="15105" max="15105" width="4.85546875" style="24" customWidth="1"/>
    <col min="15106" max="15106" width="33.28515625" style="24" customWidth="1"/>
    <col min="15107" max="15107" width="13.5703125" style="24" customWidth="1"/>
    <col min="15108" max="15108" width="10.7109375" style="24" customWidth="1"/>
    <col min="15109" max="15109" width="15.140625" style="24" customWidth="1"/>
    <col min="15110" max="15110" width="13.85546875" style="24" customWidth="1"/>
    <col min="15111" max="15112" width="14" style="24" customWidth="1"/>
    <col min="15113" max="15113" width="13.7109375" style="24" customWidth="1"/>
    <col min="15114" max="15114" width="0" style="24" hidden="1" customWidth="1"/>
    <col min="15115" max="15115" width="31.42578125" style="24" customWidth="1"/>
    <col min="15116" max="15116" width="11.140625" style="24" bestFit="1" customWidth="1"/>
    <col min="15117" max="15360" width="9.140625" style="24"/>
    <col min="15361" max="15361" width="4.85546875" style="24" customWidth="1"/>
    <col min="15362" max="15362" width="33.28515625" style="24" customWidth="1"/>
    <col min="15363" max="15363" width="13.5703125" style="24" customWidth="1"/>
    <col min="15364" max="15364" width="10.7109375" style="24" customWidth="1"/>
    <col min="15365" max="15365" width="15.140625" style="24" customWidth="1"/>
    <col min="15366" max="15366" width="13.85546875" style="24" customWidth="1"/>
    <col min="15367" max="15368" width="14" style="24" customWidth="1"/>
    <col min="15369" max="15369" width="13.7109375" style="24" customWidth="1"/>
    <col min="15370" max="15370" width="0" style="24" hidden="1" customWidth="1"/>
    <col min="15371" max="15371" width="31.42578125" style="24" customWidth="1"/>
    <col min="15372" max="15372" width="11.140625" style="24" bestFit="1" customWidth="1"/>
    <col min="15373" max="15616" width="9.140625" style="24"/>
    <col min="15617" max="15617" width="4.85546875" style="24" customWidth="1"/>
    <col min="15618" max="15618" width="33.28515625" style="24" customWidth="1"/>
    <col min="15619" max="15619" width="13.5703125" style="24" customWidth="1"/>
    <col min="15620" max="15620" width="10.7109375" style="24" customWidth="1"/>
    <col min="15621" max="15621" width="15.140625" style="24" customWidth="1"/>
    <col min="15622" max="15622" width="13.85546875" style="24" customWidth="1"/>
    <col min="15623" max="15624" width="14" style="24" customWidth="1"/>
    <col min="15625" max="15625" width="13.7109375" style="24" customWidth="1"/>
    <col min="15626" max="15626" width="0" style="24" hidden="1" customWidth="1"/>
    <col min="15627" max="15627" width="31.42578125" style="24" customWidth="1"/>
    <col min="15628" max="15628" width="11.140625" style="24" bestFit="1" customWidth="1"/>
    <col min="15629" max="15872" width="9.140625" style="24"/>
    <col min="15873" max="15873" width="4.85546875" style="24" customWidth="1"/>
    <col min="15874" max="15874" width="33.28515625" style="24" customWidth="1"/>
    <col min="15875" max="15875" width="13.5703125" style="24" customWidth="1"/>
    <col min="15876" max="15876" width="10.7109375" style="24" customWidth="1"/>
    <col min="15877" max="15877" width="15.140625" style="24" customWidth="1"/>
    <col min="15878" max="15878" width="13.85546875" style="24" customWidth="1"/>
    <col min="15879" max="15880" width="14" style="24" customWidth="1"/>
    <col min="15881" max="15881" width="13.7109375" style="24" customWidth="1"/>
    <col min="15882" max="15882" width="0" style="24" hidden="1" customWidth="1"/>
    <col min="15883" max="15883" width="31.42578125" style="24" customWidth="1"/>
    <col min="15884" max="15884" width="11.140625" style="24" bestFit="1" customWidth="1"/>
    <col min="15885" max="16128" width="9.140625" style="24"/>
    <col min="16129" max="16129" width="4.85546875" style="24" customWidth="1"/>
    <col min="16130" max="16130" width="33.28515625" style="24" customWidth="1"/>
    <col min="16131" max="16131" width="13.5703125" style="24" customWidth="1"/>
    <col min="16132" max="16132" width="10.7109375" style="24" customWidth="1"/>
    <col min="16133" max="16133" width="15.140625" style="24" customWidth="1"/>
    <col min="16134" max="16134" width="13.85546875" style="24" customWidth="1"/>
    <col min="16135" max="16136" width="14" style="24" customWidth="1"/>
    <col min="16137" max="16137" width="13.7109375" style="24" customWidth="1"/>
    <col min="16138" max="16138" width="0" style="24" hidden="1" customWidth="1"/>
    <col min="16139" max="16139" width="31.42578125" style="24" customWidth="1"/>
    <col min="16140" max="16140" width="11.140625" style="24" bestFit="1" customWidth="1"/>
    <col min="16141" max="16384" width="9.140625" style="24"/>
  </cols>
  <sheetData>
    <row r="2" spans="1:11" ht="9" customHeight="1">
      <c r="F2" s="223"/>
      <c r="G2" s="223"/>
      <c r="H2" s="223"/>
      <c r="I2" s="223"/>
      <c r="J2" s="52"/>
    </row>
    <row r="3" spans="1:11" ht="30" customHeight="1">
      <c r="F3" s="205" t="s">
        <v>170</v>
      </c>
      <c r="G3" s="205"/>
      <c r="H3" s="205"/>
      <c r="I3" s="205"/>
      <c r="J3" s="52"/>
    </row>
    <row r="4" spans="1:11" ht="26.25" customHeight="1">
      <c r="A4" s="226" t="s">
        <v>0</v>
      </c>
      <c r="B4" s="226"/>
      <c r="C4" s="226"/>
      <c r="D4" s="226"/>
      <c r="E4" s="226"/>
      <c r="F4" s="226"/>
      <c r="G4" s="226"/>
      <c r="H4" s="226"/>
      <c r="I4" s="226"/>
      <c r="J4" s="226"/>
    </row>
    <row r="5" spans="1:11" ht="15.75" customHeight="1">
      <c r="A5" s="226" t="s">
        <v>1</v>
      </c>
      <c r="B5" s="226"/>
      <c r="C5" s="226"/>
      <c r="D5" s="226"/>
      <c r="E5" s="226"/>
      <c r="F5" s="226"/>
      <c r="G5" s="226"/>
      <c r="H5" s="226"/>
      <c r="I5" s="226"/>
      <c r="J5" s="226"/>
    </row>
    <row r="6" spans="1:11" ht="15.75">
      <c r="A6" s="227" t="s">
        <v>2</v>
      </c>
      <c r="B6" s="227"/>
      <c r="C6" s="227"/>
      <c r="D6" s="227"/>
      <c r="E6" s="227"/>
      <c r="F6" s="227"/>
      <c r="G6" s="227"/>
      <c r="H6" s="227"/>
      <c r="I6" s="227"/>
      <c r="J6" s="227"/>
    </row>
    <row r="7" spans="1:11" ht="6" hidden="1" customHeight="1" thickBot="1">
      <c r="E7" s="25"/>
    </row>
    <row r="8" spans="1:11" ht="6" customHeight="1">
      <c r="E8" s="25"/>
    </row>
    <row r="9" spans="1:11" ht="15.75" customHeight="1" thickBot="1">
      <c r="A9" s="206" t="s">
        <v>3</v>
      </c>
      <c r="B9" s="206" t="s">
        <v>4</v>
      </c>
      <c r="C9" s="206" t="s">
        <v>5</v>
      </c>
      <c r="D9" s="206" t="s">
        <v>6</v>
      </c>
      <c r="E9" s="206" t="s">
        <v>7</v>
      </c>
      <c r="F9" s="224" t="s">
        <v>199</v>
      </c>
      <c r="G9" s="224"/>
      <c r="H9" s="224"/>
      <c r="I9" s="225"/>
    </row>
    <row r="10" spans="1:11" s="28" customFormat="1" ht="53.25" customHeight="1">
      <c r="A10" s="206"/>
      <c r="B10" s="206"/>
      <c r="C10" s="206"/>
      <c r="D10" s="206"/>
      <c r="E10" s="206"/>
      <c r="F10" s="26" t="s">
        <v>211</v>
      </c>
      <c r="G10" s="26" t="s">
        <v>212</v>
      </c>
      <c r="H10" s="26" t="s">
        <v>213</v>
      </c>
      <c r="I10" s="26" t="s">
        <v>214</v>
      </c>
      <c r="J10" s="27" t="s">
        <v>74</v>
      </c>
      <c r="K10" s="28" t="s">
        <v>200</v>
      </c>
    </row>
    <row r="11" spans="1:11" s="28" customFormat="1" ht="36.75" customHeight="1">
      <c r="A11" s="213" t="s">
        <v>75</v>
      </c>
      <c r="B11" s="214"/>
      <c r="C11" s="214"/>
      <c r="D11" s="214"/>
      <c r="E11" s="214"/>
      <c r="F11" s="214"/>
      <c r="G11" s="214"/>
      <c r="H11" s="214"/>
      <c r="I11" s="214"/>
      <c r="J11" s="215"/>
    </row>
    <row r="12" spans="1:11" s="41" customFormat="1" ht="18.75" customHeight="1">
      <c r="A12" s="29">
        <v>1</v>
      </c>
      <c r="B12" s="216" t="s">
        <v>76</v>
      </c>
      <c r="C12" s="216"/>
      <c r="D12" s="216"/>
      <c r="E12" s="216"/>
      <c r="F12" s="216"/>
      <c r="G12" s="216"/>
      <c r="H12" s="216"/>
      <c r="I12" s="216"/>
      <c r="J12" s="216"/>
    </row>
    <row r="13" spans="1:11" s="28" customFormat="1" ht="36.75" customHeight="1">
      <c r="A13" s="202" t="s">
        <v>81</v>
      </c>
      <c r="B13" s="136" t="s">
        <v>171</v>
      </c>
      <c r="C13" s="31" t="s">
        <v>79</v>
      </c>
      <c r="D13" s="32" t="s">
        <v>77</v>
      </c>
      <c r="E13" s="33" t="s">
        <v>197</v>
      </c>
      <c r="F13" s="203">
        <f>2/49807*100000</f>
        <v>4.0154998293412572</v>
      </c>
      <c r="G13" s="34">
        <f>3/49485*100000</f>
        <v>6.0624431645953321</v>
      </c>
      <c r="H13" s="34">
        <f>3/49159*100000</f>
        <v>6.1026465143717328</v>
      </c>
      <c r="I13" s="34">
        <f>2/48850*100000</f>
        <v>4.0941658137154553</v>
      </c>
      <c r="J13" s="34" t="e">
        <f>#REF!/50241*100000</f>
        <v>#REF!</v>
      </c>
    </row>
    <row r="14" spans="1:11" s="28" customFormat="1" ht="86.25" customHeight="1">
      <c r="A14" s="202" t="s">
        <v>118</v>
      </c>
      <c r="B14" s="30" t="s">
        <v>202</v>
      </c>
      <c r="C14" s="33" t="s">
        <v>80</v>
      </c>
      <c r="D14" s="32" t="s">
        <v>77</v>
      </c>
      <c r="E14" s="33" t="s">
        <v>78</v>
      </c>
      <c r="F14" s="33">
        <v>9</v>
      </c>
      <c r="G14" s="33">
        <v>6</v>
      </c>
      <c r="H14" s="33">
        <v>6</v>
      </c>
      <c r="I14" s="33">
        <v>6</v>
      </c>
      <c r="J14" s="33">
        <v>0</v>
      </c>
    </row>
    <row r="15" spans="1:11" s="41" customFormat="1" ht="21" customHeight="1">
      <c r="A15" s="71" t="s">
        <v>120</v>
      </c>
      <c r="B15" s="216" t="s">
        <v>241</v>
      </c>
      <c r="C15" s="216"/>
      <c r="D15" s="216"/>
      <c r="E15" s="216"/>
      <c r="F15" s="216"/>
      <c r="G15" s="216"/>
      <c r="H15" s="216"/>
      <c r="I15" s="216"/>
      <c r="J15" s="216"/>
    </row>
    <row r="16" spans="1:11" s="41" customFormat="1" ht="18.75" customHeight="1">
      <c r="A16" s="217" t="s">
        <v>149</v>
      </c>
      <c r="B16" s="217"/>
      <c r="C16" s="217"/>
      <c r="D16" s="217"/>
      <c r="E16" s="217"/>
      <c r="F16" s="217"/>
      <c r="G16" s="217"/>
      <c r="H16" s="217"/>
      <c r="I16" s="217"/>
      <c r="J16" s="217"/>
    </row>
    <row r="17" spans="1:11" s="150" customFormat="1" ht="40.5" customHeight="1">
      <c r="A17" s="35" t="s">
        <v>88</v>
      </c>
      <c r="B17" s="135" t="s">
        <v>82</v>
      </c>
      <c r="C17" s="31" t="s">
        <v>83</v>
      </c>
      <c r="D17" s="36">
        <v>0.26</v>
      </c>
      <c r="E17" s="33" t="s">
        <v>78</v>
      </c>
      <c r="F17" s="37">
        <f>2/33*100</f>
        <v>6.0606060606060606</v>
      </c>
      <c r="G17" s="37">
        <f>3/50*100</f>
        <v>6</v>
      </c>
      <c r="H17" s="37">
        <f>3/50*100</f>
        <v>6</v>
      </c>
      <c r="I17" s="37">
        <f>2/50*100</f>
        <v>4</v>
      </c>
      <c r="J17" s="37" t="e">
        <f>#REF!/50*100</f>
        <v>#REF!</v>
      </c>
    </row>
    <row r="18" spans="1:11" s="41" customFormat="1" ht="21" customHeight="1">
      <c r="A18" s="38">
        <v>3</v>
      </c>
      <c r="B18" s="216" t="s">
        <v>84</v>
      </c>
      <c r="C18" s="216"/>
      <c r="D18" s="216"/>
      <c r="E18" s="216"/>
      <c r="F18" s="216"/>
      <c r="G18" s="216"/>
      <c r="H18" s="216"/>
      <c r="I18" s="216"/>
      <c r="J18" s="216"/>
    </row>
    <row r="19" spans="1:11" s="28" customFormat="1" ht="25.5" customHeight="1">
      <c r="A19" s="56" t="s">
        <v>121</v>
      </c>
      <c r="B19" s="229" t="s">
        <v>175</v>
      </c>
      <c r="C19" s="39" t="s">
        <v>85</v>
      </c>
      <c r="D19" s="231" t="s">
        <v>77</v>
      </c>
      <c r="E19" s="211" t="s">
        <v>86</v>
      </c>
      <c r="F19" s="33">
        <v>41.345999999999997</v>
      </c>
      <c r="G19" s="33">
        <f>F19-1</f>
        <v>40.345999999999997</v>
      </c>
      <c r="H19" s="33">
        <f>G19-2</f>
        <v>38.345999999999997</v>
      </c>
      <c r="I19" s="171">
        <f>H19-2</f>
        <v>36.345999999999997</v>
      </c>
      <c r="J19" s="33" t="e">
        <f>#REF!-1</f>
        <v>#REF!</v>
      </c>
      <c r="K19" s="28">
        <f>F19-G19</f>
        <v>1</v>
      </c>
    </row>
    <row r="20" spans="1:11" s="28" customFormat="1" ht="30.75" customHeight="1">
      <c r="A20" s="56" t="s">
        <v>122</v>
      </c>
      <c r="B20" s="230"/>
      <c r="C20" s="39" t="s">
        <v>87</v>
      </c>
      <c r="D20" s="232"/>
      <c r="E20" s="212"/>
      <c r="F20" s="40">
        <f>F19/F23*100</f>
        <v>20.516357609650317</v>
      </c>
      <c r="G20" s="40">
        <f>G19/G23*100</f>
        <v>20.020146183886027</v>
      </c>
      <c r="H20" s="40">
        <f>H19/H23*100</f>
        <v>19.02772333235745</v>
      </c>
      <c r="I20" s="40">
        <f>I19/I23*100</f>
        <v>18.035300480828869</v>
      </c>
      <c r="J20" s="40" t="e">
        <f>J19/J23*100</f>
        <v>#REF!</v>
      </c>
    </row>
    <row r="21" spans="1:11" s="41" customFormat="1" ht="27" customHeight="1">
      <c r="A21" s="71" t="s">
        <v>123</v>
      </c>
      <c r="B21" s="216" t="s">
        <v>89</v>
      </c>
      <c r="C21" s="216"/>
      <c r="D21" s="216"/>
      <c r="E21" s="216"/>
      <c r="F21" s="216"/>
      <c r="G21" s="216"/>
      <c r="H21" s="216"/>
      <c r="I21" s="216"/>
      <c r="J21" s="216"/>
    </row>
    <row r="22" spans="1:11" s="149" customFormat="1" ht="19.5" customHeight="1">
      <c r="A22" s="217" t="s">
        <v>90</v>
      </c>
      <c r="B22" s="217"/>
      <c r="C22" s="217"/>
      <c r="D22" s="217"/>
      <c r="E22" s="217"/>
      <c r="F22" s="217"/>
      <c r="G22" s="217"/>
      <c r="H22" s="217"/>
      <c r="I22" s="217"/>
      <c r="J22" s="217"/>
    </row>
    <row r="23" spans="1:11" ht="40.5" customHeight="1">
      <c r="A23" s="218" t="s">
        <v>124</v>
      </c>
      <c r="B23" s="207" t="s">
        <v>91</v>
      </c>
      <c r="C23" s="31" t="s">
        <v>85</v>
      </c>
      <c r="D23" s="209">
        <v>0.12</v>
      </c>
      <c r="E23" s="211" t="s">
        <v>240</v>
      </c>
      <c r="F23" s="33">
        <v>201.52699999999999</v>
      </c>
      <c r="G23" s="33">
        <v>201.52699999999999</v>
      </c>
      <c r="H23" s="33">
        <v>201.52699999999999</v>
      </c>
      <c r="I23" s="33">
        <v>201.52699999999999</v>
      </c>
      <c r="J23" s="33">
        <v>200.79599999999999</v>
      </c>
    </row>
    <row r="24" spans="1:11" ht="31.5" customHeight="1">
      <c r="A24" s="219"/>
      <c r="B24" s="208"/>
      <c r="C24" s="31" t="s">
        <v>87</v>
      </c>
      <c r="D24" s="210"/>
      <c r="E24" s="212"/>
      <c r="F24" s="42">
        <v>100</v>
      </c>
      <c r="G24" s="42">
        <v>100</v>
      </c>
      <c r="H24" s="42">
        <v>100</v>
      </c>
      <c r="I24" s="42">
        <v>100</v>
      </c>
      <c r="J24" s="42">
        <f>200.796/J23*100</f>
        <v>100</v>
      </c>
    </row>
    <row r="25" spans="1:11" s="41" customFormat="1" ht="25.5" customHeight="1">
      <c r="A25" s="71" t="s">
        <v>125</v>
      </c>
      <c r="B25" s="216" t="s">
        <v>92</v>
      </c>
      <c r="C25" s="216"/>
      <c r="D25" s="216"/>
      <c r="E25" s="216"/>
      <c r="F25" s="216"/>
      <c r="G25" s="216"/>
      <c r="H25" s="216"/>
      <c r="I25" s="216"/>
      <c r="J25" s="216"/>
    </row>
    <row r="26" spans="1:11" s="149" customFormat="1" ht="19.5" customHeight="1">
      <c r="A26" s="217" t="s">
        <v>90</v>
      </c>
      <c r="B26" s="217"/>
      <c r="C26" s="217"/>
      <c r="D26" s="217"/>
      <c r="E26" s="217"/>
      <c r="F26" s="217"/>
      <c r="G26" s="217"/>
      <c r="H26" s="217"/>
      <c r="I26" s="217"/>
      <c r="J26" s="217"/>
    </row>
    <row r="27" spans="1:11" ht="24" customHeight="1">
      <c r="A27" s="218" t="s">
        <v>126</v>
      </c>
      <c r="B27" s="207" t="s">
        <v>93</v>
      </c>
      <c r="C27" s="31" t="s">
        <v>94</v>
      </c>
      <c r="D27" s="209">
        <v>0.12</v>
      </c>
      <c r="E27" s="228" t="s">
        <v>152</v>
      </c>
      <c r="F27" s="31">
        <v>1</v>
      </c>
      <c r="G27" s="31">
        <v>1</v>
      </c>
      <c r="H27" s="31">
        <v>1</v>
      </c>
      <c r="I27" s="31">
        <v>0</v>
      </c>
      <c r="J27" s="31">
        <v>0</v>
      </c>
    </row>
    <row r="28" spans="1:11" ht="26.25" customHeight="1">
      <c r="A28" s="219"/>
      <c r="B28" s="208"/>
      <c r="C28" s="31" t="s">
        <v>87</v>
      </c>
      <c r="D28" s="210"/>
      <c r="E28" s="212"/>
      <c r="F28" s="43">
        <f>F27/6*100</f>
        <v>16.666666666666664</v>
      </c>
      <c r="G28" s="43">
        <v>16.670000000000002</v>
      </c>
      <c r="H28" s="43">
        <v>16.670000000000002</v>
      </c>
      <c r="I28" s="43">
        <f>I27/6*100</f>
        <v>0</v>
      </c>
      <c r="J28" s="43">
        <f>J27/6*100</f>
        <v>0</v>
      </c>
    </row>
    <row r="29" spans="1:11" ht="39" customHeight="1">
      <c r="A29" s="44" t="s">
        <v>127</v>
      </c>
      <c r="B29" s="45" t="s">
        <v>196</v>
      </c>
      <c r="C29" s="31" t="s">
        <v>87</v>
      </c>
      <c r="D29" s="31">
        <v>0.26</v>
      </c>
      <c r="E29" s="46" t="s">
        <v>86</v>
      </c>
      <c r="F29" s="37">
        <f>4.432/F23*100</f>
        <v>2.1992090389873322</v>
      </c>
      <c r="G29" s="37">
        <f>1/G23*100</f>
        <v>0.49621142576428967</v>
      </c>
      <c r="H29" s="37">
        <f>2/H23*100</f>
        <v>0.99242285152857934</v>
      </c>
      <c r="I29" s="37">
        <f>2/I23*100</f>
        <v>0.99242285152857934</v>
      </c>
      <c r="J29" s="37">
        <f>1/J23*100</f>
        <v>0.49801788880256581</v>
      </c>
    </row>
    <row r="30" spans="1:11" s="41" customFormat="1" ht="20.25" customHeight="1">
      <c r="A30" s="38">
        <v>6</v>
      </c>
      <c r="B30" s="216" t="s">
        <v>95</v>
      </c>
      <c r="C30" s="216"/>
      <c r="D30" s="216"/>
      <c r="E30" s="216"/>
      <c r="F30" s="216"/>
      <c r="G30" s="216"/>
      <c r="H30" s="216"/>
      <c r="I30" s="216"/>
      <c r="J30" s="216"/>
    </row>
    <row r="31" spans="1:11" s="28" customFormat="1" ht="74.25" customHeight="1">
      <c r="A31" s="202" t="s">
        <v>128</v>
      </c>
      <c r="B31" s="30" t="s">
        <v>176</v>
      </c>
      <c r="C31" s="31" t="s">
        <v>96</v>
      </c>
      <c r="D31" s="32" t="s">
        <v>77</v>
      </c>
      <c r="E31" s="33" t="s">
        <v>195</v>
      </c>
      <c r="F31" s="34">
        <f>1*867742/49807</f>
        <v>17.422089264561205</v>
      </c>
      <c r="G31" s="34">
        <f>1125239/49485</f>
        <v>22.738991613620289</v>
      </c>
      <c r="H31" s="34">
        <f>1125239/49159</f>
        <v>22.889786203950447</v>
      </c>
      <c r="I31" s="34">
        <f>1125239/48850</f>
        <v>23.034575230296827</v>
      </c>
      <c r="J31" s="40">
        <f>1202493/50241</f>
        <v>23.934495730578611</v>
      </c>
      <c r="K31" s="150"/>
    </row>
    <row r="32" spans="1:11" s="28" customFormat="1" ht="47.25" customHeight="1">
      <c r="A32" s="202" t="s">
        <v>129</v>
      </c>
      <c r="B32" s="30" t="s">
        <v>194</v>
      </c>
      <c r="C32" s="31" t="s">
        <v>97</v>
      </c>
      <c r="D32" s="32" t="s">
        <v>77</v>
      </c>
      <c r="E32" s="48" t="s">
        <v>98</v>
      </c>
      <c r="F32" s="151">
        <v>10.7524</v>
      </c>
      <c r="G32" s="40">
        <v>15.59</v>
      </c>
      <c r="H32" s="34">
        <v>15.59</v>
      </c>
      <c r="I32" s="34">
        <v>16.5</v>
      </c>
      <c r="J32" s="49" t="e">
        <f>#REF!</f>
        <v>#REF!</v>
      </c>
      <c r="K32" s="47"/>
    </row>
    <row r="33" spans="1:10" s="41" customFormat="1" ht="20.25" customHeight="1">
      <c r="A33" s="38">
        <v>7</v>
      </c>
      <c r="B33" s="216" t="s">
        <v>99</v>
      </c>
      <c r="C33" s="216"/>
      <c r="D33" s="216"/>
      <c r="E33" s="216"/>
      <c r="F33" s="216"/>
      <c r="G33" s="216"/>
      <c r="H33" s="216"/>
      <c r="I33" s="216"/>
      <c r="J33" s="216"/>
    </row>
    <row r="34" spans="1:10" s="41" customFormat="1" ht="18" customHeight="1">
      <c r="A34" s="220" t="s">
        <v>150</v>
      </c>
      <c r="B34" s="221"/>
      <c r="C34" s="221"/>
      <c r="D34" s="221"/>
      <c r="E34" s="221"/>
      <c r="F34" s="221"/>
      <c r="G34" s="221"/>
      <c r="H34" s="221"/>
      <c r="I34" s="221"/>
      <c r="J34" s="222"/>
    </row>
    <row r="35" spans="1:10" s="41" customFormat="1" ht="65.25" customHeight="1">
      <c r="A35" s="50" t="s">
        <v>130</v>
      </c>
      <c r="B35" s="53" t="s">
        <v>100</v>
      </c>
      <c r="C35" s="33" t="s">
        <v>87</v>
      </c>
      <c r="D35" s="33">
        <v>0.12</v>
      </c>
      <c r="E35" s="54" t="s">
        <v>193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</row>
    <row r="36" spans="1:10" ht="50.25" customHeight="1">
      <c r="A36" s="50" t="s">
        <v>131</v>
      </c>
      <c r="B36" s="45" t="s">
        <v>101</v>
      </c>
      <c r="C36" s="31" t="s">
        <v>87</v>
      </c>
      <c r="D36" s="31">
        <v>0.12</v>
      </c>
      <c r="E36" s="33" t="s">
        <v>102</v>
      </c>
      <c r="F36" s="34">
        <v>100</v>
      </c>
      <c r="G36" s="34">
        <v>100</v>
      </c>
      <c r="H36" s="34">
        <v>100</v>
      </c>
      <c r="I36" s="34">
        <v>100</v>
      </c>
      <c r="J36" s="40">
        <f>1202493/50483</f>
        <v>23.819761107699623</v>
      </c>
    </row>
    <row r="38" spans="1:10" ht="12.75" customHeight="1">
      <c r="D38" s="51">
        <f>D17+D23+D27+D29++D35+D36</f>
        <v>1</v>
      </c>
    </row>
  </sheetData>
  <mergeCells count="34">
    <mergeCell ref="E27:E28"/>
    <mergeCell ref="B19:B20"/>
    <mergeCell ref="D19:D20"/>
    <mergeCell ref="E19:E20"/>
    <mergeCell ref="B21:J21"/>
    <mergeCell ref="A22:J22"/>
    <mergeCell ref="B30:J30"/>
    <mergeCell ref="C9:C10"/>
    <mergeCell ref="A34:J34"/>
    <mergeCell ref="B33:J33"/>
    <mergeCell ref="F2:I2"/>
    <mergeCell ref="B25:J25"/>
    <mergeCell ref="A26:J26"/>
    <mergeCell ref="A27:A28"/>
    <mergeCell ref="B27:B28"/>
    <mergeCell ref="D27:D28"/>
    <mergeCell ref="B9:B10"/>
    <mergeCell ref="F9:I9"/>
    <mergeCell ref="D9:D10"/>
    <mergeCell ref="A4:J4"/>
    <mergeCell ref="A5:J5"/>
    <mergeCell ref="A6:J6"/>
    <mergeCell ref="F3:I3"/>
    <mergeCell ref="E9:E10"/>
    <mergeCell ref="A9:A10"/>
    <mergeCell ref="B23:B24"/>
    <mergeCell ref="D23:D24"/>
    <mergeCell ref="E23:E24"/>
    <mergeCell ref="A11:J11"/>
    <mergeCell ref="B12:J12"/>
    <mergeCell ref="B15:J15"/>
    <mergeCell ref="A16:J16"/>
    <mergeCell ref="B18:J18"/>
    <mergeCell ref="A23:A24"/>
  </mergeCells>
  <pageMargins left="0" right="0" top="0.59055118110236227" bottom="0" header="0" footer="0"/>
  <pageSetup paperSize="9" scale="85" orientation="landscape" r:id="rId1"/>
  <headerFooter alignWithMargins="0"/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19"/>
  <sheetViews>
    <sheetView view="pageBreakPreview" zoomScale="75" zoomScaleSheetLayoutView="75" workbookViewId="0">
      <selection activeCell="G12" sqref="G12"/>
    </sheetView>
  </sheetViews>
  <sheetFormatPr defaultRowHeight="15"/>
  <cols>
    <col min="1" max="1" width="4.140625" customWidth="1"/>
    <col min="2" max="2" width="26.140625" customWidth="1"/>
    <col min="3" max="3" width="14" customWidth="1"/>
    <col min="4" max="4" width="11.7109375" customWidth="1"/>
    <col min="5" max="5" width="13.7109375" customWidth="1"/>
    <col min="6" max="6" width="34.28515625" customWidth="1"/>
    <col min="7" max="7" width="37.5703125" customWidth="1"/>
    <col min="8" max="8" width="29.5703125" customWidth="1"/>
  </cols>
  <sheetData>
    <row r="1" spans="1:11" s="2" customFormat="1" ht="6" customHeight="1">
      <c r="A1" s="107"/>
      <c r="B1" s="107"/>
      <c r="C1" s="107"/>
      <c r="D1" s="107"/>
      <c r="E1" s="107"/>
      <c r="F1" s="107"/>
      <c r="G1" s="235"/>
      <c r="H1" s="235"/>
    </row>
    <row r="2" spans="1:11" s="2" customFormat="1" ht="15.75">
      <c r="A2" s="107"/>
      <c r="B2" s="107"/>
      <c r="C2" s="107"/>
      <c r="D2" s="107"/>
      <c r="E2" s="107"/>
      <c r="F2" s="107"/>
      <c r="G2" s="236" t="s">
        <v>162</v>
      </c>
      <c r="H2" s="236"/>
    </row>
    <row r="3" spans="1:11" s="2" customFormat="1" ht="5.25" customHeight="1">
      <c r="A3" s="238"/>
      <c r="B3" s="238"/>
      <c r="C3" s="238"/>
      <c r="D3" s="238"/>
      <c r="E3" s="238"/>
      <c r="F3" s="238"/>
      <c r="G3" s="238"/>
      <c r="H3" s="238"/>
    </row>
    <row r="4" spans="1:11" s="2" customFormat="1" ht="15.75">
      <c r="A4" s="241" t="s">
        <v>15</v>
      </c>
      <c r="B4" s="241"/>
      <c r="C4" s="241"/>
      <c r="D4" s="241"/>
      <c r="E4" s="241"/>
      <c r="F4" s="241"/>
      <c r="G4" s="241"/>
      <c r="H4" s="241"/>
    </row>
    <row r="5" spans="1:11" s="2" customFormat="1" ht="33.75" customHeight="1">
      <c r="A5" s="242" t="s">
        <v>242</v>
      </c>
      <c r="B5" s="240"/>
      <c r="C5" s="240"/>
      <c r="D5" s="240"/>
      <c r="E5" s="240"/>
      <c r="F5" s="240"/>
      <c r="G5" s="240"/>
      <c r="H5" s="240"/>
    </row>
    <row r="6" spans="1:11" s="2" customFormat="1" ht="7.5" customHeight="1">
      <c r="A6" s="240"/>
      <c r="B6" s="240"/>
      <c r="C6" s="240"/>
      <c r="D6" s="240"/>
      <c r="E6" s="240"/>
      <c r="F6" s="240"/>
      <c r="G6" s="240"/>
      <c r="H6" s="240"/>
    </row>
    <row r="7" spans="1:11" s="2" customFormat="1" ht="14.25" customHeight="1">
      <c r="A7" s="239" t="s">
        <v>26</v>
      </c>
      <c r="B7" s="239" t="s">
        <v>16</v>
      </c>
      <c r="C7" s="239" t="s">
        <v>17</v>
      </c>
      <c r="D7" s="239" t="s">
        <v>18</v>
      </c>
      <c r="E7" s="239"/>
      <c r="F7" s="239" t="s">
        <v>19</v>
      </c>
      <c r="G7" s="239" t="s">
        <v>20</v>
      </c>
      <c r="H7" s="239" t="s">
        <v>21</v>
      </c>
    </row>
    <row r="8" spans="1:11" s="2" customFormat="1" ht="25.5" customHeight="1">
      <c r="A8" s="239"/>
      <c r="B8" s="239"/>
      <c r="C8" s="239"/>
      <c r="D8" s="145" t="s">
        <v>22</v>
      </c>
      <c r="E8" s="145" t="s">
        <v>23</v>
      </c>
      <c r="F8" s="239"/>
      <c r="G8" s="239"/>
      <c r="H8" s="239"/>
    </row>
    <row r="9" spans="1:11" s="2" customFormat="1" ht="13.5" customHeight="1">
      <c r="A9" s="172">
        <v>1</v>
      </c>
      <c r="B9" s="172">
        <v>2</v>
      </c>
      <c r="C9" s="172">
        <v>3</v>
      </c>
      <c r="D9" s="172">
        <v>4</v>
      </c>
      <c r="E9" s="172">
        <v>5</v>
      </c>
      <c r="F9" s="172">
        <v>6</v>
      </c>
      <c r="G9" s="172">
        <v>7</v>
      </c>
      <c r="H9" s="172">
        <v>8</v>
      </c>
    </row>
    <row r="10" spans="1:11" s="2" customFormat="1" ht="15.75">
      <c r="A10" s="173">
        <v>1</v>
      </c>
      <c r="B10" s="237" t="s">
        <v>103</v>
      </c>
      <c r="C10" s="237"/>
      <c r="D10" s="237"/>
      <c r="E10" s="237"/>
      <c r="F10" s="237"/>
      <c r="G10" s="237"/>
      <c r="H10" s="237"/>
    </row>
    <row r="11" spans="1:11" s="2" customFormat="1" ht="158.25" customHeight="1">
      <c r="A11" s="174" t="s">
        <v>81</v>
      </c>
      <c r="B11" s="69" t="s">
        <v>216</v>
      </c>
      <c r="C11" s="69" t="s">
        <v>108</v>
      </c>
      <c r="D11" s="69" t="s">
        <v>218</v>
      </c>
      <c r="E11" s="69" t="s">
        <v>219</v>
      </c>
      <c r="F11" s="148" t="s">
        <v>217</v>
      </c>
      <c r="G11" s="69" t="s">
        <v>151</v>
      </c>
      <c r="H11" s="110" t="s">
        <v>203</v>
      </c>
    </row>
    <row r="12" spans="1:11" s="2" customFormat="1" ht="180.75" customHeight="1">
      <c r="A12" s="174" t="s">
        <v>118</v>
      </c>
      <c r="B12" s="69" t="s">
        <v>104</v>
      </c>
      <c r="C12" s="69" t="s">
        <v>108</v>
      </c>
      <c r="D12" s="69" t="s">
        <v>220</v>
      </c>
      <c r="E12" s="69" t="s">
        <v>221</v>
      </c>
      <c r="F12" s="69" t="s">
        <v>156</v>
      </c>
      <c r="G12" s="110" t="s">
        <v>157</v>
      </c>
      <c r="H12" s="69" t="s">
        <v>204</v>
      </c>
    </row>
    <row r="13" spans="1:11" s="2" customFormat="1" ht="156" customHeight="1">
      <c r="A13" s="174" t="s">
        <v>119</v>
      </c>
      <c r="B13" s="97" t="s">
        <v>237</v>
      </c>
      <c r="C13" s="69" t="s">
        <v>108</v>
      </c>
      <c r="D13" s="86" t="s">
        <v>238</v>
      </c>
      <c r="E13" s="86" t="s">
        <v>239</v>
      </c>
      <c r="F13" s="148" t="s">
        <v>222</v>
      </c>
      <c r="G13" s="69" t="s">
        <v>151</v>
      </c>
      <c r="H13" s="69" t="s">
        <v>205</v>
      </c>
      <c r="I13" s="233" t="s">
        <v>209</v>
      </c>
      <c r="J13" s="234"/>
      <c r="K13" s="234"/>
    </row>
    <row r="14" spans="1:11" s="2" customFormat="1" ht="15.75">
      <c r="A14" s="175">
        <v>2</v>
      </c>
      <c r="B14" s="244" t="s">
        <v>106</v>
      </c>
      <c r="C14" s="245"/>
      <c r="D14" s="245"/>
      <c r="E14" s="245"/>
      <c r="F14" s="245"/>
      <c r="G14" s="245"/>
      <c r="H14" s="246"/>
    </row>
    <row r="15" spans="1:11" s="2" customFormat="1" ht="210" customHeight="1">
      <c r="A15" s="174" t="s">
        <v>88</v>
      </c>
      <c r="B15" s="69" t="s">
        <v>105</v>
      </c>
      <c r="C15" s="69" t="s">
        <v>108</v>
      </c>
      <c r="D15" s="69" t="s">
        <v>220</v>
      </c>
      <c r="E15" s="69" t="s">
        <v>221</v>
      </c>
      <c r="F15" s="105" t="s">
        <v>158</v>
      </c>
      <c r="G15" s="69" t="s">
        <v>159</v>
      </c>
      <c r="H15" s="69" t="s">
        <v>206</v>
      </c>
    </row>
    <row r="16" spans="1:11" s="2" customFormat="1" ht="15.75">
      <c r="A16" s="175">
        <v>3</v>
      </c>
      <c r="B16" s="244" t="s">
        <v>135</v>
      </c>
      <c r="C16" s="245"/>
      <c r="D16" s="245"/>
      <c r="E16" s="245"/>
      <c r="F16" s="245"/>
      <c r="G16" s="245"/>
      <c r="H16" s="246"/>
    </row>
    <row r="17" spans="1:9" s="2" customFormat="1" ht="232.5" customHeight="1">
      <c r="A17" s="174" t="s">
        <v>121</v>
      </c>
      <c r="B17" s="69" t="s">
        <v>107</v>
      </c>
      <c r="C17" s="69" t="s">
        <v>108</v>
      </c>
      <c r="D17" s="69" t="s">
        <v>220</v>
      </c>
      <c r="E17" s="69" t="s">
        <v>221</v>
      </c>
      <c r="F17" s="86" t="s">
        <v>186</v>
      </c>
      <c r="G17" s="126" t="s">
        <v>160</v>
      </c>
      <c r="H17" s="137" t="s">
        <v>177</v>
      </c>
    </row>
    <row r="18" spans="1:9" s="2" customFormat="1" ht="15.75">
      <c r="A18" s="65"/>
      <c r="B18" s="243"/>
      <c r="C18" s="243"/>
      <c r="D18" s="243"/>
      <c r="E18" s="243"/>
      <c r="F18" s="243"/>
      <c r="G18" s="243"/>
      <c r="H18" s="243"/>
      <c r="I18" s="66"/>
    </row>
    <row r="19" spans="1:9" ht="15.75">
      <c r="A19" s="4"/>
    </row>
  </sheetData>
  <mergeCells count="18">
    <mergeCell ref="B18:H18"/>
    <mergeCell ref="B14:H14"/>
    <mergeCell ref="B16:H16"/>
    <mergeCell ref="I13:K13"/>
    <mergeCell ref="G1:H1"/>
    <mergeCell ref="G2:H2"/>
    <mergeCell ref="B10:H10"/>
    <mergeCell ref="A3:H3"/>
    <mergeCell ref="A7:A8"/>
    <mergeCell ref="B7:B8"/>
    <mergeCell ref="C7:C8"/>
    <mergeCell ref="D7:E7"/>
    <mergeCell ref="F7:F8"/>
    <mergeCell ref="G7:G8"/>
    <mergeCell ref="H7:H8"/>
    <mergeCell ref="A6:H6"/>
    <mergeCell ref="A4:H4"/>
    <mergeCell ref="A5:H5"/>
  </mergeCells>
  <pageMargins left="0.11811023622047245" right="0.11811023622047245" top="0.39370078740157483" bottom="0.15748031496062992" header="0" footer="0"/>
  <pageSetup paperSize="9" scale="80" orientation="landscape" r:id="rId1"/>
  <rowBreaks count="2" manualBreakCount="2">
    <brk id="13" max="7" man="1"/>
    <brk id="1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E16"/>
  <sheetViews>
    <sheetView view="pageBreakPreview" zoomScale="90" zoomScaleSheetLayoutView="90" workbookViewId="0">
      <selection activeCell="D12" sqref="D12"/>
    </sheetView>
  </sheetViews>
  <sheetFormatPr defaultRowHeight="15"/>
  <cols>
    <col min="1" max="1" width="6" customWidth="1"/>
    <col min="2" max="2" width="28.85546875" customWidth="1"/>
    <col min="3" max="3" width="57" customWidth="1"/>
    <col min="4" max="4" width="19.85546875" customWidth="1"/>
    <col min="5" max="5" width="27.42578125" customWidth="1"/>
  </cols>
  <sheetData>
    <row r="1" spans="1:5" ht="3.75" customHeight="1">
      <c r="D1" s="235"/>
      <c r="E1" s="235"/>
    </row>
    <row r="2" spans="1:5" ht="28.5" customHeight="1">
      <c r="A2" s="248" t="s">
        <v>192</v>
      </c>
      <c r="B2" s="248"/>
      <c r="C2" s="248"/>
      <c r="D2" s="248"/>
      <c r="E2" s="248"/>
    </row>
    <row r="3" spans="1:5" ht="15.75">
      <c r="A3" s="238"/>
      <c r="B3" s="238"/>
      <c r="C3" s="238"/>
      <c r="D3" s="238"/>
      <c r="E3" s="238"/>
    </row>
    <row r="4" spans="1:5" ht="1.5" customHeight="1">
      <c r="A4" s="238"/>
      <c r="B4" s="238"/>
      <c r="C4" s="238"/>
      <c r="D4" s="238"/>
      <c r="E4" s="238"/>
    </row>
    <row r="5" spans="1:5" ht="15.75" hidden="1">
      <c r="A5" s="1"/>
      <c r="B5" s="2"/>
      <c r="C5" s="2"/>
      <c r="D5" s="2"/>
      <c r="E5" s="2"/>
    </row>
    <row r="6" spans="1:5" ht="15.75" hidden="1">
      <c r="A6" s="8"/>
      <c r="B6" s="2"/>
      <c r="C6" s="2"/>
      <c r="D6" s="2"/>
      <c r="E6" s="2"/>
    </row>
    <row r="7" spans="1:5" ht="15.75">
      <c r="A7" s="241" t="s">
        <v>15</v>
      </c>
      <c r="B7" s="241"/>
      <c r="C7" s="241"/>
      <c r="D7" s="241"/>
      <c r="E7" s="241"/>
    </row>
    <row r="8" spans="1:5" ht="15.75">
      <c r="A8" s="241" t="s">
        <v>27</v>
      </c>
      <c r="B8" s="241"/>
      <c r="C8" s="241"/>
      <c r="D8" s="241"/>
      <c r="E8" s="241"/>
    </row>
    <row r="9" spans="1:5" ht="30.75" customHeight="1">
      <c r="A9" s="247" t="s">
        <v>243</v>
      </c>
      <c r="B9" s="241"/>
      <c r="C9" s="241"/>
      <c r="D9" s="241"/>
      <c r="E9" s="241"/>
    </row>
    <row r="10" spans="1:5" ht="15.75">
      <c r="A10" s="9"/>
      <c r="B10" s="2"/>
      <c r="C10" s="2"/>
      <c r="D10" s="2"/>
      <c r="E10" s="2"/>
    </row>
    <row r="11" spans="1:5" ht="49.5" customHeight="1">
      <c r="A11" s="5" t="s">
        <v>32</v>
      </c>
      <c r="B11" s="5" t="s">
        <v>29</v>
      </c>
      <c r="C11" s="5" t="s">
        <v>30</v>
      </c>
      <c r="D11" s="5" t="s">
        <v>28</v>
      </c>
      <c r="E11" s="5" t="s">
        <v>31</v>
      </c>
    </row>
    <row r="12" spans="1:5" ht="15.75">
      <c r="A12" s="7">
        <v>1</v>
      </c>
      <c r="B12" s="7">
        <v>2</v>
      </c>
      <c r="C12" s="7">
        <v>3</v>
      </c>
      <c r="D12" s="7">
        <v>4</v>
      </c>
      <c r="E12" s="7">
        <v>5</v>
      </c>
    </row>
    <row r="13" spans="1:5" ht="69" customHeight="1">
      <c r="A13" s="23">
        <v>1</v>
      </c>
      <c r="B13" s="23" t="s">
        <v>109</v>
      </c>
      <c r="C13" s="55" t="s">
        <v>172</v>
      </c>
      <c r="D13" s="23" t="s">
        <v>108</v>
      </c>
      <c r="E13" s="185" t="s">
        <v>223</v>
      </c>
    </row>
    <row r="14" spans="1:5" ht="82.5" customHeight="1">
      <c r="A14" s="23">
        <v>2</v>
      </c>
      <c r="B14" s="23" t="s">
        <v>109</v>
      </c>
      <c r="C14" s="55" t="s">
        <v>191</v>
      </c>
      <c r="D14" s="23" t="s">
        <v>108</v>
      </c>
      <c r="E14" s="185" t="s">
        <v>223</v>
      </c>
    </row>
    <row r="15" spans="1:5" ht="112.5" customHeight="1">
      <c r="A15" s="23">
        <v>3</v>
      </c>
      <c r="B15" s="23" t="s">
        <v>110</v>
      </c>
      <c r="C15" s="55" t="s">
        <v>224</v>
      </c>
      <c r="D15" s="23" t="s">
        <v>108</v>
      </c>
      <c r="E15" s="176" t="s">
        <v>225</v>
      </c>
    </row>
    <row r="16" spans="1:5" ht="15.75">
      <c r="A16" s="3"/>
    </row>
  </sheetData>
  <mergeCells count="7">
    <mergeCell ref="D1:E1"/>
    <mergeCell ref="A7:E7"/>
    <mergeCell ref="A8:E8"/>
    <mergeCell ref="A9:E9"/>
    <mergeCell ref="A2:E2"/>
    <mergeCell ref="A3:E3"/>
    <mergeCell ref="A4:E4"/>
  </mergeCells>
  <pageMargins left="0.11811023622047245" right="0" top="0.74803149606299213" bottom="0.19685039370078741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2"/>
  <sheetViews>
    <sheetView view="pageBreakPreview" zoomScale="120" zoomScaleSheetLayoutView="120" workbookViewId="0">
      <selection activeCell="C13" sqref="C13:H13"/>
    </sheetView>
  </sheetViews>
  <sheetFormatPr defaultColWidth="13.85546875" defaultRowHeight="15.75"/>
  <cols>
    <col min="1" max="1" width="6.5703125" style="2" customWidth="1"/>
    <col min="2" max="2" width="38.85546875" style="2" customWidth="1"/>
    <col min="3" max="16384" width="13.85546875" style="2"/>
  </cols>
  <sheetData>
    <row r="1" spans="1:8">
      <c r="A1" s="238" t="s">
        <v>174</v>
      </c>
      <c r="B1" s="238"/>
      <c r="C1" s="238"/>
      <c r="D1" s="238"/>
      <c r="E1" s="238"/>
      <c r="F1" s="238"/>
      <c r="G1" s="238"/>
      <c r="H1" s="238"/>
    </row>
    <row r="2" spans="1:8">
      <c r="A2" s="238" t="s">
        <v>173</v>
      </c>
      <c r="B2" s="238"/>
      <c r="C2" s="238"/>
      <c r="D2" s="238"/>
      <c r="E2" s="238"/>
      <c r="F2" s="238"/>
      <c r="G2" s="238"/>
      <c r="H2" s="238"/>
    </row>
    <row r="3" spans="1:8">
      <c r="A3" s="238"/>
      <c r="B3" s="238"/>
      <c r="C3" s="238"/>
      <c r="D3" s="238"/>
      <c r="E3" s="238"/>
      <c r="F3" s="238"/>
      <c r="G3" s="238"/>
      <c r="H3" s="238"/>
    </row>
    <row r="4" spans="1:8">
      <c r="A4" s="1"/>
    </row>
    <row r="5" spans="1:8" s="70" customFormat="1">
      <c r="A5" s="251" t="s">
        <v>33</v>
      </c>
      <c r="B5" s="251"/>
      <c r="C5" s="251"/>
      <c r="D5" s="251"/>
      <c r="E5" s="251"/>
      <c r="F5" s="251"/>
      <c r="G5" s="251"/>
      <c r="H5" s="251"/>
    </row>
    <row r="6" spans="1:8" s="70" customFormat="1">
      <c r="A6" s="251" t="s">
        <v>34</v>
      </c>
      <c r="B6" s="251"/>
      <c r="C6" s="251"/>
      <c r="D6" s="251"/>
      <c r="E6" s="251"/>
      <c r="F6" s="251"/>
      <c r="G6" s="251"/>
      <c r="H6" s="251"/>
    </row>
    <row r="7" spans="1:8" s="70" customFormat="1">
      <c r="A7" s="251" t="s">
        <v>35</v>
      </c>
      <c r="B7" s="251"/>
      <c r="C7" s="251"/>
      <c r="D7" s="251"/>
      <c r="E7" s="251"/>
      <c r="F7" s="251"/>
      <c r="G7" s="251"/>
      <c r="H7" s="251"/>
    </row>
    <row r="8" spans="1:8">
      <c r="A8" s="3"/>
    </row>
    <row r="9" spans="1:8">
      <c r="A9" s="12" t="s">
        <v>36</v>
      </c>
    </row>
    <row r="10" spans="1:8" ht="35.25" customHeight="1">
      <c r="A10" s="252" t="s">
        <v>42</v>
      </c>
      <c r="B10" s="252" t="s">
        <v>37</v>
      </c>
      <c r="C10" s="252" t="s">
        <v>38</v>
      </c>
      <c r="D10" s="252"/>
      <c r="E10" s="252"/>
      <c r="F10" s="252" t="s">
        <v>39</v>
      </c>
      <c r="G10" s="252"/>
      <c r="H10" s="252"/>
    </row>
    <row r="11" spans="1:8" ht="47.25">
      <c r="A11" s="252"/>
      <c r="B11" s="252"/>
      <c r="C11" s="5" t="s">
        <v>8</v>
      </c>
      <c r="D11" s="5" t="s">
        <v>9</v>
      </c>
      <c r="E11" s="5" t="s">
        <v>10</v>
      </c>
      <c r="F11" s="5" t="s">
        <v>8</v>
      </c>
      <c r="G11" s="5" t="s">
        <v>9</v>
      </c>
      <c r="H11" s="5" t="s">
        <v>10</v>
      </c>
    </row>
    <row r="12" spans="1:8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</row>
    <row r="13" spans="1:8" ht="31.5">
      <c r="A13" s="5">
        <v>1</v>
      </c>
      <c r="B13" s="6" t="s">
        <v>40</v>
      </c>
      <c r="C13" s="250"/>
      <c r="D13" s="250"/>
      <c r="E13" s="250"/>
      <c r="F13" s="250"/>
      <c r="G13" s="250"/>
      <c r="H13" s="250"/>
    </row>
    <row r="14" spans="1:8">
      <c r="A14" s="5">
        <v>2</v>
      </c>
      <c r="B14" s="6" t="s">
        <v>41</v>
      </c>
      <c r="C14" s="250"/>
      <c r="D14" s="250"/>
      <c r="E14" s="250"/>
      <c r="F14" s="250"/>
      <c r="G14" s="250"/>
      <c r="H14" s="250"/>
    </row>
    <row r="15" spans="1:8">
      <c r="A15" s="5">
        <v>3</v>
      </c>
      <c r="B15" s="6" t="s">
        <v>13</v>
      </c>
      <c r="C15" s="10"/>
      <c r="D15" s="10"/>
      <c r="E15" s="10"/>
      <c r="F15" s="10"/>
      <c r="G15" s="10"/>
      <c r="H15" s="10"/>
    </row>
    <row r="16" spans="1:8">
      <c r="A16" s="5">
        <v>4</v>
      </c>
      <c r="B16" s="6" t="s">
        <v>24</v>
      </c>
      <c r="C16" s="10"/>
      <c r="D16" s="10"/>
      <c r="E16" s="10"/>
      <c r="F16" s="10"/>
      <c r="G16" s="10"/>
      <c r="H16" s="10"/>
    </row>
    <row r="17" spans="1:8">
      <c r="A17" s="5">
        <v>5</v>
      </c>
      <c r="B17" s="6" t="s">
        <v>25</v>
      </c>
      <c r="C17" s="10"/>
      <c r="D17" s="10"/>
      <c r="E17" s="10"/>
      <c r="F17" s="10"/>
      <c r="G17" s="10"/>
      <c r="H17" s="10"/>
    </row>
    <row r="18" spans="1:8">
      <c r="A18" s="5">
        <v>6</v>
      </c>
      <c r="B18" s="11" t="s">
        <v>12</v>
      </c>
      <c r="C18" s="10"/>
      <c r="D18" s="10"/>
      <c r="E18" s="10"/>
      <c r="F18" s="10"/>
      <c r="G18" s="10"/>
      <c r="H18" s="10"/>
    </row>
    <row r="19" spans="1:8" ht="31.5">
      <c r="A19" s="5">
        <v>7</v>
      </c>
      <c r="B19" s="11" t="s">
        <v>14</v>
      </c>
      <c r="C19" s="10"/>
      <c r="D19" s="10"/>
      <c r="E19" s="10"/>
      <c r="F19" s="10"/>
      <c r="G19" s="10"/>
      <c r="H19" s="10"/>
    </row>
    <row r="20" spans="1:8">
      <c r="A20" s="5" t="s">
        <v>43</v>
      </c>
      <c r="B20" s="11" t="s">
        <v>12</v>
      </c>
      <c r="C20" s="10"/>
      <c r="D20" s="10"/>
      <c r="E20" s="10"/>
      <c r="F20" s="10"/>
      <c r="G20" s="10"/>
      <c r="H20" s="10"/>
    </row>
    <row r="22" spans="1:8" ht="28.5" customHeight="1">
      <c r="A22" s="249" t="s">
        <v>244</v>
      </c>
      <c r="B22" s="249"/>
      <c r="C22" s="249"/>
      <c r="D22" s="249"/>
      <c r="E22" s="249"/>
      <c r="F22" s="249"/>
      <c r="G22" s="249"/>
      <c r="H22" s="249"/>
    </row>
  </sheetData>
  <mergeCells count="13">
    <mergeCell ref="A1:H1"/>
    <mergeCell ref="A2:H2"/>
    <mergeCell ref="A3:H3"/>
    <mergeCell ref="A10:A11"/>
    <mergeCell ref="B10:B11"/>
    <mergeCell ref="C10:E10"/>
    <mergeCell ref="F10:H10"/>
    <mergeCell ref="A22:H22"/>
    <mergeCell ref="C14:H14"/>
    <mergeCell ref="A5:H5"/>
    <mergeCell ref="A6:H6"/>
    <mergeCell ref="A7:H7"/>
    <mergeCell ref="C13:H13"/>
  </mergeCells>
  <pageMargins left="0.70866141732283472" right="0.70866141732283472" top="0.74803149606299213" bottom="0.74803149606299213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48"/>
  <sheetViews>
    <sheetView view="pageBreakPreview" zoomScale="75" zoomScaleSheetLayoutView="75" workbookViewId="0">
      <selection activeCell="F30" sqref="F30"/>
    </sheetView>
  </sheetViews>
  <sheetFormatPr defaultColWidth="13.85546875" defaultRowHeight="15.75"/>
  <cols>
    <col min="1" max="1" width="4.5703125" style="138" customWidth="1"/>
    <col min="2" max="2" width="17.85546875" style="2" customWidth="1"/>
    <col min="3" max="3" width="51.85546875" style="2" customWidth="1"/>
    <col min="4" max="4" width="23.85546875" style="2" customWidth="1"/>
    <col min="5" max="5" width="7.140625" style="2" customWidth="1"/>
    <col min="6" max="6" width="6.42578125" style="2" customWidth="1"/>
    <col min="7" max="7" width="13.28515625" style="2" customWidth="1"/>
    <col min="8" max="8" width="7" style="2" customWidth="1"/>
    <col min="9" max="9" width="0.5703125" style="2" hidden="1" customWidth="1"/>
    <col min="10" max="10" width="13.85546875" style="2" customWidth="1"/>
    <col min="11" max="12" width="13.140625" style="2" customWidth="1"/>
    <col min="13" max="13" width="14.5703125" style="2" customWidth="1"/>
    <col min="14" max="14" width="14.42578125" style="2" bestFit="1" customWidth="1"/>
    <col min="15" max="15" width="16.85546875" style="2" bestFit="1" customWidth="1"/>
    <col min="16" max="16384" width="13.85546875" style="2"/>
  </cols>
  <sheetData>
    <row r="1" spans="1:14" ht="19.5" customHeight="1">
      <c r="G1" s="249" t="s">
        <v>163</v>
      </c>
      <c r="H1" s="249"/>
      <c r="I1" s="249"/>
      <c r="J1" s="249"/>
      <c r="K1" s="249"/>
      <c r="L1" s="249"/>
      <c r="M1" s="249"/>
    </row>
    <row r="2" spans="1:14" ht="9" customHeight="1">
      <c r="A2" s="302"/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</row>
    <row r="3" spans="1:14" ht="2.25" hidden="1" customHeight="1">
      <c r="A3" s="302"/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</row>
    <row r="4" spans="1:14" ht="26.25" hidden="1" customHeight="1">
      <c r="A4" s="302"/>
      <c r="B4" s="302"/>
      <c r="C4" s="302"/>
      <c r="D4" s="302"/>
      <c r="E4" s="302"/>
      <c r="F4" s="302"/>
      <c r="G4" s="302"/>
      <c r="H4" s="302"/>
      <c r="I4" s="302"/>
      <c r="J4" s="302"/>
      <c r="K4" s="302"/>
      <c r="L4" s="302"/>
      <c r="M4" s="302"/>
    </row>
    <row r="5" spans="1:14" ht="29.25" hidden="1" customHeight="1">
      <c r="A5" s="139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</row>
    <row r="6" spans="1:14" ht="15.75" customHeight="1">
      <c r="A6" s="303" t="s">
        <v>44</v>
      </c>
      <c r="B6" s="303"/>
      <c r="C6" s="303"/>
      <c r="D6" s="303"/>
      <c r="E6" s="303"/>
      <c r="F6" s="303"/>
      <c r="G6" s="303"/>
      <c r="H6" s="303"/>
      <c r="I6" s="303"/>
      <c r="J6" s="303"/>
      <c r="K6" s="303"/>
      <c r="L6" s="303"/>
      <c r="M6" s="303"/>
    </row>
    <row r="7" spans="1:14" ht="13.5" customHeight="1">
      <c r="A7" s="303" t="s">
        <v>164</v>
      </c>
      <c r="B7" s="303"/>
      <c r="C7" s="303"/>
      <c r="D7" s="303"/>
      <c r="E7" s="303"/>
      <c r="F7" s="303"/>
      <c r="G7" s="303"/>
      <c r="H7" s="303"/>
      <c r="I7" s="303"/>
      <c r="J7" s="303"/>
      <c r="K7" s="303"/>
      <c r="L7" s="303"/>
      <c r="M7" s="303"/>
    </row>
    <row r="8" spans="1:14" ht="8.25" hidden="1" customHeight="1">
      <c r="A8" s="295"/>
      <c r="B8" s="295"/>
      <c r="C8" s="295"/>
      <c r="D8" s="295"/>
      <c r="E8" s="295"/>
      <c r="F8" s="295"/>
      <c r="G8" s="295"/>
      <c r="H8" s="295"/>
      <c r="I8" s="82"/>
      <c r="J8" s="82"/>
      <c r="K8" s="82"/>
      <c r="L8" s="82"/>
      <c r="M8" s="82"/>
    </row>
    <row r="9" spans="1:14" ht="16.5" customHeight="1">
      <c r="A9" s="305" t="s">
        <v>36</v>
      </c>
      <c r="B9" s="305"/>
      <c r="C9" s="305"/>
      <c r="D9" s="305"/>
      <c r="E9" s="305"/>
      <c r="F9" s="305"/>
      <c r="G9" s="305"/>
      <c r="H9" s="305"/>
      <c r="I9" s="305"/>
      <c r="J9" s="305"/>
      <c r="K9" s="305"/>
      <c r="L9" s="305"/>
      <c r="M9" s="305"/>
    </row>
    <row r="10" spans="1:14" ht="13.5" customHeight="1">
      <c r="A10" s="301" t="s">
        <v>42</v>
      </c>
      <c r="B10" s="274" t="s">
        <v>45</v>
      </c>
      <c r="C10" s="271" t="s">
        <v>46</v>
      </c>
      <c r="D10" s="274" t="s">
        <v>47</v>
      </c>
      <c r="E10" s="306" t="s">
        <v>55</v>
      </c>
      <c r="F10" s="306"/>
      <c r="G10" s="306"/>
      <c r="H10" s="306"/>
      <c r="I10" s="286" t="s">
        <v>168</v>
      </c>
      <c r="J10" s="286"/>
      <c r="K10" s="286"/>
      <c r="L10" s="286"/>
      <c r="M10" s="287"/>
    </row>
    <row r="11" spans="1:14" ht="7.5" customHeight="1">
      <c r="A11" s="301"/>
      <c r="B11" s="274"/>
      <c r="C11" s="272"/>
      <c r="D11" s="274"/>
      <c r="E11" s="306"/>
      <c r="F11" s="306"/>
      <c r="G11" s="306"/>
      <c r="H11" s="306"/>
      <c r="I11" s="288"/>
      <c r="J11" s="288"/>
      <c r="K11" s="288"/>
      <c r="L11" s="288"/>
      <c r="M11" s="289"/>
    </row>
    <row r="12" spans="1:14" ht="66" customHeight="1">
      <c r="A12" s="301"/>
      <c r="B12" s="274"/>
      <c r="C12" s="273"/>
      <c r="D12" s="274"/>
      <c r="E12" s="127" t="s">
        <v>48</v>
      </c>
      <c r="F12" s="127" t="s">
        <v>49</v>
      </c>
      <c r="G12" s="127" t="s">
        <v>50</v>
      </c>
      <c r="H12" s="127" t="s">
        <v>51</v>
      </c>
      <c r="I12" s="125"/>
      <c r="J12" s="152" t="s">
        <v>212</v>
      </c>
      <c r="K12" s="152" t="s">
        <v>213</v>
      </c>
      <c r="L12" s="152" t="s">
        <v>214</v>
      </c>
      <c r="M12" s="22" t="s">
        <v>52</v>
      </c>
    </row>
    <row r="13" spans="1:14" s="70" customFormat="1">
      <c r="A13" s="144">
        <v>1</v>
      </c>
      <c r="B13" s="77">
        <v>2</v>
      </c>
      <c r="C13" s="77">
        <v>3</v>
      </c>
      <c r="D13" s="77">
        <v>4</v>
      </c>
      <c r="E13" s="77">
        <v>5</v>
      </c>
      <c r="F13" s="77">
        <v>6</v>
      </c>
      <c r="G13" s="77">
        <v>7</v>
      </c>
      <c r="H13" s="77">
        <v>8</v>
      </c>
      <c r="I13" s="77">
        <v>11</v>
      </c>
      <c r="J13" s="77">
        <v>13</v>
      </c>
      <c r="K13" s="77"/>
      <c r="L13" s="77"/>
      <c r="M13" s="77">
        <v>14</v>
      </c>
    </row>
    <row r="14" spans="1:14">
      <c r="A14" s="296">
        <v>1</v>
      </c>
      <c r="B14" s="297" t="s">
        <v>11</v>
      </c>
      <c r="C14" s="298" t="s">
        <v>245</v>
      </c>
      <c r="D14" s="120" t="s">
        <v>145</v>
      </c>
      <c r="E14" s="255"/>
      <c r="F14" s="255"/>
      <c r="G14" s="255"/>
      <c r="H14" s="255"/>
      <c r="I14" s="279"/>
      <c r="J14" s="281">
        <f>J17+J29+J39</f>
        <v>32007.8</v>
      </c>
      <c r="K14" s="277">
        <f>K17+K29+K39</f>
        <v>34304.5</v>
      </c>
      <c r="L14" s="277">
        <f>L17+L29+L39</f>
        <v>36162.100000000006</v>
      </c>
      <c r="M14" s="304">
        <f>SUM(J14:L15)</f>
        <v>102474.40000000001</v>
      </c>
      <c r="N14" s="275"/>
    </row>
    <row r="15" spans="1:14">
      <c r="A15" s="296"/>
      <c r="B15" s="297"/>
      <c r="C15" s="299"/>
      <c r="D15" s="121" t="s">
        <v>53</v>
      </c>
      <c r="E15" s="255"/>
      <c r="F15" s="255"/>
      <c r="G15" s="255"/>
      <c r="H15" s="255"/>
      <c r="I15" s="280"/>
      <c r="J15" s="281"/>
      <c r="K15" s="278"/>
      <c r="L15" s="278"/>
      <c r="M15" s="304"/>
      <c r="N15" s="276"/>
    </row>
    <row r="16" spans="1:14" ht="27.75" customHeight="1">
      <c r="A16" s="296"/>
      <c r="B16" s="297"/>
      <c r="C16" s="300"/>
      <c r="D16" s="122" t="s">
        <v>108</v>
      </c>
      <c r="E16" s="123"/>
      <c r="F16" s="123"/>
      <c r="G16" s="123"/>
      <c r="H16" s="123"/>
      <c r="I16" s="124"/>
      <c r="J16" s="192">
        <f>J14</f>
        <v>32007.8</v>
      </c>
      <c r="K16" s="153">
        <f>K14</f>
        <v>34304.5</v>
      </c>
      <c r="L16" s="153">
        <f>L17+L29+L39</f>
        <v>36162.100000000006</v>
      </c>
      <c r="M16" s="193">
        <f>M14</f>
        <v>102474.40000000001</v>
      </c>
      <c r="N16" s="61"/>
    </row>
    <row r="17" spans="1:15" ht="21.75" customHeight="1">
      <c r="A17" s="268">
        <v>2</v>
      </c>
      <c r="B17" s="269" t="s">
        <v>13</v>
      </c>
      <c r="C17" s="256" t="s">
        <v>111</v>
      </c>
      <c r="D17" s="111" t="s">
        <v>54</v>
      </c>
      <c r="E17" s="112"/>
      <c r="F17" s="112"/>
      <c r="G17" s="112"/>
      <c r="H17" s="112"/>
      <c r="I17" s="116"/>
      <c r="J17" s="186">
        <f>J22+J25+J26+J27+J28</f>
        <v>1555.25</v>
      </c>
      <c r="K17" s="186">
        <f>K22+K25+K26+K27+K28</f>
        <v>2980.86</v>
      </c>
      <c r="L17" s="186">
        <f>L22+L25+L26+L27+L28</f>
        <v>2170.86</v>
      </c>
      <c r="M17" s="188">
        <f>J17+K17+L17</f>
        <v>6706.9700000000012</v>
      </c>
      <c r="N17" s="83"/>
    </row>
    <row r="18" spans="1:15" ht="41.25" customHeight="1">
      <c r="A18" s="253"/>
      <c r="B18" s="270"/>
      <c r="C18" s="261"/>
      <c r="D18" s="118" t="s">
        <v>167</v>
      </c>
      <c r="E18" s="119"/>
      <c r="F18" s="119"/>
      <c r="G18" s="119"/>
      <c r="H18" s="119"/>
      <c r="I18" s="117"/>
      <c r="J18" s="187">
        <f>J17</f>
        <v>1555.25</v>
      </c>
      <c r="K18" s="187">
        <f>K17</f>
        <v>2980.86</v>
      </c>
      <c r="L18" s="187">
        <f t="shared" ref="L18" si="0">L17</f>
        <v>2170.86</v>
      </c>
      <c r="M18" s="189">
        <f>SUM(I18:L18)</f>
        <v>6706.9700000000012</v>
      </c>
      <c r="N18" s="80"/>
      <c r="O18" s="83">
        <f>J17+J29</f>
        <v>19541.8</v>
      </c>
    </row>
    <row r="19" spans="1:15" ht="33.75" hidden="1" customHeight="1">
      <c r="A19" s="258">
        <v>6</v>
      </c>
      <c r="B19" s="262" t="s">
        <v>113</v>
      </c>
      <c r="C19" s="265" t="s">
        <v>132</v>
      </c>
      <c r="D19" s="67" t="s">
        <v>112</v>
      </c>
      <c r="E19" s="73"/>
      <c r="F19" s="73"/>
      <c r="G19" s="73"/>
      <c r="H19" s="73"/>
      <c r="I19" s="108"/>
      <c r="J19" s="156">
        <v>0</v>
      </c>
      <c r="K19" s="156"/>
      <c r="L19" s="156">
        <v>0</v>
      </c>
      <c r="M19" s="167">
        <f>SUM(M20:M21)</f>
        <v>0</v>
      </c>
    </row>
    <row r="20" spans="1:15" ht="32.25" hidden="1" customHeight="1">
      <c r="A20" s="259"/>
      <c r="B20" s="263"/>
      <c r="C20" s="266"/>
      <c r="D20" s="58" t="s">
        <v>108</v>
      </c>
      <c r="E20" s="74">
        <v>162</v>
      </c>
      <c r="F20" s="74" t="s">
        <v>140</v>
      </c>
      <c r="G20" s="74" t="s">
        <v>136</v>
      </c>
      <c r="H20" s="74" t="s">
        <v>137</v>
      </c>
      <c r="I20" s="78"/>
      <c r="J20" s="157">
        <v>0</v>
      </c>
      <c r="K20" s="157"/>
      <c r="L20" s="157">
        <v>0</v>
      </c>
      <c r="M20" s="168">
        <f>SUM(I20:L20)</f>
        <v>0</v>
      </c>
    </row>
    <row r="21" spans="1:15" ht="27.75" hidden="1" customHeight="1">
      <c r="A21" s="260"/>
      <c r="B21" s="264"/>
      <c r="C21" s="267"/>
      <c r="D21" s="57" t="s">
        <v>108</v>
      </c>
      <c r="E21" s="75">
        <v>162</v>
      </c>
      <c r="F21" s="75" t="s">
        <v>140</v>
      </c>
      <c r="G21" s="75" t="s">
        <v>138</v>
      </c>
      <c r="H21" s="75" t="s">
        <v>137</v>
      </c>
      <c r="I21" s="85"/>
      <c r="J21" s="158">
        <v>0</v>
      </c>
      <c r="K21" s="158"/>
      <c r="L21" s="158">
        <v>0</v>
      </c>
      <c r="M21" s="169">
        <f>SUM(I21:J21)</f>
        <v>0</v>
      </c>
    </row>
    <row r="22" spans="1:15" ht="27.75" customHeight="1">
      <c r="A22" s="258">
        <v>3</v>
      </c>
      <c r="B22" s="262" t="s">
        <v>24</v>
      </c>
      <c r="C22" s="265" t="s">
        <v>208</v>
      </c>
      <c r="D22" s="180" t="s">
        <v>112</v>
      </c>
      <c r="E22" s="128"/>
      <c r="F22" s="128"/>
      <c r="G22" s="128"/>
      <c r="H22" s="128"/>
      <c r="I22" s="85"/>
      <c r="J22" s="164">
        <f>J23+J24</f>
        <v>50.86</v>
      </c>
      <c r="K22" s="204">
        <f t="shared" ref="K22" si="1">K23+K24</f>
        <v>50.86</v>
      </c>
      <c r="L22" s="204">
        <f>L23+L24</f>
        <v>50.86</v>
      </c>
      <c r="M22" s="179">
        <f>J22</f>
        <v>50.86</v>
      </c>
      <c r="N22" s="183"/>
      <c r="O22" s="2">
        <f>19541.8-19516.8</f>
        <v>25</v>
      </c>
    </row>
    <row r="23" spans="1:15" ht="27.75" customHeight="1">
      <c r="A23" s="259"/>
      <c r="B23" s="263"/>
      <c r="C23" s="266"/>
      <c r="D23" s="181" t="s">
        <v>108</v>
      </c>
      <c r="E23" s="128" t="s">
        <v>139</v>
      </c>
      <c r="F23" s="128" t="s">
        <v>140</v>
      </c>
      <c r="G23" s="128" t="s">
        <v>136</v>
      </c>
      <c r="H23" s="128" t="s">
        <v>137</v>
      </c>
      <c r="I23" s="85"/>
      <c r="J23" s="169">
        <v>0</v>
      </c>
      <c r="K23" s="158">
        <v>0</v>
      </c>
      <c r="L23" s="158">
        <v>0</v>
      </c>
      <c r="M23" s="169">
        <f>J23</f>
        <v>0</v>
      </c>
    </row>
    <row r="24" spans="1:15" ht="27.75" customHeight="1">
      <c r="A24" s="260"/>
      <c r="B24" s="264"/>
      <c r="C24" s="267"/>
      <c r="D24" s="182" t="s">
        <v>108</v>
      </c>
      <c r="E24" s="128" t="s">
        <v>139</v>
      </c>
      <c r="F24" s="128" t="s">
        <v>140</v>
      </c>
      <c r="G24" s="128" t="s">
        <v>138</v>
      </c>
      <c r="H24" s="128" t="s">
        <v>137</v>
      </c>
      <c r="I24" s="85"/>
      <c r="J24" s="169">
        <v>50.86</v>
      </c>
      <c r="K24" s="158">
        <v>50.86</v>
      </c>
      <c r="L24" s="158">
        <v>50.86</v>
      </c>
      <c r="M24" s="169">
        <f>J24</f>
        <v>50.86</v>
      </c>
    </row>
    <row r="25" spans="1:15" ht="87" customHeight="1">
      <c r="A25" s="145">
        <v>4</v>
      </c>
      <c r="B25" s="97" t="s">
        <v>25</v>
      </c>
      <c r="C25" s="97" t="s">
        <v>215</v>
      </c>
      <c r="D25" s="67" t="s">
        <v>112</v>
      </c>
      <c r="E25" s="128" t="s">
        <v>139</v>
      </c>
      <c r="F25" s="128" t="s">
        <v>140</v>
      </c>
      <c r="G25" s="128" t="s">
        <v>141</v>
      </c>
      <c r="H25" s="128" t="s">
        <v>137</v>
      </c>
      <c r="I25" s="84"/>
      <c r="J25" s="158">
        <v>694.39</v>
      </c>
      <c r="K25" s="158">
        <v>740</v>
      </c>
      <c r="L25" s="158">
        <v>850</v>
      </c>
      <c r="M25" s="169">
        <f>SUM(I25:L25)</f>
        <v>2284.39</v>
      </c>
      <c r="N25" s="61"/>
    </row>
    <row r="26" spans="1:15" ht="27" customHeight="1">
      <c r="A26" s="145">
        <v>5</v>
      </c>
      <c r="B26" s="97" t="s">
        <v>165</v>
      </c>
      <c r="C26" s="97" t="s">
        <v>104</v>
      </c>
      <c r="D26" s="67" t="s">
        <v>112</v>
      </c>
      <c r="E26" s="128" t="s">
        <v>139</v>
      </c>
      <c r="F26" s="128" t="s">
        <v>140</v>
      </c>
      <c r="G26" s="128" t="s">
        <v>141</v>
      </c>
      <c r="H26" s="128" t="s">
        <v>137</v>
      </c>
      <c r="I26" s="109"/>
      <c r="J26" s="159">
        <v>810</v>
      </c>
      <c r="K26" s="159">
        <v>810</v>
      </c>
      <c r="L26" s="159">
        <v>870</v>
      </c>
      <c r="M26" s="170">
        <f>SUM(J26:L26)</f>
        <v>2490</v>
      </c>
      <c r="N26" s="284">
        <v>810</v>
      </c>
      <c r="O26" s="285"/>
    </row>
    <row r="27" spans="1:15" ht="45" customHeight="1">
      <c r="A27" s="194">
        <v>6</v>
      </c>
      <c r="B27" s="97" t="s">
        <v>113</v>
      </c>
      <c r="C27" s="97" t="s">
        <v>237</v>
      </c>
      <c r="D27" s="146" t="s">
        <v>112</v>
      </c>
      <c r="E27" s="128" t="s">
        <v>139</v>
      </c>
      <c r="F27" s="128" t="s">
        <v>140</v>
      </c>
      <c r="G27" s="128" t="s">
        <v>141</v>
      </c>
      <c r="H27" s="128" t="s">
        <v>137</v>
      </c>
      <c r="I27" s="79"/>
      <c r="J27" s="159">
        <v>0</v>
      </c>
      <c r="K27" s="159">
        <v>380</v>
      </c>
      <c r="L27" s="159">
        <v>400</v>
      </c>
      <c r="M27" s="170">
        <f>SUM(J27:L27)</f>
        <v>780</v>
      </c>
      <c r="N27" s="195"/>
      <c r="O27" s="196"/>
    </row>
    <row r="28" spans="1:15" ht="30" customHeight="1">
      <c r="A28" s="145">
        <v>7</v>
      </c>
      <c r="B28" s="97" t="s">
        <v>233</v>
      </c>
      <c r="C28" s="97" t="s">
        <v>234</v>
      </c>
      <c r="D28" s="72" t="s">
        <v>112</v>
      </c>
      <c r="E28" s="128" t="s">
        <v>139</v>
      </c>
      <c r="F28" s="128" t="s">
        <v>140</v>
      </c>
      <c r="G28" s="128" t="s">
        <v>141</v>
      </c>
      <c r="H28" s="128" t="s">
        <v>137</v>
      </c>
      <c r="I28" s="79"/>
      <c r="J28" s="159">
        <v>0</v>
      </c>
      <c r="K28" s="159">
        <v>1000</v>
      </c>
      <c r="L28" s="159">
        <v>0</v>
      </c>
      <c r="M28" s="170">
        <f>SUM(J28:L28)</f>
        <v>1000</v>
      </c>
      <c r="N28" s="282" t="s">
        <v>210</v>
      </c>
      <c r="O28" s="283"/>
    </row>
    <row r="29" spans="1:15" ht="19.5" customHeight="1">
      <c r="A29" s="253">
        <v>8</v>
      </c>
      <c r="B29" s="256" t="s">
        <v>114</v>
      </c>
      <c r="C29" s="261" t="s">
        <v>153</v>
      </c>
      <c r="D29" s="111" t="s">
        <v>54</v>
      </c>
      <c r="E29" s="129"/>
      <c r="F29" s="129"/>
      <c r="G29" s="129"/>
      <c r="H29" s="129"/>
      <c r="I29" s="116"/>
      <c r="J29" s="190">
        <f>J32+J33+J34+J38</f>
        <v>17986.55</v>
      </c>
      <c r="K29" s="154">
        <f>K31+K38</f>
        <v>18857.64</v>
      </c>
      <c r="L29" s="154">
        <f>L31+L38</f>
        <v>21525.24</v>
      </c>
      <c r="M29" s="190">
        <f>J29+K29+L29</f>
        <v>58369.430000000008</v>
      </c>
      <c r="N29" s="80"/>
      <c r="O29" s="92"/>
    </row>
    <row r="30" spans="1:15" ht="45" customHeight="1">
      <c r="A30" s="254"/>
      <c r="B30" s="257"/>
      <c r="C30" s="257"/>
      <c r="D30" s="114" t="s">
        <v>167</v>
      </c>
      <c r="E30" s="130"/>
      <c r="F30" s="130"/>
      <c r="G30" s="130"/>
      <c r="H30" s="130"/>
      <c r="I30" s="117"/>
      <c r="J30" s="191">
        <f>J29</f>
        <v>17986.55</v>
      </c>
      <c r="K30" s="155">
        <f>K29</f>
        <v>18857.64</v>
      </c>
      <c r="L30" s="155">
        <f>L29</f>
        <v>21525.24</v>
      </c>
      <c r="M30" s="191">
        <f>M29</f>
        <v>58369.430000000008</v>
      </c>
      <c r="N30" s="80"/>
      <c r="O30" s="80"/>
    </row>
    <row r="31" spans="1:15" ht="33" customHeight="1">
      <c r="A31" s="258">
        <v>9</v>
      </c>
      <c r="B31" s="262" t="s">
        <v>116</v>
      </c>
      <c r="C31" s="291" t="s">
        <v>105</v>
      </c>
      <c r="D31" s="87" t="s">
        <v>112</v>
      </c>
      <c r="E31" s="131"/>
      <c r="F31" s="131"/>
      <c r="G31" s="131"/>
      <c r="H31" s="131"/>
      <c r="I31" s="106"/>
      <c r="J31" s="160">
        <f>SUM(J32:J34)</f>
        <v>17961.55</v>
      </c>
      <c r="K31" s="160">
        <f>SUM(K32:K34)</f>
        <v>18832.64</v>
      </c>
      <c r="L31" s="160">
        <f>SUM(L32:L34)</f>
        <v>21500.240000000002</v>
      </c>
      <c r="M31" s="160">
        <f>SUM(J31:L31)</f>
        <v>58294.430000000008</v>
      </c>
      <c r="N31" s="60"/>
      <c r="O31" s="83">
        <v>15577.5</v>
      </c>
    </row>
    <row r="32" spans="1:15" ht="24" customHeight="1">
      <c r="A32" s="259"/>
      <c r="B32" s="263"/>
      <c r="C32" s="292"/>
      <c r="D32" s="76" t="s">
        <v>108</v>
      </c>
      <c r="E32" s="132" t="s">
        <v>139</v>
      </c>
      <c r="F32" s="132" t="s">
        <v>140</v>
      </c>
      <c r="G32" s="132" t="s">
        <v>189</v>
      </c>
      <c r="H32" s="132" t="s">
        <v>137</v>
      </c>
      <c r="I32" s="88"/>
      <c r="J32" s="161">
        <v>0</v>
      </c>
      <c r="K32" s="161">
        <v>0</v>
      </c>
      <c r="L32" s="161">
        <v>0</v>
      </c>
      <c r="M32" s="157">
        <f>SUM(I32:L32)</f>
        <v>0</v>
      </c>
      <c r="N32" s="2" t="s">
        <v>148</v>
      </c>
      <c r="O32" s="177">
        <v>162.29499999999999</v>
      </c>
    </row>
    <row r="33" spans="1:15" ht="27" customHeight="1">
      <c r="A33" s="259"/>
      <c r="B33" s="263"/>
      <c r="C33" s="292"/>
      <c r="D33" s="68" t="s">
        <v>108</v>
      </c>
      <c r="E33" s="133" t="s">
        <v>139</v>
      </c>
      <c r="F33" s="133" t="s">
        <v>140</v>
      </c>
      <c r="G33" s="133" t="s">
        <v>142</v>
      </c>
      <c r="H33" s="133" t="s">
        <v>137</v>
      </c>
      <c r="I33" s="91"/>
      <c r="J33" s="162">
        <v>17961.55</v>
      </c>
      <c r="K33" s="162">
        <v>18832.64</v>
      </c>
      <c r="L33" s="162">
        <v>21500.240000000002</v>
      </c>
      <c r="M33" s="159">
        <f>SUM(I33:L33)</f>
        <v>58294.430000000008</v>
      </c>
      <c r="N33" s="2" t="s">
        <v>187</v>
      </c>
      <c r="O33" s="83">
        <f>O31-O32</f>
        <v>15415.205</v>
      </c>
    </row>
    <row r="34" spans="1:15" ht="27.75" customHeight="1">
      <c r="A34" s="260"/>
      <c r="B34" s="264"/>
      <c r="C34" s="293"/>
      <c r="D34" s="68" t="s">
        <v>108</v>
      </c>
      <c r="E34" s="134" t="s">
        <v>139</v>
      </c>
      <c r="F34" s="134" t="s">
        <v>140</v>
      </c>
      <c r="G34" s="134" t="s">
        <v>190</v>
      </c>
      <c r="H34" s="134" t="s">
        <v>137</v>
      </c>
      <c r="I34" s="89"/>
      <c r="J34" s="178">
        <v>0</v>
      </c>
      <c r="K34" s="162">
        <v>0</v>
      </c>
      <c r="L34" s="162">
        <v>0</v>
      </c>
      <c r="M34" s="158">
        <f>SUM(I34:J34)</f>
        <v>0</v>
      </c>
      <c r="N34" s="2" t="s">
        <v>188</v>
      </c>
    </row>
    <row r="35" spans="1:15" ht="5.25" hidden="1" customHeight="1">
      <c r="A35" s="258">
        <v>40</v>
      </c>
      <c r="B35" s="262" t="s">
        <v>166</v>
      </c>
      <c r="C35" s="265" t="s">
        <v>133</v>
      </c>
      <c r="D35" s="87" t="s">
        <v>112</v>
      </c>
      <c r="E35" s="134"/>
      <c r="F35" s="134"/>
      <c r="G35" s="134"/>
      <c r="H35" s="134"/>
      <c r="I35" s="90"/>
      <c r="J35" s="163">
        <f>SUM(J36:J37)</f>
        <v>0</v>
      </c>
      <c r="K35" s="163"/>
      <c r="L35" s="163">
        <f>SUM(L36:L37)</f>
        <v>0</v>
      </c>
      <c r="M35" s="164">
        <f>SUM(M36:M37)</f>
        <v>0</v>
      </c>
    </row>
    <row r="36" spans="1:15" ht="28.5" hidden="1" customHeight="1">
      <c r="A36" s="259"/>
      <c r="B36" s="263"/>
      <c r="C36" s="266"/>
      <c r="D36" s="76" t="s">
        <v>108</v>
      </c>
      <c r="E36" s="132" t="s">
        <v>139</v>
      </c>
      <c r="F36" s="132" t="s">
        <v>140</v>
      </c>
      <c r="G36" s="132" t="s">
        <v>143</v>
      </c>
      <c r="H36" s="132" t="s">
        <v>137</v>
      </c>
      <c r="I36" s="88"/>
      <c r="J36" s="161">
        <v>0</v>
      </c>
      <c r="K36" s="161"/>
      <c r="L36" s="161">
        <v>0</v>
      </c>
      <c r="M36" s="157">
        <f>SUM(I36:J36)</f>
        <v>0</v>
      </c>
      <c r="N36" s="2" t="s">
        <v>148</v>
      </c>
    </row>
    <row r="37" spans="1:15" ht="25.5" hidden="1" customHeight="1">
      <c r="A37" s="260"/>
      <c r="B37" s="264"/>
      <c r="C37" s="267"/>
      <c r="D37" s="68" t="s">
        <v>108</v>
      </c>
      <c r="E37" s="134" t="s">
        <v>139</v>
      </c>
      <c r="F37" s="134" t="s">
        <v>140</v>
      </c>
      <c r="G37" s="134" t="s">
        <v>144</v>
      </c>
      <c r="H37" s="134" t="s">
        <v>137</v>
      </c>
      <c r="I37" s="89"/>
      <c r="J37" s="158">
        <v>0</v>
      </c>
      <c r="K37" s="158"/>
      <c r="L37" s="158">
        <v>0</v>
      </c>
      <c r="M37" s="158">
        <f>SUM(I37:J37)</f>
        <v>0</v>
      </c>
    </row>
    <row r="38" spans="1:15" ht="31.5" customHeight="1">
      <c r="A38" s="197">
        <v>10</v>
      </c>
      <c r="B38" s="198" t="s">
        <v>235</v>
      </c>
      <c r="C38" s="199" t="s">
        <v>236</v>
      </c>
      <c r="D38" s="68" t="s">
        <v>108</v>
      </c>
      <c r="E38" s="133" t="s">
        <v>139</v>
      </c>
      <c r="F38" s="133" t="s">
        <v>140</v>
      </c>
      <c r="G38" s="133" t="s">
        <v>142</v>
      </c>
      <c r="H38" s="133" t="s">
        <v>137</v>
      </c>
      <c r="I38" s="89"/>
      <c r="J38" s="158">
        <v>25</v>
      </c>
      <c r="K38" s="158">
        <v>25</v>
      </c>
      <c r="L38" s="158">
        <v>25</v>
      </c>
      <c r="M38" s="158">
        <f>SUM(J38:L38)</f>
        <v>75</v>
      </c>
    </row>
    <row r="39" spans="1:15" ht="22.5" customHeight="1">
      <c r="A39" s="253">
        <v>11</v>
      </c>
      <c r="B39" s="256" t="s">
        <v>115</v>
      </c>
      <c r="C39" s="256" t="s">
        <v>207</v>
      </c>
      <c r="D39" s="111" t="s">
        <v>54</v>
      </c>
      <c r="E39" s="129"/>
      <c r="F39" s="129"/>
      <c r="G39" s="129"/>
      <c r="H39" s="129"/>
      <c r="I39" s="113"/>
      <c r="J39" s="165">
        <f>SUM(J41:J41)</f>
        <v>12466</v>
      </c>
      <c r="K39" s="165">
        <f>K41</f>
        <v>12466</v>
      </c>
      <c r="L39" s="165">
        <f>SUM(L41:L41)</f>
        <v>12466</v>
      </c>
      <c r="M39" s="154">
        <f>SUM(M41:M41)</f>
        <v>37398</v>
      </c>
      <c r="N39" s="94"/>
    </row>
    <row r="40" spans="1:15" ht="41.25" customHeight="1">
      <c r="A40" s="254"/>
      <c r="B40" s="257"/>
      <c r="C40" s="257"/>
      <c r="D40" s="114" t="s">
        <v>167</v>
      </c>
      <c r="E40" s="130"/>
      <c r="F40" s="130"/>
      <c r="G40" s="130"/>
      <c r="H40" s="130"/>
      <c r="I40" s="115"/>
      <c r="J40" s="166">
        <f t="shared" ref="J40" si="2">J39</f>
        <v>12466</v>
      </c>
      <c r="K40" s="166">
        <f>K39</f>
        <v>12466</v>
      </c>
      <c r="L40" s="166">
        <f>L39</f>
        <v>12466</v>
      </c>
      <c r="M40" s="155">
        <f>M39</f>
        <v>37398</v>
      </c>
    </row>
    <row r="41" spans="1:15" ht="86.25" customHeight="1">
      <c r="A41" s="147">
        <v>12</v>
      </c>
      <c r="B41" s="97" t="s">
        <v>117</v>
      </c>
      <c r="C41" s="97" t="s">
        <v>169</v>
      </c>
      <c r="D41" s="146" t="s">
        <v>112</v>
      </c>
      <c r="E41" s="128" t="s">
        <v>139</v>
      </c>
      <c r="F41" s="128" t="s">
        <v>146</v>
      </c>
      <c r="G41" s="128" t="s">
        <v>147</v>
      </c>
      <c r="H41" s="128" t="s">
        <v>198</v>
      </c>
      <c r="I41" s="93"/>
      <c r="J41" s="158">
        <v>12466</v>
      </c>
      <c r="K41" s="158">
        <v>12466</v>
      </c>
      <c r="L41" s="158">
        <v>12466</v>
      </c>
      <c r="M41" s="158">
        <f>SUM(J41:L41)</f>
        <v>37398</v>
      </c>
    </row>
    <row r="42" spans="1:15" ht="6.75" customHeight="1">
      <c r="A42" s="140"/>
    </row>
    <row r="43" spans="1:15" ht="16.5" customHeight="1">
      <c r="A43" s="294"/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</row>
    <row r="44" spans="1:15" ht="32.25" customHeight="1">
      <c r="A44" s="294"/>
      <c r="B44" s="294"/>
      <c r="C44" s="294"/>
      <c r="D44" s="294"/>
      <c r="E44" s="294"/>
      <c r="F44" s="294"/>
      <c r="G44" s="294"/>
      <c r="H44" s="294"/>
      <c r="I44" s="294"/>
      <c r="J44" s="294"/>
      <c r="K44" s="294"/>
      <c r="L44" s="294"/>
      <c r="M44" s="294"/>
    </row>
    <row r="45" spans="1:15" ht="18.75">
      <c r="A45" s="290"/>
      <c r="B45" s="290"/>
      <c r="C45" s="290"/>
      <c r="D45" s="290"/>
      <c r="E45" s="290"/>
      <c r="F45" s="290"/>
      <c r="G45" s="290"/>
      <c r="H45" s="290"/>
      <c r="I45" s="290"/>
      <c r="J45" s="290"/>
      <c r="K45" s="290"/>
      <c r="L45" s="290"/>
      <c r="M45" s="290"/>
    </row>
    <row r="46" spans="1:15">
      <c r="A46" s="141"/>
      <c r="B46"/>
      <c r="C46"/>
      <c r="D46"/>
      <c r="E46"/>
      <c r="F46"/>
      <c r="G46"/>
      <c r="H46"/>
      <c r="I46"/>
      <c r="J46"/>
      <c r="K46"/>
      <c r="L46"/>
      <c r="M46"/>
    </row>
    <row r="47" spans="1:15">
      <c r="A47" s="141"/>
      <c r="B47"/>
      <c r="C47"/>
      <c r="D47"/>
      <c r="E47"/>
      <c r="F47"/>
      <c r="G47"/>
      <c r="H47"/>
      <c r="I47"/>
      <c r="J47"/>
      <c r="K47"/>
      <c r="L47"/>
      <c r="M47"/>
    </row>
    <row r="48" spans="1:15">
      <c r="A48" s="141"/>
      <c r="B48"/>
      <c r="C48"/>
      <c r="D48"/>
      <c r="E48"/>
      <c r="F48"/>
      <c r="G48"/>
      <c r="H48"/>
      <c r="I48"/>
      <c r="J48"/>
      <c r="K48"/>
      <c r="L48"/>
      <c r="M48"/>
    </row>
  </sheetData>
  <mergeCells count="53">
    <mergeCell ref="G1:M1"/>
    <mergeCell ref="A8:H8"/>
    <mergeCell ref="A14:A16"/>
    <mergeCell ref="B14:B16"/>
    <mergeCell ref="C14:C16"/>
    <mergeCell ref="E14:E15"/>
    <mergeCell ref="A10:A12"/>
    <mergeCell ref="A2:M2"/>
    <mergeCell ref="A3:M3"/>
    <mergeCell ref="A4:M4"/>
    <mergeCell ref="A6:M6"/>
    <mergeCell ref="A7:M7"/>
    <mergeCell ref="M14:M15"/>
    <mergeCell ref="A9:M9"/>
    <mergeCell ref="E10:H11"/>
    <mergeCell ref="B10:B12"/>
    <mergeCell ref="A45:M45"/>
    <mergeCell ref="B39:B40"/>
    <mergeCell ref="C39:C40"/>
    <mergeCell ref="A31:A34"/>
    <mergeCell ref="B31:B34"/>
    <mergeCell ref="C31:C34"/>
    <mergeCell ref="A43:M43"/>
    <mergeCell ref="A44:M44"/>
    <mergeCell ref="A39:A40"/>
    <mergeCell ref="A35:A37"/>
    <mergeCell ref="B35:B37"/>
    <mergeCell ref="C10:C12"/>
    <mergeCell ref="D10:D12"/>
    <mergeCell ref="C35:C37"/>
    <mergeCell ref="N14:N15"/>
    <mergeCell ref="L14:L15"/>
    <mergeCell ref="I14:I15"/>
    <mergeCell ref="J14:J15"/>
    <mergeCell ref="N28:O28"/>
    <mergeCell ref="N26:O26"/>
    <mergeCell ref="I10:M11"/>
    <mergeCell ref="G14:G15"/>
    <mergeCell ref="H14:H15"/>
    <mergeCell ref="K14:K15"/>
    <mergeCell ref="A29:A30"/>
    <mergeCell ref="F14:F15"/>
    <mergeCell ref="B29:B30"/>
    <mergeCell ref="A19:A21"/>
    <mergeCell ref="C29:C30"/>
    <mergeCell ref="B19:B21"/>
    <mergeCell ref="C19:C21"/>
    <mergeCell ref="A22:A24"/>
    <mergeCell ref="B22:B24"/>
    <mergeCell ref="C22:C24"/>
    <mergeCell ref="A17:A18"/>
    <mergeCell ref="B17:B18"/>
    <mergeCell ref="C17:C18"/>
  </mergeCells>
  <printOptions horizontalCentered="1" verticalCentered="1"/>
  <pageMargins left="3.937007874015748E-2" right="3.937007874015748E-2" top="0" bottom="0" header="0.31496062992125984" footer="0.31496062992125984"/>
  <pageSetup paperSize="9" scale="75" orientation="landscape" r:id="rId1"/>
  <rowBreaks count="1" manualBreakCount="1">
    <brk id="41" max="12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G18"/>
  <sheetViews>
    <sheetView view="pageBreakPreview" zoomScale="120" zoomScaleSheetLayoutView="120" workbookViewId="0">
      <selection activeCell="F13" sqref="F13"/>
    </sheetView>
  </sheetViews>
  <sheetFormatPr defaultColWidth="13.85546875" defaultRowHeight="15.75"/>
  <cols>
    <col min="1" max="1" width="4.85546875" style="2" customWidth="1"/>
    <col min="2" max="2" width="42.7109375" style="2" customWidth="1"/>
    <col min="3" max="3" width="8.140625" style="2" customWidth="1"/>
    <col min="4" max="4" width="15.140625" style="2" customWidth="1"/>
    <col min="5" max="5" width="14.140625" style="2" customWidth="1"/>
    <col min="6" max="6" width="13.85546875" style="2"/>
    <col min="7" max="7" width="20.140625" style="2" customWidth="1"/>
    <col min="8" max="16384" width="13.85546875" style="2"/>
  </cols>
  <sheetData>
    <row r="1" spans="1:7">
      <c r="A1" s="302" t="s">
        <v>56</v>
      </c>
      <c r="B1" s="302"/>
      <c r="C1" s="302"/>
      <c r="D1" s="302"/>
      <c r="E1" s="302"/>
      <c r="F1" s="302"/>
      <c r="G1" s="302"/>
    </row>
    <row r="2" spans="1:7">
      <c r="A2" s="302" t="s">
        <v>173</v>
      </c>
      <c r="B2" s="302"/>
      <c r="C2" s="302"/>
      <c r="D2" s="302"/>
      <c r="E2" s="302"/>
      <c r="F2" s="302"/>
      <c r="G2" s="302"/>
    </row>
    <row r="3" spans="1:7">
      <c r="A3" s="302"/>
      <c r="B3" s="302"/>
      <c r="C3" s="302"/>
      <c r="D3" s="302"/>
      <c r="E3" s="302"/>
      <c r="F3" s="302"/>
      <c r="G3" s="302"/>
    </row>
    <row r="4" spans="1:7">
      <c r="A4" s="1"/>
    </row>
    <row r="5" spans="1:7">
      <c r="A5" s="1"/>
    </row>
    <row r="6" spans="1:7">
      <c r="A6" s="310" t="s">
        <v>15</v>
      </c>
      <c r="B6" s="310"/>
      <c r="C6" s="310"/>
      <c r="D6" s="310"/>
      <c r="E6" s="310"/>
      <c r="F6" s="310"/>
      <c r="G6" s="310"/>
    </row>
    <row r="7" spans="1:7">
      <c r="A7" s="310" t="s">
        <v>226</v>
      </c>
      <c r="B7" s="310"/>
      <c r="C7" s="310"/>
      <c r="D7" s="310"/>
      <c r="E7" s="310"/>
      <c r="F7" s="310"/>
      <c r="G7" s="310"/>
    </row>
    <row r="8" spans="1:7">
      <c r="A8" s="310" t="s">
        <v>58</v>
      </c>
      <c r="B8" s="310"/>
      <c r="C8" s="310"/>
      <c r="D8" s="310"/>
      <c r="E8" s="310"/>
      <c r="F8" s="310"/>
      <c r="G8" s="310"/>
    </row>
    <row r="9" spans="1:7">
      <c r="A9" s="19"/>
    </row>
    <row r="10" spans="1:7">
      <c r="A10" s="308" t="s">
        <v>36</v>
      </c>
      <c r="B10" s="308"/>
      <c r="C10" s="308"/>
      <c r="D10" s="308"/>
      <c r="E10" s="308"/>
      <c r="F10" s="308"/>
      <c r="G10" s="308"/>
    </row>
    <row r="11" spans="1:7" ht="17.25" customHeight="1">
      <c r="A11" s="309" t="s">
        <v>3</v>
      </c>
      <c r="B11" s="309" t="s">
        <v>59</v>
      </c>
      <c r="C11" s="309" t="s">
        <v>66</v>
      </c>
      <c r="D11" s="309"/>
      <c r="E11" s="309"/>
      <c r="F11" s="309"/>
      <c r="G11" s="309"/>
    </row>
    <row r="12" spans="1:7" ht="15.75" customHeight="1">
      <c r="A12" s="309"/>
      <c r="B12" s="309"/>
      <c r="C12" s="309" t="s">
        <v>54</v>
      </c>
      <c r="D12" s="309" t="s">
        <v>53</v>
      </c>
      <c r="E12" s="309"/>
      <c r="F12" s="309"/>
      <c r="G12" s="309"/>
    </row>
    <row r="13" spans="1:7" ht="31.5">
      <c r="A13" s="309"/>
      <c r="B13" s="309"/>
      <c r="C13" s="309"/>
      <c r="D13" s="21" t="s">
        <v>60</v>
      </c>
      <c r="E13" s="21" t="s">
        <v>61</v>
      </c>
      <c r="F13" s="21" t="s">
        <v>62</v>
      </c>
      <c r="G13" s="21" t="s">
        <v>63</v>
      </c>
    </row>
    <row r="14" spans="1:7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</row>
    <row r="15" spans="1:7">
      <c r="A15" s="14">
        <v>1</v>
      </c>
      <c r="B15" s="11" t="s">
        <v>64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>
      <c r="A16" s="14">
        <v>2</v>
      </c>
      <c r="B16" s="11" t="s">
        <v>108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>
      <c r="A17" s="16"/>
      <c r="B17" s="18"/>
      <c r="C17" s="17"/>
      <c r="D17" s="17"/>
      <c r="E17" s="17"/>
      <c r="F17" s="17"/>
      <c r="G17" s="17"/>
    </row>
    <row r="18" spans="1:7" ht="30.75" customHeight="1">
      <c r="A18" s="307" t="s">
        <v>227</v>
      </c>
      <c r="B18" s="307"/>
      <c r="C18" s="307"/>
      <c r="D18" s="307"/>
      <c r="E18" s="307"/>
      <c r="F18" s="307"/>
      <c r="G18" s="307"/>
    </row>
  </sheetData>
  <mergeCells count="13">
    <mergeCell ref="A8:G8"/>
    <mergeCell ref="A1:G1"/>
    <mergeCell ref="A2:G2"/>
    <mergeCell ref="A3:G3"/>
    <mergeCell ref="A6:G6"/>
    <mergeCell ref="A7:G7"/>
    <mergeCell ref="A18:G18"/>
    <mergeCell ref="A10:G10"/>
    <mergeCell ref="A11:A13"/>
    <mergeCell ref="B11:B13"/>
    <mergeCell ref="C11:G11"/>
    <mergeCell ref="C12:C13"/>
    <mergeCell ref="D12:G12"/>
  </mergeCells>
  <pageMargins left="0.31496062992125984" right="0.31496062992125984" top="0.74803149606299213" bottom="0.74803149606299213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17"/>
  <sheetViews>
    <sheetView view="pageBreakPreview" zoomScale="120" zoomScaleSheetLayoutView="120" workbookViewId="0">
      <selection activeCell="H8" sqref="H8"/>
    </sheetView>
  </sheetViews>
  <sheetFormatPr defaultColWidth="13.85546875" defaultRowHeight="15.75"/>
  <cols>
    <col min="1" max="1" width="4.85546875" style="2" customWidth="1"/>
    <col min="2" max="2" width="27.42578125" style="2" customWidth="1"/>
    <col min="3" max="3" width="8.140625" style="2" customWidth="1"/>
    <col min="4" max="4" width="9" style="2" customWidth="1"/>
    <col min="5" max="5" width="10.5703125" style="2" customWidth="1"/>
    <col min="6" max="6" width="13.85546875" style="2"/>
    <col min="7" max="7" width="12" style="2" customWidth="1"/>
    <col min="8" max="8" width="7.28515625" style="2" customWidth="1"/>
    <col min="9" max="9" width="8.7109375" style="2" customWidth="1"/>
    <col min="10" max="10" width="9.140625" style="2" customWidth="1"/>
    <col min="11" max="11" width="14.5703125" style="2" customWidth="1"/>
    <col min="12" max="12" width="12.42578125" style="2" customWidth="1"/>
    <col min="13" max="16384" width="13.85546875" style="2"/>
  </cols>
  <sheetData>
    <row r="1" spans="1:12">
      <c r="A1" s="302" t="s">
        <v>65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</row>
    <row r="2" spans="1:12">
      <c r="A2" s="302" t="s">
        <v>173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</row>
    <row r="3" spans="1:12">
      <c r="A3" s="302"/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</row>
    <row r="4" spans="1:12">
      <c r="A4" s="1"/>
    </row>
    <row r="5" spans="1:12">
      <c r="A5" s="310" t="s">
        <v>15</v>
      </c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</row>
    <row r="6" spans="1:12">
      <c r="A6" s="310" t="s">
        <v>57</v>
      </c>
      <c r="B6" s="310"/>
      <c r="C6" s="310"/>
      <c r="D6" s="310"/>
      <c r="E6" s="310"/>
      <c r="F6" s="310"/>
      <c r="G6" s="310"/>
      <c r="H6" s="310"/>
      <c r="I6" s="310"/>
      <c r="J6" s="310"/>
      <c r="K6" s="310"/>
      <c r="L6" s="310"/>
    </row>
    <row r="7" spans="1:12">
      <c r="A7" s="310" t="s">
        <v>58</v>
      </c>
      <c r="B7" s="310"/>
      <c r="C7" s="310"/>
      <c r="D7" s="310"/>
      <c r="E7" s="310"/>
      <c r="F7" s="310"/>
      <c r="G7" s="310"/>
      <c r="H7" s="310"/>
      <c r="I7" s="310"/>
      <c r="J7" s="310"/>
      <c r="K7" s="310"/>
      <c r="L7" s="310"/>
    </row>
    <row r="8" spans="1:12">
      <c r="A8" s="19"/>
    </row>
    <row r="9" spans="1:12">
      <c r="A9" s="308" t="s">
        <v>36</v>
      </c>
      <c r="B9" s="308"/>
      <c r="C9" s="308"/>
      <c r="D9" s="308"/>
      <c r="E9" s="308"/>
      <c r="F9" s="308"/>
      <c r="G9" s="308"/>
      <c r="H9" s="308"/>
      <c r="I9" s="308"/>
      <c r="J9" s="308"/>
      <c r="K9" s="308"/>
      <c r="L9" s="308"/>
    </row>
    <row r="10" spans="1:12" ht="17.25" customHeight="1">
      <c r="A10" s="309" t="s">
        <v>3</v>
      </c>
      <c r="B10" s="309" t="s">
        <v>59</v>
      </c>
      <c r="C10" s="309" t="s">
        <v>201</v>
      </c>
      <c r="D10" s="309"/>
      <c r="E10" s="309"/>
      <c r="F10" s="309"/>
      <c r="G10" s="309"/>
      <c r="H10" s="309" t="s">
        <v>228</v>
      </c>
      <c r="I10" s="309"/>
      <c r="J10" s="309"/>
      <c r="K10" s="309"/>
      <c r="L10" s="309"/>
    </row>
    <row r="11" spans="1:12">
      <c r="A11" s="309"/>
      <c r="B11" s="309"/>
      <c r="C11" s="309" t="s">
        <v>54</v>
      </c>
      <c r="D11" s="309" t="s">
        <v>53</v>
      </c>
      <c r="E11" s="309"/>
      <c r="F11" s="309"/>
      <c r="G11" s="309"/>
      <c r="H11" s="309" t="s">
        <v>54</v>
      </c>
      <c r="I11" s="309" t="s">
        <v>53</v>
      </c>
      <c r="J11" s="309"/>
      <c r="K11" s="309"/>
      <c r="L11" s="309"/>
    </row>
    <row r="12" spans="1:12" ht="47.25">
      <c r="A12" s="309"/>
      <c r="B12" s="309"/>
      <c r="C12" s="309"/>
      <c r="D12" s="21" t="s">
        <v>60</v>
      </c>
      <c r="E12" s="21" t="s">
        <v>61</v>
      </c>
      <c r="F12" s="21" t="s">
        <v>62</v>
      </c>
      <c r="G12" s="21" t="s">
        <v>63</v>
      </c>
      <c r="H12" s="309"/>
      <c r="I12" s="21" t="s">
        <v>60</v>
      </c>
      <c r="J12" s="21" t="s">
        <v>61</v>
      </c>
      <c r="K12" s="21" t="s">
        <v>62</v>
      </c>
      <c r="L12" s="21" t="s">
        <v>63</v>
      </c>
    </row>
    <row r="13" spans="1:12">
      <c r="A13" s="13">
        <v>1</v>
      </c>
      <c r="B13" s="13">
        <v>2</v>
      </c>
      <c r="C13" s="13">
        <v>3</v>
      </c>
      <c r="D13" s="13">
        <v>4</v>
      </c>
      <c r="E13" s="13">
        <v>5</v>
      </c>
      <c r="F13" s="13">
        <v>6</v>
      </c>
      <c r="G13" s="13">
        <v>7</v>
      </c>
      <c r="H13" s="13">
        <v>8</v>
      </c>
      <c r="I13" s="13">
        <v>9</v>
      </c>
      <c r="J13" s="13">
        <v>10</v>
      </c>
      <c r="K13" s="13">
        <v>11</v>
      </c>
      <c r="L13" s="13">
        <v>12</v>
      </c>
    </row>
    <row r="14" spans="1:12">
      <c r="A14" s="64">
        <v>1</v>
      </c>
      <c r="B14" s="11" t="s">
        <v>64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</row>
    <row r="15" spans="1:12" ht="31.5">
      <c r="A15" s="64">
        <v>2</v>
      </c>
      <c r="B15" s="11" t="s">
        <v>108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  <c r="H15" s="59">
        <v>0</v>
      </c>
      <c r="I15" s="59">
        <v>0</v>
      </c>
      <c r="J15" s="59">
        <v>0</v>
      </c>
      <c r="K15" s="59">
        <v>0</v>
      </c>
      <c r="L15" s="59">
        <v>0</v>
      </c>
    </row>
    <row r="16" spans="1:12">
      <c r="A16" s="16"/>
      <c r="B16" s="18"/>
      <c r="C16" s="17"/>
      <c r="D16" s="17"/>
      <c r="E16" s="17"/>
      <c r="F16" s="17"/>
      <c r="G16" s="17"/>
      <c r="H16" s="17"/>
    </row>
    <row r="17" spans="1:12" ht="30.75" customHeight="1">
      <c r="A17" s="307" t="s">
        <v>229</v>
      </c>
      <c r="B17" s="307"/>
      <c r="C17" s="307"/>
      <c r="D17" s="307"/>
      <c r="E17" s="307"/>
      <c r="F17" s="307"/>
      <c r="G17" s="307"/>
      <c r="H17" s="307"/>
      <c r="I17" s="307"/>
      <c r="J17" s="307"/>
      <c r="K17" s="307"/>
      <c r="L17" s="307"/>
    </row>
  </sheetData>
  <mergeCells count="16">
    <mergeCell ref="A1:L1"/>
    <mergeCell ref="A2:L2"/>
    <mergeCell ref="A3:L3"/>
    <mergeCell ref="A5:L5"/>
    <mergeCell ref="A6:L6"/>
    <mergeCell ref="A17:L17"/>
    <mergeCell ref="A7:L7"/>
    <mergeCell ref="A9:L9"/>
    <mergeCell ref="A10:A12"/>
    <mergeCell ref="B10:B12"/>
    <mergeCell ref="C10:G10"/>
    <mergeCell ref="H10:L10"/>
    <mergeCell ref="C11:C12"/>
    <mergeCell ref="D11:G11"/>
    <mergeCell ref="H11:H12"/>
    <mergeCell ref="I11:L11"/>
  </mergeCells>
  <pageMargins left="0.31496062992125984" right="0.31496062992125984" top="0.74803149606299213" bottom="0.74803149606299213" header="0" footer="0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59"/>
  <sheetViews>
    <sheetView view="pageBreakPreview" zoomScaleSheetLayoutView="100" workbookViewId="0">
      <selection activeCell="B11" sqref="B11:B13"/>
    </sheetView>
  </sheetViews>
  <sheetFormatPr defaultColWidth="13.85546875" defaultRowHeight="15.75"/>
  <cols>
    <col min="1" max="1" width="4.85546875" style="2" customWidth="1"/>
    <col min="2" max="2" width="69.140625" style="2" customWidth="1"/>
    <col min="3" max="3" width="12.85546875" style="2" customWidth="1"/>
    <col min="4" max="4" width="13.28515625" style="2" customWidth="1"/>
    <col min="5" max="5" width="13.42578125" style="2" customWidth="1"/>
    <col min="6" max="6" width="13.85546875" style="2" customWidth="1"/>
    <col min="7" max="7" width="14.28515625" style="2" bestFit="1" customWidth="1"/>
    <col min="8" max="16384" width="13.85546875" style="2"/>
  </cols>
  <sheetData>
    <row r="1" spans="1:8" ht="17.25" customHeight="1">
      <c r="C1" s="323" t="s">
        <v>161</v>
      </c>
      <c r="D1" s="323"/>
      <c r="E1" s="323"/>
      <c r="F1" s="323"/>
      <c r="G1" s="20"/>
      <c r="H1" s="20"/>
    </row>
    <row r="2" spans="1:8" ht="6.75" hidden="1" customHeight="1">
      <c r="A2" s="302"/>
      <c r="B2" s="302"/>
      <c r="C2" s="302"/>
      <c r="D2" s="302"/>
      <c r="E2" s="302"/>
      <c r="F2" s="302"/>
      <c r="G2" s="20"/>
      <c r="H2" s="20"/>
    </row>
    <row r="3" spans="1:8" ht="15" hidden="1" customHeight="1">
      <c r="A3" s="302"/>
      <c r="B3" s="302"/>
      <c r="C3" s="302"/>
      <c r="D3" s="302"/>
      <c r="E3" s="302"/>
      <c r="F3" s="302"/>
      <c r="G3" s="20"/>
      <c r="H3" s="20"/>
    </row>
    <row r="4" spans="1:8" ht="12.75" customHeight="1">
      <c r="A4" s="302"/>
      <c r="B4" s="302"/>
      <c r="C4" s="302"/>
      <c r="D4" s="302"/>
      <c r="E4" s="302"/>
      <c r="F4" s="302"/>
      <c r="G4" s="12"/>
      <c r="H4" s="12"/>
    </row>
    <row r="5" spans="1:8" hidden="1">
      <c r="A5" s="20"/>
      <c r="B5" s="20"/>
      <c r="C5" s="20"/>
      <c r="D5" s="20"/>
      <c r="E5" s="20"/>
      <c r="F5" s="20"/>
      <c r="G5" s="12"/>
      <c r="H5" s="12"/>
    </row>
    <row r="6" spans="1:8">
      <c r="A6" s="241" t="s">
        <v>44</v>
      </c>
      <c r="B6" s="241"/>
      <c r="C6" s="241"/>
      <c r="D6" s="241"/>
      <c r="E6" s="241"/>
      <c r="F6" s="241"/>
      <c r="G6" s="12"/>
      <c r="H6" s="12"/>
    </row>
    <row r="7" spans="1:8">
      <c r="A7" s="241" t="s">
        <v>67</v>
      </c>
      <c r="B7" s="241"/>
      <c r="C7" s="241"/>
      <c r="D7" s="241"/>
      <c r="E7" s="241"/>
      <c r="F7" s="241"/>
      <c r="G7" s="12"/>
      <c r="H7" s="12"/>
    </row>
    <row r="8" spans="1:8">
      <c r="A8" s="241" t="s">
        <v>68</v>
      </c>
      <c r="B8" s="241"/>
      <c r="C8" s="241"/>
      <c r="D8" s="241"/>
      <c r="E8" s="241"/>
      <c r="F8" s="241"/>
      <c r="G8" s="12"/>
      <c r="H8" s="12"/>
    </row>
    <row r="9" spans="1:8" ht="14.25" customHeight="1">
      <c r="A9" s="241" t="s">
        <v>246</v>
      </c>
      <c r="B9" s="241"/>
      <c r="C9" s="241"/>
      <c r="D9" s="241"/>
      <c r="E9" s="241"/>
      <c r="F9" s="241"/>
    </row>
    <row r="10" spans="1:8" ht="15.75" customHeight="1">
      <c r="A10" s="314" t="s">
        <v>36</v>
      </c>
      <c r="B10" s="314"/>
      <c r="C10" s="314"/>
      <c r="D10" s="314"/>
      <c r="E10" s="314"/>
      <c r="F10" s="314"/>
    </row>
    <row r="11" spans="1:8" ht="17.25" customHeight="1">
      <c r="A11" s="315" t="s">
        <v>3</v>
      </c>
      <c r="B11" s="315" t="s">
        <v>69</v>
      </c>
      <c r="C11" s="318" t="s">
        <v>70</v>
      </c>
      <c r="D11" s="318"/>
      <c r="E11" s="318"/>
      <c r="F11" s="318"/>
      <c r="G11" s="15"/>
      <c r="H11" s="15"/>
    </row>
    <row r="12" spans="1:8">
      <c r="A12" s="316"/>
      <c r="B12" s="316"/>
      <c r="C12" s="315" t="s">
        <v>54</v>
      </c>
      <c r="D12" s="319"/>
      <c r="E12" s="319"/>
      <c r="F12" s="320"/>
      <c r="G12" s="16"/>
      <c r="H12" s="16"/>
    </row>
    <row r="13" spans="1:8" ht="54">
      <c r="A13" s="317"/>
      <c r="B13" s="317"/>
      <c r="C13" s="317"/>
      <c r="D13" s="95" t="s">
        <v>230</v>
      </c>
      <c r="E13" s="95" t="s">
        <v>231</v>
      </c>
      <c r="F13" s="95" t="s">
        <v>232</v>
      </c>
      <c r="G13" s="16"/>
      <c r="H13" s="16"/>
    </row>
    <row r="14" spans="1:8">
      <c r="A14" s="96">
        <v>1</v>
      </c>
      <c r="B14" s="96">
        <v>2</v>
      </c>
      <c r="C14" s="96">
        <v>3</v>
      </c>
      <c r="D14" s="96">
        <v>7</v>
      </c>
      <c r="E14" s="96"/>
      <c r="F14" s="96">
        <v>8</v>
      </c>
      <c r="G14" s="15"/>
      <c r="H14" s="15"/>
    </row>
    <row r="15" spans="1:8" ht="28.5" customHeight="1">
      <c r="A15" s="321" t="s">
        <v>247</v>
      </c>
      <c r="B15" s="322"/>
      <c r="C15" s="200">
        <f>C17+C20+C22</f>
        <v>102474.40000000001</v>
      </c>
      <c r="D15" s="200">
        <f>D17+D20+D22</f>
        <v>32007.8</v>
      </c>
      <c r="E15" s="98">
        <f>E17+E20+E22+E24</f>
        <v>34304.5</v>
      </c>
      <c r="F15" s="98">
        <f>F17+F20+F22</f>
        <v>36162.100000000006</v>
      </c>
      <c r="G15" s="62"/>
      <c r="H15" s="103" t="e">
        <f>#REF!+#REF!</f>
        <v>#REF!</v>
      </c>
    </row>
    <row r="16" spans="1:8">
      <c r="A16" s="311" t="s">
        <v>71</v>
      </c>
      <c r="B16" s="312"/>
      <c r="C16" s="312"/>
      <c r="D16" s="312"/>
      <c r="E16" s="312"/>
      <c r="F16" s="313"/>
      <c r="G16" s="63"/>
      <c r="H16" s="17"/>
    </row>
    <row r="17" spans="1:8" ht="19.5" customHeight="1">
      <c r="A17" s="142" t="s">
        <v>178</v>
      </c>
      <c r="B17" s="97" t="s">
        <v>182</v>
      </c>
      <c r="C17" s="184">
        <f t="shared" ref="C17:E18" si="0">C28+C39+C50</f>
        <v>102474.40000000001</v>
      </c>
      <c r="D17" s="184">
        <f>D28+D39+D50</f>
        <v>32007.8</v>
      </c>
      <c r="E17" s="99">
        <f t="shared" si="0"/>
        <v>34304.5</v>
      </c>
      <c r="F17" s="99">
        <f t="shared" ref="F17:F18" si="1">F28+F39+F50</f>
        <v>36162.100000000006</v>
      </c>
      <c r="G17" s="17"/>
      <c r="H17" s="17"/>
    </row>
    <row r="18" spans="1:8">
      <c r="A18" s="143" t="s">
        <v>81</v>
      </c>
      <c r="B18" s="97" t="s">
        <v>72</v>
      </c>
      <c r="C18" s="184">
        <f t="shared" si="0"/>
        <v>3216.9700000000003</v>
      </c>
      <c r="D18" s="184">
        <f t="shared" si="0"/>
        <v>745.25</v>
      </c>
      <c r="E18" s="99">
        <f t="shared" si="0"/>
        <v>1170.8600000000001</v>
      </c>
      <c r="F18" s="99">
        <f t="shared" si="1"/>
        <v>1300.8600000000001</v>
      </c>
      <c r="G18" s="17"/>
      <c r="H18" s="17"/>
    </row>
    <row r="19" spans="1:8" ht="27">
      <c r="A19" s="143" t="s">
        <v>118</v>
      </c>
      <c r="B19" s="97" t="s">
        <v>73</v>
      </c>
      <c r="C19" s="99">
        <f>SUM(D19:F19)</f>
        <v>0</v>
      </c>
      <c r="D19" s="99">
        <v>0</v>
      </c>
      <c r="E19" s="99">
        <v>0</v>
      </c>
      <c r="F19" s="99">
        <v>0</v>
      </c>
      <c r="G19" s="17"/>
      <c r="H19" s="17"/>
    </row>
    <row r="20" spans="1:8">
      <c r="A20" s="142" t="s">
        <v>179</v>
      </c>
      <c r="B20" s="97" t="s">
        <v>183</v>
      </c>
      <c r="C20" s="99">
        <f t="shared" ref="C20:F21" si="2">C31+C42</f>
        <v>0</v>
      </c>
      <c r="D20" s="99">
        <f t="shared" si="2"/>
        <v>0</v>
      </c>
      <c r="E20" s="99">
        <v>0</v>
      </c>
      <c r="F20" s="99">
        <f t="shared" si="2"/>
        <v>0</v>
      </c>
      <c r="G20" s="17"/>
      <c r="H20" s="17"/>
    </row>
    <row r="21" spans="1:8">
      <c r="A21" s="143" t="s">
        <v>88</v>
      </c>
      <c r="B21" s="97" t="s">
        <v>72</v>
      </c>
      <c r="C21" s="99">
        <f t="shared" si="2"/>
        <v>0</v>
      </c>
      <c r="D21" s="99">
        <f t="shared" si="2"/>
        <v>0</v>
      </c>
      <c r="E21" s="99">
        <v>0</v>
      </c>
      <c r="F21" s="99">
        <f t="shared" si="2"/>
        <v>0</v>
      </c>
      <c r="G21" s="17"/>
      <c r="H21" s="17"/>
    </row>
    <row r="22" spans="1:8">
      <c r="A22" s="142" t="s">
        <v>180</v>
      </c>
      <c r="B22" s="97" t="s">
        <v>184</v>
      </c>
      <c r="C22" s="99">
        <f>SUM(D22:F22)</f>
        <v>0</v>
      </c>
      <c r="D22" s="99">
        <v>0</v>
      </c>
      <c r="E22" s="99">
        <v>0</v>
      </c>
      <c r="F22" s="99">
        <v>0</v>
      </c>
    </row>
    <row r="23" spans="1:8">
      <c r="A23" s="143" t="s">
        <v>121</v>
      </c>
      <c r="B23" s="97" t="s">
        <v>72</v>
      </c>
      <c r="C23" s="99">
        <f>SUM(D23:F23)</f>
        <v>0</v>
      </c>
      <c r="D23" s="99">
        <v>0</v>
      </c>
      <c r="E23" s="99">
        <v>0</v>
      </c>
      <c r="F23" s="99">
        <v>0</v>
      </c>
    </row>
    <row r="24" spans="1:8">
      <c r="A24" s="142" t="s">
        <v>181</v>
      </c>
      <c r="B24" s="97" t="s">
        <v>185</v>
      </c>
      <c r="C24" s="99">
        <f>SUM(D24:F24)</f>
        <v>0</v>
      </c>
      <c r="D24" s="99">
        <v>0</v>
      </c>
      <c r="E24" s="99">
        <v>0</v>
      </c>
      <c r="F24" s="99">
        <v>0</v>
      </c>
    </row>
    <row r="25" spans="1:8">
      <c r="A25" s="143" t="s">
        <v>124</v>
      </c>
      <c r="B25" s="97" t="s">
        <v>72</v>
      </c>
      <c r="C25" s="99">
        <f>SUM(D25:F25)</f>
        <v>0</v>
      </c>
      <c r="D25" s="99">
        <v>0</v>
      </c>
      <c r="E25" s="99">
        <v>0</v>
      </c>
      <c r="F25" s="99">
        <v>0</v>
      </c>
    </row>
    <row r="26" spans="1:8" ht="28.5" customHeight="1">
      <c r="A26" s="324" t="s">
        <v>134</v>
      </c>
      <c r="B26" s="325"/>
      <c r="C26" s="201">
        <f>SUM(D26:F26)</f>
        <v>6706.9700000000012</v>
      </c>
      <c r="D26" s="201">
        <f>D28+D31+D33</f>
        <v>1555.25</v>
      </c>
      <c r="E26" s="100">
        <f>E28+E31+E33+E35</f>
        <v>2980.86</v>
      </c>
      <c r="F26" s="100">
        <f>F28+F31+F33</f>
        <v>2170.86</v>
      </c>
    </row>
    <row r="27" spans="1:8">
      <c r="A27" s="311" t="s">
        <v>71</v>
      </c>
      <c r="B27" s="312"/>
      <c r="C27" s="312"/>
      <c r="D27" s="312"/>
      <c r="E27" s="312"/>
      <c r="F27" s="313"/>
    </row>
    <row r="28" spans="1:8">
      <c r="A28" s="142" t="s">
        <v>178</v>
      </c>
      <c r="B28" s="97" t="s">
        <v>182</v>
      </c>
      <c r="C28" s="99">
        <f>D28+E28+F28</f>
        <v>6706.9700000000012</v>
      </c>
      <c r="D28" s="99">
        <f>'Прил. 5'!J24+'Прил. 5'!J25+'Прил. 5'!J26+'Прил. 5'!J28</f>
        <v>1555.25</v>
      </c>
      <c r="E28" s="99">
        <f>'Прил. 5'!K24+'Прил. 5'!K25+'Прил. 5'!K26+'Прил. 5'!K27+'Прил. 5'!K28</f>
        <v>2980.86</v>
      </c>
      <c r="F28" s="99">
        <f>'Прил. 5'!L24+'Прил. 5'!L25+'Прил. 5'!L26+'Прил. 5'!L27+'Прил. 5'!L28</f>
        <v>2170.86</v>
      </c>
    </row>
    <row r="29" spans="1:8">
      <c r="A29" s="143" t="s">
        <v>81</v>
      </c>
      <c r="B29" s="97" t="s">
        <v>72</v>
      </c>
      <c r="C29" s="99">
        <f>D29+E29+F29</f>
        <v>3216.9700000000003</v>
      </c>
      <c r="D29" s="99">
        <f>'Прил. 5'!J24+'Прил. 5'!J25+'Прил. 5'!J28</f>
        <v>745.25</v>
      </c>
      <c r="E29" s="99">
        <f>'Прил. 5'!K24+'Прил. 5'!K25+'Прил. 5'!K27</f>
        <v>1170.8600000000001</v>
      </c>
      <c r="F29" s="99">
        <f>'Прил. 5'!L24+'Прил. 5'!L25+'Прил. 5'!L27</f>
        <v>1300.8600000000001</v>
      </c>
    </row>
    <row r="30" spans="1:8" ht="27">
      <c r="A30" s="143" t="s">
        <v>118</v>
      </c>
      <c r="B30" s="97" t="s">
        <v>73</v>
      </c>
      <c r="C30" s="99">
        <v>0</v>
      </c>
      <c r="D30" s="99">
        <v>0</v>
      </c>
      <c r="E30" s="99">
        <v>0</v>
      </c>
      <c r="F30" s="99">
        <v>0</v>
      </c>
      <c r="G30" s="83"/>
    </row>
    <row r="31" spans="1:8">
      <c r="A31" s="142" t="s">
        <v>179</v>
      </c>
      <c r="B31" s="97" t="s">
        <v>183</v>
      </c>
      <c r="C31" s="99">
        <f t="shared" ref="C31:C37" si="3">SUM(D31:F31)</f>
        <v>0</v>
      </c>
      <c r="D31" s="99">
        <f>'Прил. 5'!J23</f>
        <v>0</v>
      </c>
      <c r="E31" s="99">
        <v>0</v>
      </c>
      <c r="F31" s="99">
        <f>'Прил. 5'!J20</f>
        <v>0</v>
      </c>
    </row>
    <row r="32" spans="1:8">
      <c r="A32" s="143" t="s">
        <v>88</v>
      </c>
      <c r="B32" s="97" t="s">
        <v>72</v>
      </c>
      <c r="C32" s="99">
        <f t="shared" si="3"/>
        <v>0</v>
      </c>
      <c r="D32" s="99">
        <v>0</v>
      </c>
      <c r="E32" s="99">
        <v>0</v>
      </c>
      <c r="F32" s="99">
        <v>0</v>
      </c>
    </row>
    <row r="33" spans="1:7">
      <c r="A33" s="142" t="s">
        <v>180</v>
      </c>
      <c r="B33" s="97" t="s">
        <v>184</v>
      </c>
      <c r="C33" s="99">
        <f t="shared" si="3"/>
        <v>0</v>
      </c>
      <c r="D33" s="99">
        <v>0</v>
      </c>
      <c r="E33" s="99">
        <v>0</v>
      </c>
      <c r="F33" s="99">
        <v>0</v>
      </c>
    </row>
    <row r="34" spans="1:7">
      <c r="A34" s="143" t="s">
        <v>121</v>
      </c>
      <c r="B34" s="97" t="s">
        <v>72</v>
      </c>
      <c r="C34" s="99">
        <f t="shared" si="3"/>
        <v>0</v>
      </c>
      <c r="D34" s="99">
        <v>0</v>
      </c>
      <c r="E34" s="99">
        <v>0</v>
      </c>
      <c r="F34" s="99">
        <v>0</v>
      </c>
    </row>
    <row r="35" spans="1:7" ht="15.75" customHeight="1">
      <c r="A35" s="142" t="s">
        <v>181</v>
      </c>
      <c r="B35" s="97" t="s">
        <v>185</v>
      </c>
      <c r="C35" s="99">
        <f t="shared" si="3"/>
        <v>0</v>
      </c>
      <c r="D35" s="99">
        <v>0</v>
      </c>
      <c r="E35" s="99">
        <v>0</v>
      </c>
      <c r="F35" s="99">
        <v>0</v>
      </c>
      <c r="G35" s="104"/>
    </row>
    <row r="36" spans="1:7">
      <c r="A36" s="143" t="s">
        <v>124</v>
      </c>
      <c r="B36" s="97" t="s">
        <v>72</v>
      </c>
      <c r="C36" s="99">
        <f t="shared" si="3"/>
        <v>0</v>
      </c>
      <c r="D36" s="99">
        <v>0</v>
      </c>
      <c r="E36" s="99">
        <v>0</v>
      </c>
      <c r="F36" s="99">
        <v>0</v>
      </c>
      <c r="G36" s="83"/>
    </row>
    <row r="37" spans="1:7" ht="30.75" customHeight="1">
      <c r="A37" s="324" t="s">
        <v>154</v>
      </c>
      <c r="B37" s="325"/>
      <c r="C37" s="201">
        <f t="shared" si="3"/>
        <v>58369.430000000008</v>
      </c>
      <c r="D37" s="201">
        <f>D39+D42+D44</f>
        <v>17986.55</v>
      </c>
      <c r="E37" s="100">
        <f>SUM(E39:E47)</f>
        <v>18857.64</v>
      </c>
      <c r="F37" s="100">
        <f>F39+F42+F44</f>
        <v>21525.24</v>
      </c>
    </row>
    <row r="38" spans="1:7">
      <c r="A38" s="311" t="s">
        <v>71</v>
      </c>
      <c r="B38" s="312"/>
      <c r="C38" s="312"/>
      <c r="D38" s="312"/>
      <c r="E38" s="312"/>
      <c r="F38" s="313"/>
      <c r="G38" s="83"/>
    </row>
    <row r="39" spans="1:7">
      <c r="A39" s="142" t="s">
        <v>178</v>
      </c>
      <c r="B39" s="97" t="s">
        <v>182</v>
      </c>
      <c r="C39" s="184">
        <f>D39+E39+F39</f>
        <v>58369.430000000008</v>
      </c>
      <c r="D39" s="184">
        <f>'Прил. 5'!J33+'Прил. 5'!J38</f>
        <v>17986.55</v>
      </c>
      <c r="E39" s="99">
        <f>'Прил. 5'!K33+'Прил. 5'!K38</f>
        <v>18857.64</v>
      </c>
      <c r="F39" s="99">
        <f>'Прил. 5'!L33+'Прил. 5'!L38</f>
        <v>21525.24</v>
      </c>
    </row>
    <row r="40" spans="1:7">
      <c r="A40" s="143" t="s">
        <v>81</v>
      </c>
      <c r="B40" s="97" t="s">
        <v>72</v>
      </c>
      <c r="C40" s="101">
        <f t="shared" ref="C40:C47" si="4">SUM(D40:F40)</f>
        <v>0</v>
      </c>
      <c r="D40" s="101">
        <v>0</v>
      </c>
      <c r="E40" s="101">
        <v>0</v>
      </c>
      <c r="F40" s="101">
        <f>'Прил. 5'!J37</f>
        <v>0</v>
      </c>
    </row>
    <row r="41" spans="1:7" ht="27">
      <c r="A41" s="143" t="s">
        <v>118</v>
      </c>
      <c r="B41" s="97" t="s">
        <v>73</v>
      </c>
      <c r="C41" s="101">
        <f t="shared" si="4"/>
        <v>0</v>
      </c>
      <c r="D41" s="101">
        <v>0</v>
      </c>
      <c r="E41" s="101">
        <v>0</v>
      </c>
      <c r="F41" s="101">
        <v>0</v>
      </c>
    </row>
    <row r="42" spans="1:7">
      <c r="A42" s="142" t="s">
        <v>179</v>
      </c>
      <c r="B42" s="97" t="s">
        <v>183</v>
      </c>
      <c r="C42" s="101">
        <f t="shared" si="4"/>
        <v>0</v>
      </c>
      <c r="D42" s="101">
        <f>'Прил. 5'!J32</f>
        <v>0</v>
      </c>
      <c r="E42" s="101">
        <v>0</v>
      </c>
      <c r="F42" s="101">
        <f>'Прил. 5'!L32</f>
        <v>0</v>
      </c>
    </row>
    <row r="43" spans="1:7">
      <c r="A43" s="143" t="s">
        <v>88</v>
      </c>
      <c r="B43" s="97" t="s">
        <v>72</v>
      </c>
      <c r="C43" s="101">
        <f t="shared" si="4"/>
        <v>0</v>
      </c>
      <c r="D43" s="101">
        <v>0</v>
      </c>
      <c r="E43" s="101">
        <v>0</v>
      </c>
      <c r="F43" s="101">
        <f>'Прил. 5'!J36</f>
        <v>0</v>
      </c>
    </row>
    <row r="44" spans="1:7">
      <c r="A44" s="142" t="s">
        <v>180</v>
      </c>
      <c r="B44" s="97" t="s">
        <v>184</v>
      </c>
      <c r="C44" s="101">
        <f t="shared" si="4"/>
        <v>0</v>
      </c>
      <c r="D44" s="101">
        <v>0</v>
      </c>
      <c r="E44" s="101">
        <v>0</v>
      </c>
      <c r="F44" s="101">
        <v>0</v>
      </c>
    </row>
    <row r="45" spans="1:7">
      <c r="A45" s="143" t="s">
        <v>121</v>
      </c>
      <c r="B45" s="97" t="s">
        <v>72</v>
      </c>
      <c r="C45" s="101">
        <f t="shared" si="4"/>
        <v>0</v>
      </c>
      <c r="D45" s="101">
        <v>0</v>
      </c>
      <c r="E45" s="101">
        <v>0</v>
      </c>
      <c r="F45" s="101">
        <v>0</v>
      </c>
    </row>
    <row r="46" spans="1:7" ht="15.75" customHeight="1">
      <c r="A46" s="142" t="s">
        <v>181</v>
      </c>
      <c r="B46" s="97" t="s">
        <v>185</v>
      </c>
      <c r="C46" s="101">
        <f t="shared" si="4"/>
        <v>0</v>
      </c>
      <c r="D46" s="101">
        <v>0</v>
      </c>
      <c r="E46" s="101">
        <v>0</v>
      </c>
      <c r="F46" s="101">
        <v>0</v>
      </c>
    </row>
    <row r="47" spans="1:7">
      <c r="A47" s="143" t="s">
        <v>124</v>
      </c>
      <c r="B47" s="97" t="s">
        <v>72</v>
      </c>
      <c r="C47" s="101">
        <f t="shared" si="4"/>
        <v>0</v>
      </c>
      <c r="D47" s="101">
        <v>0</v>
      </c>
      <c r="E47" s="101">
        <v>0</v>
      </c>
      <c r="F47" s="101">
        <v>0</v>
      </c>
    </row>
    <row r="48" spans="1:7" ht="27.75" customHeight="1">
      <c r="A48" s="324" t="s">
        <v>155</v>
      </c>
      <c r="B48" s="325"/>
      <c r="C48" s="100">
        <f>SUM(D48:F48)</f>
        <v>37398</v>
      </c>
      <c r="D48" s="100">
        <f>D50</f>
        <v>12466</v>
      </c>
      <c r="E48" s="100">
        <f>SUM(E50:E58)</f>
        <v>12466</v>
      </c>
      <c r="F48" s="100">
        <f>'Прил. 5'!J39</f>
        <v>12466</v>
      </c>
    </row>
    <row r="49" spans="1:6">
      <c r="A49" s="311" t="s">
        <v>71</v>
      </c>
      <c r="B49" s="312"/>
      <c r="C49" s="312"/>
      <c r="D49" s="312"/>
      <c r="E49" s="312"/>
      <c r="F49" s="313"/>
    </row>
    <row r="50" spans="1:6">
      <c r="A50" s="142" t="s">
        <v>178</v>
      </c>
      <c r="B50" s="97" t="s">
        <v>182</v>
      </c>
      <c r="C50" s="102">
        <f>SUM(D50:F50)</f>
        <v>37398</v>
      </c>
      <c r="D50" s="102">
        <f>'Прил. 5'!J41</f>
        <v>12466</v>
      </c>
      <c r="E50" s="102">
        <f>'Прил. 5'!J39</f>
        <v>12466</v>
      </c>
      <c r="F50" s="102">
        <f>'Прил. 5'!L39</f>
        <v>12466</v>
      </c>
    </row>
    <row r="51" spans="1:6">
      <c r="A51" s="143" t="s">
        <v>81</v>
      </c>
      <c r="B51" s="97" t="s">
        <v>72</v>
      </c>
      <c r="C51" s="101">
        <v>0</v>
      </c>
      <c r="D51" s="101">
        <v>0</v>
      </c>
      <c r="E51" s="101">
        <v>0</v>
      </c>
      <c r="F51" s="101">
        <v>0</v>
      </c>
    </row>
    <row r="52" spans="1:6" ht="27">
      <c r="A52" s="143" t="s">
        <v>118</v>
      </c>
      <c r="B52" s="97" t="s">
        <v>73</v>
      </c>
      <c r="C52" s="101">
        <f t="shared" ref="C52:C58" si="5">SUM(D52:F52)</f>
        <v>0</v>
      </c>
      <c r="D52" s="101">
        <v>0</v>
      </c>
      <c r="E52" s="101">
        <v>0</v>
      </c>
      <c r="F52" s="101">
        <v>0</v>
      </c>
    </row>
    <row r="53" spans="1:6">
      <c r="A53" s="142" t="s">
        <v>179</v>
      </c>
      <c r="B53" s="97" t="s">
        <v>183</v>
      </c>
      <c r="C53" s="101">
        <f t="shared" si="5"/>
        <v>0</v>
      </c>
      <c r="D53" s="101">
        <v>0</v>
      </c>
      <c r="E53" s="101">
        <v>0</v>
      </c>
      <c r="F53" s="101">
        <v>0</v>
      </c>
    </row>
    <row r="54" spans="1:6">
      <c r="A54" s="143" t="s">
        <v>88</v>
      </c>
      <c r="B54" s="97" t="s">
        <v>72</v>
      </c>
      <c r="C54" s="101">
        <f t="shared" si="5"/>
        <v>0</v>
      </c>
      <c r="D54" s="101">
        <v>0</v>
      </c>
      <c r="E54" s="101">
        <v>0</v>
      </c>
      <c r="F54" s="101">
        <v>0</v>
      </c>
    </row>
    <row r="55" spans="1:6">
      <c r="A55" s="142" t="s">
        <v>180</v>
      </c>
      <c r="B55" s="97" t="s">
        <v>184</v>
      </c>
      <c r="C55" s="101">
        <f t="shared" si="5"/>
        <v>0</v>
      </c>
      <c r="D55" s="101">
        <v>0</v>
      </c>
      <c r="E55" s="101">
        <v>0</v>
      </c>
      <c r="F55" s="101">
        <v>0</v>
      </c>
    </row>
    <row r="56" spans="1:6">
      <c r="A56" s="143" t="s">
        <v>121</v>
      </c>
      <c r="B56" s="97" t="s">
        <v>72</v>
      </c>
      <c r="C56" s="101">
        <f t="shared" si="5"/>
        <v>0</v>
      </c>
      <c r="D56" s="101">
        <v>0</v>
      </c>
      <c r="E56" s="101">
        <v>0</v>
      </c>
      <c r="F56" s="101">
        <v>0</v>
      </c>
    </row>
    <row r="57" spans="1:6">
      <c r="A57" s="142" t="s">
        <v>181</v>
      </c>
      <c r="B57" s="97" t="s">
        <v>185</v>
      </c>
      <c r="C57" s="101">
        <f t="shared" si="5"/>
        <v>0</v>
      </c>
      <c r="D57" s="101">
        <v>0</v>
      </c>
      <c r="E57" s="101">
        <v>0</v>
      </c>
      <c r="F57" s="101">
        <v>0</v>
      </c>
    </row>
    <row r="58" spans="1:6">
      <c r="A58" s="143" t="s">
        <v>124</v>
      </c>
      <c r="B58" s="97" t="s">
        <v>72</v>
      </c>
      <c r="C58" s="101">
        <f t="shared" si="5"/>
        <v>0</v>
      </c>
      <c r="D58" s="101">
        <v>0</v>
      </c>
      <c r="E58" s="101">
        <v>0</v>
      </c>
      <c r="F58" s="101">
        <v>0</v>
      </c>
    </row>
    <row r="59" spans="1:6">
      <c r="C59" s="2" t="s">
        <v>64</v>
      </c>
      <c r="D59" s="2">
        <v>2018</v>
      </c>
      <c r="E59" s="2">
        <v>2019</v>
      </c>
      <c r="F59" s="2">
        <v>2020</v>
      </c>
    </row>
  </sheetData>
  <mergeCells count="22">
    <mergeCell ref="C1:F1"/>
    <mergeCell ref="A37:B37"/>
    <mergeCell ref="A38:F38"/>
    <mergeCell ref="A48:B48"/>
    <mergeCell ref="A26:B26"/>
    <mergeCell ref="A16:F16"/>
    <mergeCell ref="A49:F49"/>
    <mergeCell ref="A2:F2"/>
    <mergeCell ref="A3:F3"/>
    <mergeCell ref="A4:F4"/>
    <mergeCell ref="A6:F6"/>
    <mergeCell ref="A7:F7"/>
    <mergeCell ref="A8:F8"/>
    <mergeCell ref="A10:F10"/>
    <mergeCell ref="A11:A13"/>
    <mergeCell ref="B11:B13"/>
    <mergeCell ref="C11:F11"/>
    <mergeCell ref="A27:F27"/>
    <mergeCell ref="C12:C13"/>
    <mergeCell ref="A9:F9"/>
    <mergeCell ref="D12:F12"/>
    <mergeCell ref="A15:B15"/>
  </mergeCells>
  <printOptions horizontalCentered="1" verticalCentered="1"/>
  <pageMargins left="0.11811023622047245" right="0.11811023622047245" top="0.19685039370078741" bottom="0.196850393700787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Прил 1</vt:lpstr>
      <vt:lpstr>Прил. 2</vt:lpstr>
      <vt:lpstr>Прил. 3</vt:lpstr>
      <vt:lpstr>Прил. 4</vt:lpstr>
      <vt:lpstr>Прил. 5</vt:lpstr>
      <vt:lpstr>Прил. 6а </vt:lpstr>
      <vt:lpstr>Прил. 6б</vt:lpstr>
      <vt:lpstr>Прил. 7</vt:lpstr>
      <vt:lpstr>'Прил 1'!Заголовки_для_печати</vt:lpstr>
      <vt:lpstr>'Прил. 5'!Заголовки_для_печати</vt:lpstr>
      <vt:lpstr>'Прил. 7'!Заголовки_для_печати</vt:lpstr>
      <vt:lpstr>'Прил 1'!Область_печати</vt:lpstr>
      <vt:lpstr>'Прил. 2'!Область_печати</vt:lpstr>
      <vt:lpstr>'Прил. 4'!Область_печати</vt:lpstr>
      <vt:lpstr>'Прил. 5'!Область_печати</vt:lpstr>
      <vt:lpstr>'Прил. 6а '!Область_печати</vt:lpstr>
      <vt:lpstr>'Прил. 6б'!Область_печати</vt:lpstr>
      <vt:lpstr>'Прил.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Irina St</cp:lastModifiedBy>
  <cp:lastPrinted>2018-11-07T07:28:36Z</cp:lastPrinted>
  <dcterms:created xsi:type="dcterms:W3CDTF">2015-12-01T03:34:08Z</dcterms:created>
  <dcterms:modified xsi:type="dcterms:W3CDTF">2018-11-07T07:29:54Z</dcterms:modified>
</cp:coreProperties>
</file>