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4"/>
  </bookViews>
  <sheets>
    <sheet name="ком.усл" sheetId="4" r:id="rId1"/>
    <sheet name="сод.недв.им." sheetId="5" r:id="rId2"/>
    <sheet name="сод.ОЦДИ" sheetId="6" r:id="rId3"/>
    <sheet name="з.пл." sheetId="1" r:id="rId4"/>
    <sheet name="прочие общ.х.н" sheetId="7" r:id="rId5"/>
  </sheets>
  <calcPr calcId="124519"/>
</workbook>
</file>

<file path=xl/calcChain.xml><?xml version="1.0" encoding="utf-8"?>
<calcChain xmlns="http://schemas.openxmlformats.org/spreadsheetml/2006/main">
  <c r="F9" i="7"/>
  <c r="G9" s="1"/>
  <c r="F13" l="1"/>
  <c r="G13" s="1"/>
  <c r="I13" s="1"/>
  <c r="F12"/>
  <c r="G12" s="1"/>
  <c r="I12" s="1"/>
  <c r="F11"/>
  <c r="G11" s="1"/>
  <c r="I11" s="1"/>
  <c r="I9"/>
  <c r="F8"/>
  <c r="G8" s="1"/>
  <c r="I8" s="1"/>
  <c r="F7"/>
  <c r="G7" s="1"/>
  <c r="I7" s="1"/>
  <c r="D15" i="1"/>
  <c r="D18"/>
  <c r="D20" s="1"/>
  <c r="G10"/>
  <c r="H10" s="1"/>
  <c r="I10"/>
  <c r="G11"/>
  <c r="H11" s="1"/>
  <c r="I11"/>
  <c r="G12"/>
  <c r="H12" s="1"/>
  <c r="I12"/>
  <c r="G13"/>
  <c r="H13" s="1"/>
  <c r="I13"/>
  <c r="G14"/>
  <c r="H14" s="1"/>
  <c r="I14"/>
  <c r="G15"/>
  <c r="H15" s="1"/>
  <c r="I15"/>
  <c r="G16"/>
  <c r="H16" s="1"/>
  <c r="I16"/>
  <c r="C17"/>
  <c r="D31"/>
  <c r="G23"/>
  <c r="H23" s="1"/>
  <c r="I23"/>
  <c r="G24"/>
  <c r="H24" s="1"/>
  <c r="I24"/>
  <c r="G25"/>
  <c r="H25" s="1"/>
  <c r="I25"/>
  <c r="G26"/>
  <c r="H26" s="1"/>
  <c r="I26"/>
  <c r="G27"/>
  <c r="H27" s="1"/>
  <c r="I27"/>
  <c r="G28"/>
  <c r="H28" s="1"/>
  <c r="I28"/>
  <c r="I10" i="7" l="1"/>
  <c r="I14"/>
  <c r="J16" i="1"/>
  <c r="J15"/>
  <c r="J14"/>
  <c r="J13"/>
  <c r="J12"/>
  <c r="J11"/>
  <c r="J10"/>
  <c r="D32"/>
  <c r="J28"/>
  <c r="J27"/>
  <c r="J26"/>
  <c r="J25"/>
  <c r="J24"/>
  <c r="J23"/>
  <c r="C29" l="1"/>
  <c r="J19" i="6"/>
  <c r="J16"/>
  <c r="G16"/>
  <c r="F19"/>
  <c r="G19" s="1"/>
  <c r="J17"/>
  <c r="J18" s="1"/>
  <c r="F16"/>
  <c r="F11"/>
  <c r="G11" s="1"/>
  <c r="I11" s="1"/>
  <c r="F10"/>
  <c r="G10" s="1"/>
  <c r="I10" s="1"/>
  <c r="F8"/>
  <c r="G8" s="1"/>
  <c r="I8" s="1"/>
  <c r="F7"/>
  <c r="G7" s="1"/>
  <c r="I7" s="1"/>
  <c r="F20" i="5"/>
  <c r="G20" s="1"/>
  <c r="I20" s="1"/>
  <c r="G19"/>
  <c r="I19" s="1"/>
  <c r="F19"/>
  <c r="G18"/>
  <c r="I18" s="1"/>
  <c r="F18"/>
  <c r="H17"/>
  <c r="F17"/>
  <c r="G17" s="1"/>
  <c r="G16"/>
  <c r="I16" s="1"/>
  <c r="F16"/>
  <c r="F15"/>
  <c r="G15" s="1"/>
  <c r="I15" s="1"/>
  <c r="F14"/>
  <c r="G14" s="1"/>
  <c r="I14" s="1"/>
  <c r="F12"/>
  <c r="G12" s="1"/>
  <c r="I12" s="1"/>
  <c r="F11"/>
  <c r="G11" s="1"/>
  <c r="I11" s="1"/>
  <c r="H10"/>
  <c r="F9"/>
  <c r="G9" s="1"/>
  <c r="I9" s="1"/>
  <c r="F10"/>
  <c r="G10" s="1"/>
  <c r="F8"/>
  <c r="G8" s="1"/>
  <c r="I8" s="1"/>
  <c r="F7"/>
  <c r="G7" s="1"/>
  <c r="I7" s="1"/>
  <c r="F8" i="4"/>
  <c r="F13"/>
  <c r="F14"/>
  <c r="F15"/>
  <c r="F12"/>
  <c r="F9"/>
  <c r="F10"/>
  <c r="F7"/>
  <c r="G8"/>
  <c r="I8" s="1"/>
  <c r="G7"/>
  <c r="I7" s="1"/>
  <c r="G15"/>
  <c r="I15" s="1"/>
  <c r="G14"/>
  <c r="I14" s="1"/>
  <c r="G13"/>
  <c r="I13" s="1"/>
  <c r="G12"/>
  <c r="I12" s="1"/>
  <c r="G9"/>
  <c r="I9" s="1"/>
  <c r="G10"/>
  <c r="I10" s="1"/>
  <c r="J20" i="6" l="1"/>
  <c r="I9"/>
  <c r="I12"/>
  <c r="I17" i="5"/>
  <c r="I21" s="1"/>
  <c r="I10"/>
  <c r="I13" s="1"/>
  <c r="I16" i="4" l="1"/>
  <c r="I22" i="1" l="1"/>
  <c r="I21"/>
  <c r="G7"/>
  <c r="H7" s="1"/>
  <c r="I11" i="4" l="1"/>
  <c r="J11" s="1"/>
  <c r="I17"/>
  <c r="J17" s="1"/>
  <c r="I8" i="1"/>
  <c r="I9"/>
  <c r="I7"/>
  <c r="J7" s="1"/>
  <c r="G22"/>
  <c r="H22" s="1"/>
  <c r="J22" s="1"/>
  <c r="G9"/>
  <c r="H9" s="1"/>
  <c r="G8"/>
  <c r="H8" s="1"/>
  <c r="J9" l="1"/>
  <c r="J8"/>
  <c r="G21"/>
  <c r="H21" s="1"/>
  <c r="J21" s="1"/>
  <c r="J29" s="1"/>
  <c r="J17" l="1"/>
</calcChain>
</file>

<file path=xl/sharedStrings.xml><?xml version="1.0" encoding="utf-8"?>
<sst xmlns="http://schemas.openxmlformats.org/spreadsheetml/2006/main" count="179" uniqueCount="81">
  <si>
    <t>кол-во ставок по штатному расписанию</t>
  </si>
  <si>
    <t>количество рабочих часов в год (произв.календ.)</t>
  </si>
  <si>
    <t>Наименование учреждения</t>
  </si>
  <si>
    <t>УСЛУГА "Реализация дополнительных общеобразовательных общеразвивающих программ"</t>
  </si>
  <si>
    <t>ДПиШ</t>
  </si>
  <si>
    <t>Показатель объема, уч-ся</t>
  </si>
  <si>
    <t>Должности по штатному расписанию</t>
  </si>
  <si>
    <t xml:space="preserve">Количество затраченных человеко-часов </t>
  </si>
  <si>
    <t>7=3*6</t>
  </si>
  <si>
    <t>Норма трудозатрат на оказание 1 ед. услуги (человеко-часов)</t>
  </si>
  <si>
    <t>8=7/5</t>
  </si>
  <si>
    <t>Стоимость 1 человека-часа</t>
  </si>
  <si>
    <t>9=4/6</t>
  </si>
  <si>
    <t>Нормативные затраты</t>
  </si>
  <si>
    <t>10=8*9</t>
  </si>
  <si>
    <t>СЮТ</t>
  </si>
  <si>
    <t>Заработная плата на 1 ставку</t>
  </si>
  <si>
    <t>Единица измерения нормы</t>
  </si>
  <si>
    <t>Наименование затрат</t>
  </si>
  <si>
    <t>Нормативный объем</t>
  </si>
  <si>
    <t>договор</t>
  </si>
  <si>
    <t>Затраты на коммунальные услуги</t>
  </si>
  <si>
    <t>Наименование коммунальных услуг</t>
  </si>
  <si>
    <t>Электроэнергия</t>
  </si>
  <si>
    <t>Теплоэнергия</t>
  </si>
  <si>
    <t>Водоснабжение</t>
  </si>
  <si>
    <t>Водоотведение</t>
  </si>
  <si>
    <t>кВт час</t>
  </si>
  <si>
    <t>Гкал.</t>
  </si>
  <si>
    <t>м.куб.</t>
  </si>
  <si>
    <t>Общее полезное время использования имущест.комплекса</t>
  </si>
  <si>
    <t>Время использования имущ.комплекса на 1 уч.</t>
  </si>
  <si>
    <t>Норма ресурса на 1 ед. услуги</t>
  </si>
  <si>
    <t>Тариф (цена), руб.</t>
  </si>
  <si>
    <t>7=4/5*6</t>
  </si>
  <si>
    <t>9=7*8</t>
  </si>
  <si>
    <t>Общее полезное время использования: 1) 247*8*(910/1974) =1976*0,46=908,96; 2) 247*8*(759/1974)=1976*0,38=750,88.</t>
  </si>
  <si>
    <t>по норме</t>
  </si>
  <si>
    <t>в бюджете</t>
  </si>
  <si>
    <t>Время использования имущественного комплекса на 1 уч.: 1)908,96/910=0,99864; 2) 750,88/759= 0,98930</t>
  </si>
  <si>
    <t>Затраты на содержание объектов недвижимого имущества</t>
  </si>
  <si>
    <t>Вывоз мусора</t>
  </si>
  <si>
    <t>Обслуживание пожарной сигнализации</t>
  </si>
  <si>
    <t>Обслуживание КТС</t>
  </si>
  <si>
    <t>Дератизация, дезинсекция</t>
  </si>
  <si>
    <t>Возмещение расходов на содержание общего имущества жилого дома</t>
  </si>
  <si>
    <t>6=гр.5/уч.</t>
  </si>
  <si>
    <t>Обслуживание аварийного освещения</t>
  </si>
  <si>
    <t>Промывка, опресовка теплосетей</t>
  </si>
  <si>
    <t>Замеры сопротивления э/проводки</t>
  </si>
  <si>
    <t>Затраты на содержание объектов особоценного движимого имущества, услуги связи</t>
  </si>
  <si>
    <t>заправка картриджей</t>
  </si>
  <si>
    <t>кол-во устройств</t>
  </si>
  <si>
    <t>автострахование</t>
  </si>
  <si>
    <t>Связь</t>
  </si>
  <si>
    <t>кол-во номеров</t>
  </si>
  <si>
    <t>месяцев</t>
  </si>
  <si>
    <t>10=7*8*9</t>
  </si>
  <si>
    <t>Затраты на оплату труда (с начислениями) работников не принимающих непосредственно участие в оказани услуг</t>
  </si>
  <si>
    <t>Директор</t>
  </si>
  <si>
    <t>Зам.директора</t>
  </si>
  <si>
    <t>завхоз</t>
  </si>
  <si>
    <t>костюмер</t>
  </si>
  <si>
    <t>делопроизводитель</t>
  </si>
  <si>
    <t>гардеробщик</t>
  </si>
  <si>
    <t>уборщик служебного помещения</t>
  </si>
  <si>
    <t>рабочий по комплексному обслуживанию здания</t>
  </si>
  <si>
    <t>сторож</t>
  </si>
  <si>
    <t>дворник</t>
  </si>
  <si>
    <t>техник по эксплуатации и ремонту спортивной техники</t>
  </si>
  <si>
    <t>оператор ЭВМ</t>
  </si>
  <si>
    <t>водитель</t>
  </si>
  <si>
    <t>ремонтировщик плоскостных сооружений</t>
  </si>
  <si>
    <t>Затраты на прочие общехозяйственные нужды</t>
  </si>
  <si>
    <t>Прочие затраты</t>
  </si>
  <si>
    <t>Норма затрат на 1 ед. услуги</t>
  </si>
  <si>
    <t>Строительные материалы</t>
  </si>
  <si>
    <t>Чистящие, моющие, дезинфицирующие средства, средства гигиены</t>
  </si>
  <si>
    <t>кв.м</t>
  </si>
  <si>
    <t>Тариф (цена 1 кв.м.), руб.</t>
  </si>
  <si>
    <t>Хозтовары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</si>
</sst>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0"/>
    <numFmt numFmtId="166" formatCode="0.000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2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/>
    <xf numFmtId="2" fontId="0" fillId="0" borderId="1" xfId="0" applyNumberFormat="1" applyBorder="1"/>
    <xf numFmtId="2" fontId="1" fillId="0" borderId="1" xfId="0" applyNumberFormat="1" applyFont="1" applyBorder="1"/>
    <xf numFmtId="2" fontId="2" fillId="0" borderId="1" xfId="0" applyNumberFormat="1" applyFont="1" applyBorder="1"/>
    <xf numFmtId="164" fontId="1" fillId="0" borderId="1" xfId="0" applyNumberFormat="1" applyFont="1" applyBorder="1"/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3" xfId="0" applyBorder="1"/>
    <xf numFmtId="0" fontId="1" fillId="0" borderId="3" xfId="0" applyFont="1" applyBorder="1"/>
    <xf numFmtId="2" fontId="0" fillId="0" borderId="3" xfId="0" applyNumberFormat="1" applyBorder="1"/>
    <xf numFmtId="2" fontId="1" fillId="0" borderId="3" xfId="0" applyNumberFormat="1" applyFont="1" applyBorder="1"/>
    <xf numFmtId="0" fontId="0" fillId="0" borderId="4" xfId="0" applyBorder="1"/>
    <xf numFmtId="0" fontId="1" fillId="0" borderId="5" xfId="0" applyFont="1" applyBorder="1"/>
    <xf numFmtId="2" fontId="0" fillId="0" borderId="5" xfId="0" applyNumberFormat="1" applyBorder="1"/>
    <xf numFmtId="2" fontId="1" fillId="0" borderId="5" xfId="0" applyNumberFormat="1" applyFont="1" applyBorder="1"/>
    <xf numFmtId="2" fontId="1" fillId="0" borderId="6" xfId="0" applyNumberFormat="1" applyFont="1" applyBorder="1"/>
    <xf numFmtId="0" fontId="0" fillId="0" borderId="7" xfId="0" applyBorder="1"/>
    <xf numFmtId="2" fontId="1" fillId="0" borderId="8" xfId="0" applyNumberFormat="1" applyFont="1" applyBorder="1"/>
    <xf numFmtId="0" fontId="0" fillId="0" borderId="9" xfId="0" applyBorder="1"/>
    <xf numFmtId="0" fontId="1" fillId="0" borderId="10" xfId="0" applyFont="1" applyBorder="1"/>
    <xf numFmtId="2" fontId="0" fillId="0" borderId="10" xfId="0" applyNumberFormat="1" applyBorder="1"/>
    <xf numFmtId="2" fontId="1" fillId="0" borderId="10" xfId="0" applyNumberFormat="1" applyFont="1" applyBorder="1"/>
    <xf numFmtId="2" fontId="2" fillId="0" borderId="11" xfId="0" applyNumberFormat="1" applyFont="1" applyBorder="1"/>
    <xf numFmtId="1" fontId="0" fillId="0" borderId="1" xfId="0" applyNumberFormat="1" applyBorder="1" applyAlignment="1">
      <alignment horizontal="center"/>
    </xf>
    <xf numFmtId="2" fontId="3" fillId="0" borderId="10" xfId="0" applyNumberFormat="1" applyFont="1" applyBorder="1"/>
    <xf numFmtId="0" fontId="0" fillId="0" borderId="12" xfId="0" applyBorder="1"/>
    <xf numFmtId="2" fontId="1" fillId="0" borderId="13" xfId="0" applyNumberFormat="1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0" fillId="0" borderId="10" xfId="0" applyBorder="1"/>
    <xf numFmtId="165" fontId="1" fillId="0" borderId="5" xfId="0" applyNumberFormat="1" applyFont="1" applyBorder="1"/>
    <xf numFmtId="165" fontId="1" fillId="0" borderId="1" xfId="0" applyNumberFormat="1" applyFont="1" applyBorder="1"/>
    <xf numFmtId="165" fontId="1" fillId="0" borderId="3" xfId="0" applyNumberFormat="1" applyFont="1" applyBorder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14" xfId="0" applyBorder="1"/>
    <xf numFmtId="0" fontId="1" fillId="0" borderId="2" xfId="0" applyFont="1" applyBorder="1"/>
    <xf numFmtId="2" fontId="0" fillId="0" borderId="2" xfId="0" applyNumberFormat="1" applyBorder="1"/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7" fillId="0" borderId="0" xfId="0" applyFont="1"/>
    <xf numFmtId="165" fontId="1" fillId="0" borderId="16" xfId="0" applyNumberFormat="1" applyFont="1" applyBorder="1"/>
    <xf numFmtId="0" fontId="1" fillId="0" borderId="1" xfId="0" applyFont="1" applyBorder="1" applyAlignment="1">
      <alignment wrapText="1"/>
    </xf>
    <xf numFmtId="165" fontId="0" fillId="0" borderId="3" xfId="0" applyNumberFormat="1" applyBorder="1" applyAlignment="1">
      <alignment horizontal="center"/>
    </xf>
    <xf numFmtId="165" fontId="0" fillId="0" borderId="10" xfId="0" applyNumberFormat="1" applyBorder="1"/>
    <xf numFmtId="0" fontId="4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6" fontId="0" fillId="0" borderId="5" xfId="0" applyNumberFormat="1" applyBorder="1" applyAlignment="1">
      <alignment horizontal="center"/>
    </xf>
    <xf numFmtId="2" fontId="2" fillId="0" borderId="10" xfId="0" applyNumberFormat="1" applyFont="1" applyBorder="1"/>
    <xf numFmtId="165" fontId="0" fillId="0" borderId="5" xfId="0" applyNumberFormat="1" applyBorder="1" applyAlignment="1">
      <alignment horizontal="center"/>
    </xf>
    <xf numFmtId="0" fontId="1" fillId="0" borderId="5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0"/>
  <sheetViews>
    <sheetView topLeftCell="A4" workbookViewId="0">
      <selection activeCell="D8" sqref="D8"/>
    </sheetView>
  </sheetViews>
  <sheetFormatPr defaultRowHeight="15"/>
  <cols>
    <col min="1" max="1" width="8.85546875" customWidth="1"/>
    <col min="2" max="2" width="19.42578125" style="1" customWidth="1"/>
    <col min="3" max="3" width="13.42578125" style="1" customWidth="1"/>
    <col min="4" max="4" width="15" style="1" customWidth="1"/>
    <col min="5" max="5" width="13.85546875" style="1" customWidth="1"/>
    <col min="6" max="6" width="13.42578125" style="1" customWidth="1"/>
    <col min="7" max="7" width="12.5703125" customWidth="1"/>
    <col min="8" max="8" width="14.5703125" customWidth="1"/>
    <col min="9" max="9" width="10.85546875" style="1" customWidth="1"/>
    <col min="10" max="10" width="14.85546875" style="1" customWidth="1"/>
    <col min="11" max="11" width="12.42578125" style="1" customWidth="1"/>
    <col min="12" max="19" width="9.140625" style="1"/>
  </cols>
  <sheetData>
    <row r="1" spans="1:12">
      <c r="A1" s="3" t="s">
        <v>3</v>
      </c>
    </row>
    <row r="3" spans="1:12" ht="15" customHeight="1">
      <c r="A3" s="46" t="s">
        <v>21</v>
      </c>
      <c r="B3" s="46"/>
      <c r="C3" s="46"/>
      <c r="D3" s="46"/>
      <c r="E3" s="46"/>
      <c r="F3" s="46"/>
      <c r="G3" s="46"/>
      <c r="H3" s="46"/>
      <c r="I3" s="46"/>
    </row>
    <row r="4" spans="1:12" ht="15.75" thickBot="1"/>
    <row r="5" spans="1:12" ht="105">
      <c r="A5" s="34" t="s">
        <v>2</v>
      </c>
      <c r="B5" s="35" t="s">
        <v>22</v>
      </c>
      <c r="C5" s="35" t="s">
        <v>17</v>
      </c>
      <c r="D5" s="35" t="s">
        <v>19</v>
      </c>
      <c r="E5" s="35" t="s">
        <v>30</v>
      </c>
      <c r="F5" s="35" t="s">
        <v>31</v>
      </c>
      <c r="G5" s="35" t="s">
        <v>32</v>
      </c>
      <c r="H5" s="35" t="s">
        <v>33</v>
      </c>
      <c r="I5" s="36" t="s">
        <v>13</v>
      </c>
      <c r="J5" s="2" t="s">
        <v>37</v>
      </c>
      <c r="K5" s="2" t="s">
        <v>38</v>
      </c>
      <c r="L5" s="2"/>
    </row>
    <row r="6" spans="1:12" ht="15.75" thickBot="1">
      <c r="A6" s="37">
        <v>1</v>
      </c>
      <c r="B6" s="38">
        <v>2</v>
      </c>
      <c r="C6" s="38">
        <v>3</v>
      </c>
      <c r="D6" s="38">
        <v>4</v>
      </c>
      <c r="E6" s="38">
        <v>5</v>
      </c>
      <c r="F6" s="38" t="s">
        <v>46</v>
      </c>
      <c r="G6" s="38" t="s">
        <v>34</v>
      </c>
      <c r="H6" s="39">
        <v>8</v>
      </c>
      <c r="I6" s="40" t="s">
        <v>35</v>
      </c>
    </row>
    <row r="7" spans="1:12">
      <c r="A7" s="32" t="s">
        <v>4</v>
      </c>
      <c r="B7" s="15" t="s">
        <v>23</v>
      </c>
      <c r="C7" s="50" t="s">
        <v>27</v>
      </c>
      <c r="D7" s="15">
        <v>10900</v>
      </c>
      <c r="E7" s="15">
        <v>908.96</v>
      </c>
      <c r="F7" s="44">
        <f>E7/910</f>
        <v>0.99885714285714289</v>
      </c>
      <c r="G7" s="56">
        <f>D7/E7*F7</f>
        <v>11.978021978021978</v>
      </c>
      <c r="H7" s="16">
        <v>5.36</v>
      </c>
      <c r="I7" s="33">
        <f>H7*G7</f>
        <v>64.202197802197801</v>
      </c>
    </row>
    <row r="8" spans="1:12">
      <c r="A8" s="23"/>
      <c r="B8" s="7" t="s">
        <v>24</v>
      </c>
      <c r="C8" s="51" t="s">
        <v>28</v>
      </c>
      <c r="D8" s="7">
        <v>500</v>
      </c>
      <c r="E8" s="15">
        <v>908.76</v>
      </c>
      <c r="F8" s="44">
        <f>E8/910</f>
        <v>0.99863736263736258</v>
      </c>
      <c r="G8" s="56">
        <f>D8/E8*F8</f>
        <v>0.54945054945054939</v>
      </c>
      <c r="H8" s="8">
        <v>1448.6</v>
      </c>
      <c r="I8" s="33">
        <f t="shared" ref="I8:I10" si="0">H8*G8</f>
        <v>795.93406593406576</v>
      </c>
    </row>
    <row r="9" spans="1:12">
      <c r="A9" s="47"/>
      <c r="B9" s="48" t="s">
        <v>25</v>
      </c>
      <c r="C9" s="52" t="s">
        <v>29</v>
      </c>
      <c r="D9" s="48">
        <v>270</v>
      </c>
      <c r="E9" s="15">
        <v>908.76</v>
      </c>
      <c r="F9" s="44">
        <f t="shared" ref="F8:F10" si="1">E9/910</f>
        <v>0.99863736263736258</v>
      </c>
      <c r="G9" s="56">
        <f t="shared" ref="G8:G10" si="2">D9/E9*F9</f>
        <v>0.2967032967032967</v>
      </c>
      <c r="H9" s="49">
        <v>28.7</v>
      </c>
      <c r="I9" s="33">
        <f t="shared" si="0"/>
        <v>8.5153846153846153</v>
      </c>
    </row>
    <row r="10" spans="1:12">
      <c r="A10" s="47"/>
      <c r="B10" s="48" t="s">
        <v>26</v>
      </c>
      <c r="C10" s="52" t="s">
        <v>29</v>
      </c>
      <c r="D10" s="48">
        <v>270</v>
      </c>
      <c r="E10" s="15">
        <v>908.76</v>
      </c>
      <c r="F10" s="44">
        <f t="shared" si="1"/>
        <v>0.99863736263736258</v>
      </c>
      <c r="G10" s="56">
        <f t="shared" si="2"/>
        <v>0.2967032967032967</v>
      </c>
      <c r="H10" s="49">
        <v>40.76</v>
      </c>
      <c r="I10" s="33">
        <f t="shared" si="0"/>
        <v>12.093626373626373</v>
      </c>
    </row>
    <row r="11" spans="1:12" s="1" customFormat="1" ht="15.75" thickBot="1">
      <c r="A11" s="25"/>
      <c r="B11" s="26"/>
      <c r="C11" s="26"/>
      <c r="D11" s="26"/>
      <c r="E11" s="26"/>
      <c r="F11" s="26"/>
      <c r="G11" s="57"/>
      <c r="H11" s="31"/>
      <c r="I11" s="29">
        <f>SUM(I7:I8)</f>
        <v>860.13626373626357</v>
      </c>
      <c r="J11" s="1">
        <f>I11*910</f>
        <v>782723.99999999988</v>
      </c>
      <c r="K11" s="1">
        <v>782284</v>
      </c>
    </row>
    <row r="12" spans="1:12" s="1" customFormat="1">
      <c r="A12" s="18" t="s">
        <v>15</v>
      </c>
      <c r="B12" s="15" t="s">
        <v>23</v>
      </c>
      <c r="C12" s="50" t="s">
        <v>27</v>
      </c>
      <c r="D12" s="19"/>
      <c r="E12" s="19">
        <v>750.88</v>
      </c>
      <c r="F12" s="54">
        <f>E12/759</f>
        <v>0.9893017127799737</v>
      </c>
      <c r="G12" s="56">
        <f>D12/E12*F12</f>
        <v>0</v>
      </c>
      <c r="H12" s="16">
        <v>5.36</v>
      </c>
      <c r="I12" s="33">
        <f>H12*G12</f>
        <v>0</v>
      </c>
    </row>
    <row r="13" spans="1:12" s="1" customFormat="1">
      <c r="A13" s="23"/>
      <c r="B13" s="7" t="s">
        <v>24</v>
      </c>
      <c r="C13" s="51" t="s">
        <v>28</v>
      </c>
      <c r="D13" s="7">
        <v>214</v>
      </c>
      <c r="E13" s="7">
        <v>750.88</v>
      </c>
      <c r="F13" s="43">
        <f t="shared" ref="F13:F15" si="3">E13/759</f>
        <v>0.9893017127799737</v>
      </c>
      <c r="G13" s="56">
        <f t="shared" ref="G13:G15" si="4">D13/E13*F13</f>
        <v>0.28194993412384717</v>
      </c>
      <c r="H13" s="8">
        <v>1448.6</v>
      </c>
      <c r="I13" s="33">
        <f>H13*G13</f>
        <v>408.43267457180497</v>
      </c>
    </row>
    <row r="14" spans="1:12" s="1" customFormat="1">
      <c r="A14" s="23"/>
      <c r="B14" s="48" t="s">
        <v>25</v>
      </c>
      <c r="C14" s="52" t="s">
        <v>29</v>
      </c>
      <c r="D14" s="7"/>
      <c r="E14" s="7">
        <v>750.88</v>
      </c>
      <c r="F14" s="43">
        <f t="shared" si="3"/>
        <v>0.9893017127799737</v>
      </c>
      <c r="G14" s="56">
        <f t="shared" si="4"/>
        <v>0</v>
      </c>
      <c r="H14" s="49">
        <v>28.7</v>
      </c>
      <c r="I14" s="33">
        <f t="shared" ref="I13:I15" si="5">H14*G14</f>
        <v>0</v>
      </c>
    </row>
    <row r="15" spans="1:12" s="1" customFormat="1">
      <c r="A15" s="23"/>
      <c r="B15" s="48" t="s">
        <v>26</v>
      </c>
      <c r="C15" s="52" t="s">
        <v>29</v>
      </c>
      <c r="D15" s="7"/>
      <c r="E15" s="7">
        <v>750.88</v>
      </c>
      <c r="F15" s="43">
        <f t="shared" si="3"/>
        <v>0.9893017127799737</v>
      </c>
      <c r="G15" s="56">
        <f t="shared" si="4"/>
        <v>0</v>
      </c>
      <c r="H15" s="49">
        <v>40.76</v>
      </c>
      <c r="I15" s="33">
        <f t="shared" si="5"/>
        <v>0</v>
      </c>
    </row>
    <row r="16" spans="1:12" s="1" customFormat="1">
      <c r="A16" s="23"/>
      <c r="B16" s="7"/>
      <c r="C16" s="7"/>
      <c r="D16" s="7"/>
      <c r="E16" s="7"/>
      <c r="F16" s="9"/>
      <c r="G16" s="30"/>
      <c r="H16" s="8"/>
      <c r="I16" s="24">
        <f t="shared" ref="I12:I16" si="6">F16*H16</f>
        <v>0</v>
      </c>
    </row>
    <row r="17" spans="1:11" s="1" customFormat="1" ht="15.75" thickBot="1">
      <c r="A17" s="25"/>
      <c r="B17" s="26"/>
      <c r="C17" s="28"/>
      <c r="D17" s="26"/>
      <c r="E17" s="26"/>
      <c r="F17" s="26"/>
      <c r="G17" s="41"/>
      <c r="H17" s="31"/>
      <c r="I17" s="29">
        <f>SUM(I12:I16)</f>
        <v>408.43267457180497</v>
      </c>
      <c r="J17" s="1">
        <f>I17*759</f>
        <v>310000.39999999997</v>
      </c>
      <c r="K17" s="1">
        <v>309217</v>
      </c>
    </row>
    <row r="19" spans="1:11" ht="15.75">
      <c r="A19" s="53" t="s">
        <v>36</v>
      </c>
    </row>
    <row r="20" spans="1:11" ht="15.75">
      <c r="A20" s="53" t="s">
        <v>39</v>
      </c>
    </row>
  </sheetData>
  <mergeCells count="1">
    <mergeCell ref="A3:I3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23"/>
  <sheetViews>
    <sheetView workbookViewId="0">
      <selection activeCell="B18" sqref="B18"/>
    </sheetView>
  </sheetViews>
  <sheetFormatPr defaultRowHeight="15"/>
  <cols>
    <col min="1" max="1" width="8.85546875" customWidth="1"/>
    <col min="2" max="2" width="40.42578125" style="1" customWidth="1"/>
    <col min="3" max="3" width="13.42578125" style="1" customWidth="1"/>
    <col min="4" max="4" width="8.28515625" style="1" customWidth="1"/>
    <col min="5" max="5" width="11.42578125" style="1" customWidth="1"/>
    <col min="6" max="6" width="13.5703125" style="1" customWidth="1"/>
    <col min="7" max="7" width="14.5703125" customWidth="1"/>
    <col min="8" max="8" width="10.85546875" style="1" customWidth="1"/>
    <col min="9" max="18" width="9.140625" style="1"/>
  </cols>
  <sheetData>
    <row r="1" spans="1:11">
      <c r="A1" s="3" t="s">
        <v>3</v>
      </c>
    </row>
    <row r="3" spans="1:11" ht="18.75">
      <c r="A3" s="45" t="s">
        <v>40</v>
      </c>
      <c r="B3" s="45"/>
      <c r="C3" s="45"/>
      <c r="D3" s="45"/>
      <c r="E3" s="45"/>
      <c r="F3" s="45"/>
      <c r="G3" s="45"/>
      <c r="H3" s="45"/>
    </row>
    <row r="4" spans="1:11" ht="15.75" thickBot="1"/>
    <row r="5" spans="1:11" ht="105">
      <c r="A5" s="34" t="s">
        <v>2</v>
      </c>
      <c r="B5" s="35" t="s">
        <v>18</v>
      </c>
      <c r="C5" s="35" t="s">
        <v>17</v>
      </c>
      <c r="D5" s="35" t="s">
        <v>19</v>
      </c>
      <c r="E5" s="35" t="s">
        <v>30</v>
      </c>
      <c r="F5" s="35" t="s">
        <v>31</v>
      </c>
      <c r="G5" s="35" t="s">
        <v>32</v>
      </c>
      <c r="H5" s="35" t="s">
        <v>33</v>
      </c>
      <c r="I5" s="35" t="s">
        <v>13</v>
      </c>
      <c r="J5" s="2"/>
      <c r="K5" s="2"/>
    </row>
    <row r="6" spans="1:11" ht="15.75" thickBot="1">
      <c r="A6" s="58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 t="s">
        <v>34</v>
      </c>
      <c r="H6" s="12">
        <v>8</v>
      </c>
      <c r="I6" s="59" t="s">
        <v>35</v>
      </c>
    </row>
    <row r="7" spans="1:11">
      <c r="A7" s="18" t="s">
        <v>4</v>
      </c>
      <c r="B7" s="19" t="s">
        <v>41</v>
      </c>
      <c r="C7" s="19" t="s">
        <v>20</v>
      </c>
      <c r="D7" s="19">
        <v>1</v>
      </c>
      <c r="E7" s="19">
        <v>908.96</v>
      </c>
      <c r="F7" s="42">
        <f>E7/910</f>
        <v>0.99885714285714289</v>
      </c>
      <c r="G7" s="62">
        <f>D7/E7*F7</f>
        <v>1.0989010989010989E-3</v>
      </c>
      <c r="H7" s="20">
        <v>9595</v>
      </c>
      <c r="I7" s="22">
        <f>H7*G7</f>
        <v>10.543956043956044</v>
      </c>
    </row>
    <row r="8" spans="1:11" s="1" customFormat="1">
      <c r="A8" s="23"/>
      <c r="B8" s="7" t="s">
        <v>42</v>
      </c>
      <c r="C8" s="7" t="s">
        <v>20</v>
      </c>
      <c r="D8" s="7">
        <v>1</v>
      </c>
      <c r="E8" s="7">
        <v>908.76</v>
      </c>
      <c r="F8" s="43">
        <f>E8/910</f>
        <v>0.99863736263736258</v>
      </c>
      <c r="G8" s="60">
        <f>D8/E8*F8</f>
        <v>1.0989010989010987E-3</v>
      </c>
      <c r="H8" s="8">
        <v>9000</v>
      </c>
      <c r="I8" s="24">
        <f t="shared" ref="I8:I12" si="0">H8*G8</f>
        <v>9.8901098901098887</v>
      </c>
    </row>
    <row r="9" spans="1:11" s="1" customFormat="1">
      <c r="A9" s="23"/>
      <c r="B9" s="7" t="s">
        <v>47</v>
      </c>
      <c r="C9" s="7" t="s">
        <v>20</v>
      </c>
      <c r="D9" s="7">
        <v>1</v>
      </c>
      <c r="E9" s="7">
        <v>908.76</v>
      </c>
      <c r="F9" s="43">
        <f>E9/910</f>
        <v>0.99863736263736258</v>
      </c>
      <c r="G9" s="60">
        <f>D9/E9*F9</f>
        <v>1.0989010989010987E-3</v>
      </c>
      <c r="H9" s="8">
        <v>24000</v>
      </c>
      <c r="I9" s="24">
        <f t="shared" ref="I9" si="1">H9*G9</f>
        <v>26.373626373626369</v>
      </c>
    </row>
    <row r="10" spans="1:11" s="1" customFormat="1">
      <c r="A10" s="23"/>
      <c r="B10" s="7" t="s">
        <v>43</v>
      </c>
      <c r="C10" s="7" t="s">
        <v>20</v>
      </c>
      <c r="D10" s="7">
        <v>1</v>
      </c>
      <c r="E10" s="7">
        <v>908.76</v>
      </c>
      <c r="F10" s="43">
        <f t="shared" ref="F10:F12" si="2">E10/910</f>
        <v>0.99863736263736258</v>
      </c>
      <c r="G10" s="60">
        <f t="shared" ref="G10" si="3">D10/E10*F10</f>
        <v>1.0989010989010987E-3</v>
      </c>
      <c r="H10" s="8">
        <f>7970+24000</f>
        <v>31970</v>
      </c>
      <c r="I10" s="24">
        <f t="shared" si="0"/>
        <v>35.131868131868124</v>
      </c>
    </row>
    <row r="11" spans="1:11" s="1" customFormat="1">
      <c r="A11" s="23"/>
      <c r="B11" s="7" t="s">
        <v>44</v>
      </c>
      <c r="C11" s="7" t="s">
        <v>20</v>
      </c>
      <c r="D11" s="7">
        <v>1</v>
      </c>
      <c r="E11" s="7">
        <v>908.76</v>
      </c>
      <c r="F11" s="43">
        <f t="shared" si="2"/>
        <v>0.99863736263736258</v>
      </c>
      <c r="G11" s="60">
        <f t="shared" ref="G11:G12" si="4">D11/E11*F11</f>
        <v>1.0989010989010987E-3</v>
      </c>
      <c r="H11" s="9">
        <v>9479</v>
      </c>
      <c r="I11" s="24">
        <f t="shared" si="0"/>
        <v>10.416483516483515</v>
      </c>
    </row>
    <row r="12" spans="1:11" s="1" customFormat="1" ht="30">
      <c r="A12" s="23"/>
      <c r="B12" s="55" t="s">
        <v>45</v>
      </c>
      <c r="C12" s="7" t="s">
        <v>20</v>
      </c>
      <c r="D12" s="7">
        <v>1</v>
      </c>
      <c r="E12" s="7">
        <v>908.76</v>
      </c>
      <c r="F12" s="43">
        <f t="shared" si="2"/>
        <v>0.99863736263736258</v>
      </c>
      <c r="G12" s="60">
        <f t="shared" si="4"/>
        <v>1.0989010989010987E-3</v>
      </c>
      <c r="H12" s="9">
        <v>334103</v>
      </c>
      <c r="I12" s="24">
        <f t="shared" si="0"/>
        <v>367.14615384615377</v>
      </c>
    </row>
    <row r="13" spans="1:11" s="1" customFormat="1" ht="15.75" thickBot="1">
      <c r="A13" s="25"/>
      <c r="B13" s="26"/>
      <c r="C13" s="26"/>
      <c r="D13" s="26"/>
      <c r="E13" s="26"/>
      <c r="F13" s="26"/>
      <c r="G13" s="31"/>
      <c r="H13" s="63"/>
      <c r="I13" s="29">
        <f>SUM(I7:I12)</f>
        <v>459.50219780219771</v>
      </c>
    </row>
    <row r="14" spans="1:11" s="1" customFormat="1">
      <c r="A14" s="18" t="s">
        <v>15</v>
      </c>
      <c r="B14" s="19" t="s">
        <v>41</v>
      </c>
      <c r="C14" s="19" t="s">
        <v>20</v>
      </c>
      <c r="D14" s="19">
        <v>1</v>
      </c>
      <c r="E14" s="19">
        <v>750.88</v>
      </c>
      <c r="F14" s="42">
        <f>E14/759</f>
        <v>0.9893017127799737</v>
      </c>
      <c r="G14" s="64">
        <f>D14/E14*F14</f>
        <v>1.3175230566534915E-3</v>
      </c>
      <c r="H14" s="20">
        <v>10032</v>
      </c>
      <c r="I14" s="22">
        <f>H14*G14</f>
        <v>13.217391304347826</v>
      </c>
    </row>
    <row r="15" spans="1:11" s="1" customFormat="1">
      <c r="A15" s="23"/>
      <c r="B15" s="7" t="s">
        <v>42</v>
      </c>
      <c r="C15" s="7" t="s">
        <v>20</v>
      </c>
      <c r="D15" s="7">
        <v>1</v>
      </c>
      <c r="E15" s="7">
        <v>750.88</v>
      </c>
      <c r="F15" s="43">
        <f t="shared" ref="F15:F20" si="5">E15/759</f>
        <v>0.9893017127799737</v>
      </c>
      <c r="G15" s="61">
        <f t="shared" ref="G15:G17" si="6">D15/E15*F15</f>
        <v>1.3175230566534915E-3</v>
      </c>
      <c r="H15" s="8">
        <v>22896</v>
      </c>
      <c r="I15" s="24">
        <f>H15*G15</f>
        <v>30.16600790513834</v>
      </c>
    </row>
    <row r="16" spans="1:11" s="1" customFormat="1">
      <c r="A16" s="23"/>
      <c r="B16" s="7" t="s">
        <v>47</v>
      </c>
      <c r="C16" s="7" t="s">
        <v>20</v>
      </c>
      <c r="D16" s="7">
        <v>1</v>
      </c>
      <c r="E16" s="7">
        <v>750.88</v>
      </c>
      <c r="F16" s="43">
        <f t="shared" si="5"/>
        <v>0.9893017127799737</v>
      </c>
      <c r="G16" s="61">
        <f t="shared" si="6"/>
        <v>1.3175230566534915E-3</v>
      </c>
      <c r="H16" s="8">
        <v>11448</v>
      </c>
      <c r="I16" s="24">
        <f t="shared" ref="I16:I20" si="7">H16*G16</f>
        <v>15.08300395256917</v>
      </c>
    </row>
    <row r="17" spans="1:9" s="1" customFormat="1">
      <c r="A17" s="23"/>
      <c r="B17" s="7" t="s">
        <v>43</v>
      </c>
      <c r="C17" s="7" t="s">
        <v>20</v>
      </c>
      <c r="D17" s="7">
        <v>1</v>
      </c>
      <c r="E17" s="7">
        <v>750.88</v>
      </c>
      <c r="F17" s="43">
        <f t="shared" si="5"/>
        <v>0.9893017127799737</v>
      </c>
      <c r="G17" s="61">
        <f t="shared" si="6"/>
        <v>1.3175230566534915E-3</v>
      </c>
      <c r="H17" s="8">
        <f>6360+24000+38160</f>
        <v>68520</v>
      </c>
      <c r="I17" s="24">
        <f t="shared" si="7"/>
        <v>90.276679841897234</v>
      </c>
    </row>
    <row r="18" spans="1:9" s="1" customFormat="1">
      <c r="A18" s="23"/>
      <c r="B18" s="7" t="s">
        <v>44</v>
      </c>
      <c r="C18" s="7" t="s">
        <v>20</v>
      </c>
      <c r="D18" s="7">
        <v>1</v>
      </c>
      <c r="E18" s="7">
        <v>750.88</v>
      </c>
      <c r="F18" s="43">
        <f t="shared" si="5"/>
        <v>0.9893017127799737</v>
      </c>
      <c r="G18" s="61">
        <f t="shared" ref="G18:G20" si="8">D18/E18*F18</f>
        <v>1.3175230566534915E-3</v>
      </c>
      <c r="H18" s="9">
        <v>12017</v>
      </c>
      <c r="I18" s="24">
        <f t="shared" si="7"/>
        <v>15.832674571805008</v>
      </c>
    </row>
    <row r="19" spans="1:9" s="1" customFormat="1">
      <c r="A19" s="23"/>
      <c r="B19" s="7" t="s">
        <v>48</v>
      </c>
      <c r="C19" s="7" t="s">
        <v>20</v>
      </c>
      <c r="D19" s="7">
        <v>1</v>
      </c>
      <c r="E19" s="7">
        <v>750.88</v>
      </c>
      <c r="F19" s="43">
        <f t="shared" si="5"/>
        <v>0.9893017127799737</v>
      </c>
      <c r="G19" s="61">
        <f t="shared" si="8"/>
        <v>1.3175230566534915E-3</v>
      </c>
      <c r="H19" s="9">
        <v>4000</v>
      </c>
      <c r="I19" s="24">
        <f t="shared" si="7"/>
        <v>5.2700922266139658</v>
      </c>
    </row>
    <row r="20" spans="1:9" s="1" customFormat="1">
      <c r="A20" s="23"/>
      <c r="B20" s="7" t="s">
        <v>49</v>
      </c>
      <c r="C20" s="7" t="s">
        <v>20</v>
      </c>
      <c r="D20" s="7">
        <v>1</v>
      </c>
      <c r="E20" s="7">
        <v>750.88</v>
      </c>
      <c r="F20" s="43">
        <f t="shared" si="5"/>
        <v>0.9893017127799737</v>
      </c>
      <c r="G20" s="61">
        <f t="shared" si="8"/>
        <v>1.3175230566534915E-3</v>
      </c>
      <c r="H20" s="9">
        <v>13911</v>
      </c>
      <c r="I20" s="24">
        <f t="shared" si="7"/>
        <v>18.328063241106719</v>
      </c>
    </row>
    <row r="21" spans="1:9" s="1" customFormat="1" ht="15.75" thickBot="1">
      <c r="A21" s="25"/>
      <c r="B21" s="26"/>
      <c r="C21" s="28"/>
      <c r="D21" s="26"/>
      <c r="E21" s="26"/>
      <c r="F21" s="26"/>
      <c r="G21" s="31"/>
      <c r="H21" s="63"/>
      <c r="I21" s="29">
        <f>SUM(I14:I20)</f>
        <v>188.17391304347825</v>
      </c>
    </row>
    <row r="23" spans="1:9" s="1" customFormat="1">
      <c r="A23"/>
      <c r="G23"/>
    </row>
  </sheetData>
  <mergeCells count="1">
    <mergeCell ref="A3:H3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20"/>
  <sheetViews>
    <sheetView topLeftCell="A10" workbookViewId="0">
      <selection activeCell="J19" sqref="J19"/>
    </sheetView>
  </sheetViews>
  <sheetFormatPr defaultRowHeight="15"/>
  <cols>
    <col min="1" max="1" width="8.85546875" customWidth="1"/>
    <col min="2" max="2" width="23.140625" style="1" customWidth="1"/>
    <col min="3" max="3" width="14.7109375" style="1" customWidth="1"/>
    <col min="4" max="4" width="8.28515625" style="1" customWidth="1"/>
    <col min="5" max="5" width="16" style="1" customWidth="1"/>
    <col min="6" max="6" width="15.28515625" style="1" customWidth="1"/>
    <col min="7" max="7" width="14.5703125" customWidth="1"/>
    <col min="8" max="8" width="10.85546875" style="1" customWidth="1"/>
    <col min="9" max="18" width="9.140625" style="1"/>
  </cols>
  <sheetData>
    <row r="1" spans="1:11">
      <c r="A1" s="3" t="s">
        <v>3</v>
      </c>
    </row>
    <row r="3" spans="1:11" ht="18.75">
      <c r="A3" s="45" t="s">
        <v>50</v>
      </c>
      <c r="B3" s="45"/>
      <c r="C3" s="45"/>
      <c r="D3" s="45"/>
      <c r="E3" s="45"/>
      <c r="F3" s="45"/>
      <c r="G3" s="45"/>
      <c r="H3" s="45"/>
    </row>
    <row r="4" spans="1:11" ht="15.75" thickBot="1"/>
    <row r="5" spans="1:11" ht="105">
      <c r="A5" s="34" t="s">
        <v>2</v>
      </c>
      <c r="B5" s="35" t="s">
        <v>18</v>
      </c>
      <c r="C5" s="35" t="s">
        <v>17</v>
      </c>
      <c r="D5" s="35" t="s">
        <v>19</v>
      </c>
      <c r="E5" s="35" t="s">
        <v>30</v>
      </c>
      <c r="F5" s="35" t="s">
        <v>31</v>
      </c>
      <c r="G5" s="35" t="s">
        <v>32</v>
      </c>
      <c r="H5" s="35" t="s">
        <v>33</v>
      </c>
      <c r="I5" s="35" t="s">
        <v>13</v>
      </c>
      <c r="J5" s="2"/>
      <c r="K5" s="2"/>
    </row>
    <row r="6" spans="1:11" ht="15.75" thickBot="1">
      <c r="A6" s="58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 t="s">
        <v>34</v>
      </c>
      <c r="H6" s="12">
        <v>8</v>
      </c>
      <c r="I6" s="59" t="s">
        <v>35</v>
      </c>
    </row>
    <row r="7" spans="1:11" ht="30">
      <c r="A7" s="18" t="s">
        <v>4</v>
      </c>
      <c r="B7" s="19" t="s">
        <v>51</v>
      </c>
      <c r="C7" s="65" t="s">
        <v>52</v>
      </c>
      <c r="D7" s="19">
        <v>3</v>
      </c>
      <c r="E7" s="19">
        <v>908.96</v>
      </c>
      <c r="F7" s="42">
        <f>E7/910</f>
        <v>0.99885714285714289</v>
      </c>
      <c r="G7" s="62">
        <f>D7/E7*F7</f>
        <v>3.2967032967032967E-3</v>
      </c>
      <c r="H7" s="20">
        <v>4248</v>
      </c>
      <c r="I7" s="22">
        <f>H7*G7</f>
        <v>14.004395604395604</v>
      </c>
    </row>
    <row r="8" spans="1:11" s="1" customFormat="1">
      <c r="A8" s="23"/>
      <c r="B8" s="7"/>
      <c r="C8" s="7"/>
      <c r="D8" s="7"/>
      <c r="E8" s="7">
        <v>908.76</v>
      </c>
      <c r="F8" s="43">
        <f>E8/910</f>
        <v>0.99863736263736258</v>
      </c>
      <c r="G8" s="60">
        <f>D8/E8*F8</f>
        <v>0</v>
      </c>
      <c r="H8" s="8"/>
      <c r="I8" s="24">
        <f t="shared" ref="I8" si="0">H8*G8</f>
        <v>0</v>
      </c>
    </row>
    <row r="9" spans="1:11" s="1" customFormat="1" ht="15.75" thickBot="1">
      <c r="A9" s="25"/>
      <c r="B9" s="26"/>
      <c r="C9" s="26"/>
      <c r="D9" s="26"/>
      <c r="E9" s="26"/>
      <c r="F9" s="26"/>
      <c r="G9" s="31"/>
      <c r="H9" s="63"/>
      <c r="I9" s="29">
        <f>SUM(I7:I8)</f>
        <v>14.004395604395604</v>
      </c>
    </row>
    <row r="10" spans="1:11" s="1" customFormat="1" ht="30">
      <c r="A10" s="18" t="s">
        <v>15</v>
      </c>
      <c r="B10" s="19" t="s">
        <v>51</v>
      </c>
      <c r="C10" s="65" t="s">
        <v>52</v>
      </c>
      <c r="D10" s="19">
        <v>3</v>
      </c>
      <c r="E10" s="19">
        <v>750.88</v>
      </c>
      <c r="F10" s="42">
        <f>E10/759</f>
        <v>0.9893017127799737</v>
      </c>
      <c r="G10" s="64">
        <f>D10/E10*F10</f>
        <v>3.952569169960474E-3</v>
      </c>
      <c r="H10" s="20">
        <v>4248</v>
      </c>
      <c r="I10" s="22">
        <f>H10*G10</f>
        <v>16.790513833992094</v>
      </c>
    </row>
    <row r="11" spans="1:11" s="1" customFormat="1">
      <c r="A11" s="23"/>
      <c r="B11" s="7" t="s">
        <v>53</v>
      </c>
      <c r="C11" s="7" t="s">
        <v>20</v>
      </c>
      <c r="D11" s="7">
        <v>1</v>
      </c>
      <c r="E11" s="7">
        <v>750.88</v>
      </c>
      <c r="F11" s="43">
        <f t="shared" ref="F11" si="1">E11/759</f>
        <v>0.9893017127799737</v>
      </c>
      <c r="G11" s="61">
        <f t="shared" ref="G11" si="2">D11/E11*F11</f>
        <v>1.3175230566534915E-3</v>
      </c>
      <c r="H11" s="8">
        <v>6700</v>
      </c>
      <c r="I11" s="24">
        <f>H11*G11</f>
        <v>8.8274044795783926</v>
      </c>
    </row>
    <row r="12" spans="1:11" s="1" customFormat="1" ht="15.75" thickBot="1">
      <c r="A12" s="25"/>
      <c r="B12" s="26"/>
      <c r="C12" s="28"/>
      <c r="D12" s="26"/>
      <c r="E12" s="26"/>
      <c r="F12" s="26"/>
      <c r="G12" s="31"/>
      <c r="H12" s="63"/>
      <c r="I12" s="29">
        <f>SUM(I10:I11)</f>
        <v>25.617918313570485</v>
      </c>
    </row>
    <row r="13" spans="1:11" ht="15.75" thickBot="1"/>
    <row r="14" spans="1:11" ht="75">
      <c r="A14" s="34" t="s">
        <v>2</v>
      </c>
      <c r="B14" s="35" t="s">
        <v>18</v>
      </c>
      <c r="C14" s="35" t="s">
        <v>17</v>
      </c>
      <c r="D14" s="35" t="s">
        <v>19</v>
      </c>
      <c r="E14" s="35" t="s">
        <v>30</v>
      </c>
      <c r="F14" s="35" t="s">
        <v>31</v>
      </c>
      <c r="G14" s="35" t="s">
        <v>32</v>
      </c>
      <c r="H14" s="35" t="s">
        <v>33</v>
      </c>
      <c r="I14" s="35" t="s">
        <v>56</v>
      </c>
      <c r="J14" s="35" t="s">
        <v>13</v>
      </c>
      <c r="K14" s="2"/>
    </row>
    <row r="15" spans="1:11" ht="15.75" thickBot="1">
      <c r="A15" s="58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  <c r="G15" s="13" t="s">
        <v>34</v>
      </c>
      <c r="H15" s="12">
        <v>8</v>
      </c>
      <c r="I15" s="59">
        <v>9</v>
      </c>
      <c r="J15" s="59" t="s">
        <v>57</v>
      </c>
    </row>
    <row r="16" spans="1:11" ht="30">
      <c r="A16" s="18" t="s">
        <v>4</v>
      </c>
      <c r="B16" s="19" t="s">
        <v>54</v>
      </c>
      <c r="C16" s="65" t="s">
        <v>55</v>
      </c>
      <c r="D16" s="19">
        <v>1</v>
      </c>
      <c r="E16" s="19">
        <v>908.96</v>
      </c>
      <c r="F16" s="42">
        <f>E16/910</f>
        <v>0.99885714285714289</v>
      </c>
      <c r="G16" s="62">
        <f>D16/E16*F16</f>
        <v>1.0989010989010989E-3</v>
      </c>
      <c r="H16" s="20">
        <v>2817</v>
      </c>
      <c r="I16" s="22">
        <v>12</v>
      </c>
      <c r="J16" s="22">
        <f>I16*H16*G16</f>
        <v>37.14725274725275</v>
      </c>
    </row>
    <row r="17" spans="1:10" s="1" customFormat="1">
      <c r="A17" s="23"/>
      <c r="B17" s="7"/>
      <c r="C17" s="7"/>
      <c r="D17" s="7"/>
      <c r="E17" s="7"/>
      <c r="F17" s="43"/>
      <c r="G17" s="60"/>
      <c r="H17" s="8"/>
      <c r="I17" s="24"/>
      <c r="J17" s="24">
        <f t="shared" ref="I17:J17" si="3">I17*H17</f>
        <v>0</v>
      </c>
    </row>
    <row r="18" spans="1:10" s="1" customFormat="1" ht="15.75" thickBot="1">
      <c r="A18" s="25"/>
      <c r="B18" s="26"/>
      <c r="C18" s="26"/>
      <c r="D18" s="26"/>
      <c r="E18" s="26"/>
      <c r="F18" s="26"/>
      <c r="G18" s="31"/>
      <c r="H18" s="63"/>
      <c r="I18" s="29"/>
      <c r="J18" s="29">
        <f>SUM(J16:J17)</f>
        <v>37.14725274725275</v>
      </c>
    </row>
    <row r="19" spans="1:10" s="1" customFormat="1" ht="30">
      <c r="A19" s="18" t="s">
        <v>15</v>
      </c>
      <c r="B19" s="19" t="s">
        <v>54</v>
      </c>
      <c r="C19" s="65" t="s">
        <v>55</v>
      </c>
      <c r="D19" s="19">
        <v>1</v>
      </c>
      <c r="E19" s="19">
        <v>750.88</v>
      </c>
      <c r="F19" s="42">
        <f>E19/759</f>
        <v>0.9893017127799737</v>
      </c>
      <c r="G19" s="64">
        <f>D19/E19*F19</f>
        <v>1.3175230566534915E-3</v>
      </c>
      <c r="H19" s="20">
        <v>1817.6</v>
      </c>
      <c r="I19" s="22">
        <v>12</v>
      </c>
      <c r="J19" s="22">
        <f>I19*H19*G19</f>
        <v>28.73675889328063</v>
      </c>
    </row>
    <row r="20" spans="1:10" s="1" customFormat="1" ht="15.75" thickBot="1">
      <c r="A20" s="25"/>
      <c r="B20" s="26"/>
      <c r="C20" s="28"/>
      <c r="D20" s="26"/>
      <c r="E20" s="26"/>
      <c r="F20" s="26"/>
      <c r="G20" s="31"/>
      <c r="H20" s="63"/>
      <c r="I20" s="29"/>
      <c r="J20" s="29">
        <f>SUM(J19:J19)</f>
        <v>28.73675889328063</v>
      </c>
    </row>
  </sheetData>
  <mergeCells count="1">
    <mergeCell ref="A3:H3"/>
  </mergeCells>
  <pageMargins left="0.70866141732283472" right="0.70866141732283472" top="0.35433070866141736" bottom="0" header="0.31496062992125984" footer="0.31496062992125984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3"/>
  <sheetViews>
    <sheetView workbookViewId="0">
      <pane xSplit="3" ySplit="6" topLeftCell="E7" activePane="bottomRight" state="frozen"/>
      <selection pane="topRight" activeCell="D1" sqref="D1"/>
      <selection pane="bottomLeft" activeCell="A7" sqref="A7"/>
      <selection pane="bottomRight" activeCell="E11" sqref="E11"/>
    </sheetView>
  </sheetViews>
  <sheetFormatPr defaultRowHeight="15" outlineLevelRow="1"/>
  <cols>
    <col min="1" max="1" width="7.85546875" customWidth="1"/>
    <col min="2" max="2" width="45.7109375" style="1" customWidth="1"/>
    <col min="3" max="3" width="7.85546875" style="1" customWidth="1"/>
    <col min="4" max="4" width="13.7109375" style="1" customWidth="1"/>
    <col min="5" max="5" width="11.42578125" style="1" customWidth="1"/>
    <col min="6" max="6" width="13.85546875" style="1" customWidth="1"/>
    <col min="7" max="7" width="12.5703125" customWidth="1"/>
    <col min="8" max="8" width="14.5703125" customWidth="1"/>
    <col min="9" max="9" width="13.42578125" style="1" customWidth="1"/>
    <col min="10" max="10" width="10.85546875" style="1" customWidth="1"/>
    <col min="11" max="11" width="18.42578125" style="1" customWidth="1"/>
    <col min="12" max="20" width="9.140625" style="1"/>
  </cols>
  <sheetData>
    <row r="1" spans="1:13">
      <c r="A1" s="3" t="s">
        <v>3</v>
      </c>
    </row>
    <row r="3" spans="1:13" ht="18.75">
      <c r="A3" s="45" t="s">
        <v>58</v>
      </c>
      <c r="B3" s="45"/>
      <c r="C3" s="45"/>
      <c r="D3" s="45"/>
      <c r="E3" s="45"/>
      <c r="F3" s="45"/>
      <c r="G3" s="45"/>
      <c r="H3" s="45"/>
      <c r="I3" s="45"/>
      <c r="J3" s="45"/>
    </row>
    <row r="5" spans="1:13" ht="90">
      <c r="A5" s="5" t="s">
        <v>2</v>
      </c>
      <c r="B5" s="5" t="s">
        <v>6</v>
      </c>
      <c r="C5" s="5" t="s">
        <v>0</v>
      </c>
      <c r="D5" s="5" t="s">
        <v>16</v>
      </c>
      <c r="E5" s="5" t="s">
        <v>5</v>
      </c>
      <c r="F5" s="5" t="s">
        <v>1</v>
      </c>
      <c r="G5" s="5" t="s">
        <v>7</v>
      </c>
      <c r="H5" s="5" t="s">
        <v>9</v>
      </c>
      <c r="I5" s="5" t="s">
        <v>11</v>
      </c>
      <c r="J5" s="5" t="s">
        <v>13</v>
      </c>
      <c r="K5" s="2"/>
      <c r="L5" s="2"/>
      <c r="M5" s="2"/>
    </row>
    <row r="6" spans="1:13" ht="15.75" thickBot="1">
      <c r="A6" s="12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 t="s">
        <v>8</v>
      </c>
      <c r="H6" s="12" t="s">
        <v>10</v>
      </c>
      <c r="I6" s="13" t="s">
        <v>12</v>
      </c>
      <c r="J6" s="13" t="s">
        <v>14</v>
      </c>
    </row>
    <row r="7" spans="1:13">
      <c r="A7" s="18" t="s">
        <v>4</v>
      </c>
      <c r="B7" s="19" t="s">
        <v>59</v>
      </c>
      <c r="C7" s="19">
        <v>1</v>
      </c>
      <c r="D7" s="19">
        <v>29471.72</v>
      </c>
      <c r="E7" s="19">
        <v>910</v>
      </c>
      <c r="F7" s="19">
        <v>1974</v>
      </c>
      <c r="G7" s="20">
        <f>C7*F7</f>
        <v>1974</v>
      </c>
      <c r="H7" s="20">
        <f>G7/E7</f>
        <v>2.1692307692307691</v>
      </c>
      <c r="I7" s="21">
        <f>D7*12*1.302/1974</f>
        <v>233.26552851063832</v>
      </c>
      <c r="J7" s="22">
        <f>I7*H7</f>
        <v>506.00676184615384</v>
      </c>
    </row>
    <row r="8" spans="1:13">
      <c r="A8" s="23"/>
      <c r="B8" s="7" t="s">
        <v>60</v>
      </c>
      <c r="C8" s="7">
        <v>1</v>
      </c>
      <c r="D8" s="7">
        <v>12858.4</v>
      </c>
      <c r="E8" s="7">
        <v>910</v>
      </c>
      <c r="F8" s="7">
        <v>1974</v>
      </c>
      <c r="G8" s="8">
        <f t="shared" ref="G8:G9" si="0">C8*F8</f>
        <v>1974</v>
      </c>
      <c r="H8" s="8">
        <f t="shared" ref="H8:H9" si="1">G8/E8</f>
        <v>2.1692307692307691</v>
      </c>
      <c r="I8" s="9">
        <f t="shared" ref="I8:I9" si="2">D8*12*1.302/1974</f>
        <v>101.77286808510638</v>
      </c>
      <c r="J8" s="24">
        <f t="shared" ref="J8:J9" si="3">I8*H8</f>
        <v>220.76883692307689</v>
      </c>
    </row>
    <row r="9" spans="1:13">
      <c r="A9" s="23"/>
      <c r="B9" s="7" t="s">
        <v>61</v>
      </c>
      <c r="C9" s="7">
        <v>1</v>
      </c>
      <c r="D9" s="7">
        <v>10132.6</v>
      </c>
      <c r="E9" s="7">
        <v>910</v>
      </c>
      <c r="F9" s="7">
        <v>1974</v>
      </c>
      <c r="G9" s="8">
        <f t="shared" si="0"/>
        <v>1974</v>
      </c>
      <c r="H9" s="8">
        <f t="shared" si="1"/>
        <v>2.1692307692307691</v>
      </c>
      <c r="I9" s="9">
        <f t="shared" si="2"/>
        <v>80.198451063829793</v>
      </c>
      <c r="J9" s="24">
        <f t="shared" si="3"/>
        <v>173.96894769230769</v>
      </c>
    </row>
    <row r="10" spans="1:13">
      <c r="A10" s="23"/>
      <c r="B10" s="7" t="s">
        <v>62</v>
      </c>
      <c r="C10" s="7">
        <v>0.75</v>
      </c>
      <c r="D10" s="7">
        <v>9544</v>
      </c>
      <c r="E10" s="7">
        <v>910</v>
      </c>
      <c r="F10" s="7">
        <v>1974</v>
      </c>
      <c r="G10" s="8">
        <f t="shared" ref="G10:G16" si="4">C10*F10</f>
        <v>1480.5</v>
      </c>
      <c r="H10" s="8">
        <f t="shared" ref="H10:H16" si="5">G10/E10</f>
        <v>1.6269230769230769</v>
      </c>
      <c r="I10" s="9">
        <f t="shared" ref="I10:I16" si="6">D10*12*1.302/1974</f>
        <v>75.539744680851072</v>
      </c>
      <c r="J10" s="24">
        <f t="shared" ref="J10:J16" si="7">I10*H10</f>
        <v>122.89735384615386</v>
      </c>
    </row>
    <row r="11" spans="1:13">
      <c r="A11" s="23"/>
      <c r="B11" s="7" t="s">
        <v>63</v>
      </c>
      <c r="C11" s="7">
        <v>1</v>
      </c>
      <c r="D11" s="7">
        <v>10112.200000000001</v>
      </c>
      <c r="E11" s="7">
        <v>910</v>
      </c>
      <c r="F11" s="7">
        <v>1974</v>
      </c>
      <c r="G11" s="8">
        <f t="shared" si="4"/>
        <v>1974</v>
      </c>
      <c r="H11" s="8">
        <f t="shared" si="5"/>
        <v>2.1692307692307691</v>
      </c>
      <c r="I11" s="9">
        <f t="shared" si="6"/>
        <v>80.03698723404257</v>
      </c>
      <c r="J11" s="24">
        <f t="shared" si="7"/>
        <v>173.61869538461542</v>
      </c>
    </row>
    <row r="12" spans="1:13">
      <c r="A12" s="23"/>
      <c r="B12" s="7" t="s">
        <v>64</v>
      </c>
      <c r="C12" s="7">
        <v>1</v>
      </c>
      <c r="D12" s="7">
        <v>10112.200000000001</v>
      </c>
      <c r="E12" s="7">
        <v>910</v>
      </c>
      <c r="F12" s="7">
        <v>1974</v>
      </c>
      <c r="G12" s="8">
        <f t="shared" si="4"/>
        <v>1974</v>
      </c>
      <c r="H12" s="8">
        <f t="shared" si="5"/>
        <v>2.1692307692307691</v>
      </c>
      <c r="I12" s="9">
        <f t="shared" si="6"/>
        <v>80.03698723404257</v>
      </c>
      <c r="J12" s="24">
        <f t="shared" si="7"/>
        <v>173.61869538461542</v>
      </c>
    </row>
    <row r="13" spans="1:13">
      <c r="A13" s="23"/>
      <c r="B13" s="7" t="s">
        <v>65</v>
      </c>
      <c r="C13" s="7">
        <v>3</v>
      </c>
      <c r="D13" s="7">
        <v>9894</v>
      </c>
      <c r="E13" s="7">
        <v>910</v>
      </c>
      <c r="F13" s="7">
        <v>1974</v>
      </c>
      <c r="G13" s="8">
        <f t="shared" si="4"/>
        <v>5922</v>
      </c>
      <c r="H13" s="8">
        <f t="shared" si="5"/>
        <v>6.5076923076923077</v>
      </c>
      <c r="I13" s="9">
        <f t="shared" si="6"/>
        <v>78.309957446808511</v>
      </c>
      <c r="J13" s="24">
        <f t="shared" si="7"/>
        <v>509.61710769230768</v>
      </c>
    </row>
    <row r="14" spans="1:13">
      <c r="A14" s="23"/>
      <c r="B14" s="7" t="s">
        <v>66</v>
      </c>
      <c r="C14" s="7">
        <v>1.25</v>
      </c>
      <c r="D14" s="7">
        <v>9544</v>
      </c>
      <c r="E14" s="7">
        <v>910</v>
      </c>
      <c r="F14" s="7">
        <v>1974</v>
      </c>
      <c r="G14" s="8">
        <f t="shared" si="4"/>
        <v>2467.5</v>
      </c>
      <c r="H14" s="8">
        <f t="shared" si="5"/>
        <v>2.7115384615384617</v>
      </c>
      <c r="I14" s="9">
        <f t="shared" si="6"/>
        <v>75.539744680851072</v>
      </c>
      <c r="J14" s="24">
        <f t="shared" si="7"/>
        <v>204.8289230769231</v>
      </c>
    </row>
    <row r="15" spans="1:13">
      <c r="A15" s="23"/>
      <c r="B15" s="7" t="s">
        <v>67</v>
      </c>
      <c r="C15" s="7">
        <v>2.5</v>
      </c>
      <c r="D15" s="7">
        <f>9544+486.8</f>
        <v>10030.799999999999</v>
      </c>
      <c r="E15" s="7">
        <v>910</v>
      </c>
      <c r="F15" s="7">
        <v>1974</v>
      </c>
      <c r="G15" s="8">
        <f t="shared" si="4"/>
        <v>4935</v>
      </c>
      <c r="H15" s="8">
        <f t="shared" si="5"/>
        <v>5.4230769230769234</v>
      </c>
      <c r="I15" s="9">
        <f t="shared" si="6"/>
        <v>79.392714893617011</v>
      </c>
      <c r="J15" s="24">
        <f t="shared" si="7"/>
        <v>430.55279999999999</v>
      </c>
    </row>
    <row r="16" spans="1:13">
      <c r="A16" s="23"/>
      <c r="B16" s="7" t="s">
        <v>68</v>
      </c>
      <c r="C16" s="7">
        <v>1</v>
      </c>
      <c r="D16" s="7">
        <v>9544</v>
      </c>
      <c r="E16" s="7">
        <v>910</v>
      </c>
      <c r="F16" s="7">
        <v>1974</v>
      </c>
      <c r="G16" s="8">
        <f t="shared" si="4"/>
        <v>1974</v>
      </c>
      <c r="H16" s="8">
        <f t="shared" si="5"/>
        <v>2.1692307692307691</v>
      </c>
      <c r="I16" s="9">
        <f t="shared" si="6"/>
        <v>75.539744680851072</v>
      </c>
      <c r="J16" s="24">
        <f t="shared" si="7"/>
        <v>163.86313846153845</v>
      </c>
    </row>
    <row r="17" spans="1:10" ht="15.75" thickBot="1">
      <c r="A17" s="25"/>
      <c r="B17" s="26"/>
      <c r="C17" s="26">
        <f>SUM(C7:C16)</f>
        <v>13.5</v>
      </c>
      <c r="D17" s="26"/>
      <c r="E17" s="26"/>
      <c r="F17" s="26"/>
      <c r="G17" s="27"/>
      <c r="H17" s="27"/>
      <c r="I17" s="28"/>
      <c r="J17" s="29">
        <f>SUM(J7:J16)</f>
        <v>2679.7412603076923</v>
      </c>
    </row>
    <row r="18" spans="1:10" hidden="1" outlineLevel="1">
      <c r="A18" s="14"/>
      <c r="B18" s="15"/>
      <c r="C18" s="15"/>
      <c r="D18" s="15">
        <f>D7*12+D8*12+D9*12+D10*C10*12+D11*12+D12*12+D13*C13*12+D14*C14*12+D15*C15*12+D16*12</f>
        <v>1872937.44</v>
      </c>
      <c r="E18" s="15"/>
      <c r="F18" s="15"/>
      <c r="G18" s="16"/>
      <c r="H18" s="16"/>
      <c r="I18" s="17"/>
      <c r="J18" s="17"/>
    </row>
    <row r="19" spans="1:10" hidden="1" outlineLevel="1">
      <c r="A19" s="14"/>
      <c r="B19" s="15"/>
      <c r="C19" s="15"/>
      <c r="D19" s="15">
        <v>1872937.39</v>
      </c>
      <c r="E19" s="15"/>
      <c r="F19" s="15"/>
      <c r="G19" s="16"/>
      <c r="H19" s="16"/>
      <c r="I19" s="17"/>
      <c r="J19" s="17"/>
    </row>
    <row r="20" spans="1:10" ht="15.75" hidden="1" outlineLevel="1" thickBot="1">
      <c r="A20" s="6"/>
      <c r="B20" s="7"/>
      <c r="C20" s="7"/>
      <c r="D20" s="7">
        <f>D19-D18</f>
        <v>-5.0000000046566129E-2</v>
      </c>
      <c r="E20" s="7"/>
      <c r="F20" s="7"/>
      <c r="G20" s="6"/>
      <c r="H20" s="8"/>
      <c r="I20" s="11"/>
      <c r="J20" s="9"/>
    </row>
    <row r="21" spans="1:10" collapsed="1">
      <c r="A21" s="6" t="s">
        <v>15</v>
      </c>
      <c r="B21" s="19" t="s">
        <v>59</v>
      </c>
      <c r="C21" s="7">
        <v>1</v>
      </c>
      <c r="D21" s="7">
        <v>28136.36</v>
      </c>
      <c r="E21" s="7">
        <v>759</v>
      </c>
      <c r="F21" s="7">
        <v>1974</v>
      </c>
      <c r="G21" s="8">
        <f t="shared" ref="G21:G22" si="8">C21*F21</f>
        <v>1974</v>
      </c>
      <c r="H21" s="8">
        <f>G21/E21</f>
        <v>2.6007905138339922</v>
      </c>
      <c r="I21" s="9">
        <f t="shared" ref="I21:I22" si="9">D21*12*1.302/1974</f>
        <v>222.69629617021278</v>
      </c>
      <c r="J21" s="9">
        <f t="shared" ref="J21:J22" si="10">I21*H21</f>
        <v>579.18641454545457</v>
      </c>
    </row>
    <row r="22" spans="1:10">
      <c r="A22" s="6"/>
      <c r="B22" s="7" t="s">
        <v>60</v>
      </c>
      <c r="C22" s="7">
        <v>2</v>
      </c>
      <c r="D22" s="7">
        <v>18645.52</v>
      </c>
      <c r="E22" s="7">
        <v>759</v>
      </c>
      <c r="F22" s="7">
        <v>1974</v>
      </c>
      <c r="G22" s="8">
        <f t="shared" si="8"/>
        <v>3948</v>
      </c>
      <c r="H22" s="8">
        <f t="shared" ref="H22" si="11">G22/E22</f>
        <v>5.2015810276679844</v>
      </c>
      <c r="I22" s="9">
        <f t="shared" si="9"/>
        <v>147.57730723404254</v>
      </c>
      <c r="J22" s="9">
        <f t="shared" si="10"/>
        <v>767.63532142292479</v>
      </c>
    </row>
    <row r="23" spans="1:10">
      <c r="A23" s="6"/>
      <c r="B23" s="7" t="s">
        <v>69</v>
      </c>
      <c r="C23" s="7">
        <v>1</v>
      </c>
      <c r="D23" s="7">
        <v>10032</v>
      </c>
      <c r="E23" s="7">
        <v>759</v>
      </c>
      <c r="F23" s="7">
        <v>1974</v>
      </c>
      <c r="G23" s="8">
        <f t="shared" ref="G23:G28" si="12">C23*F23</f>
        <v>1974</v>
      </c>
      <c r="H23" s="8">
        <f t="shared" ref="H23:H28" si="13">G23/E23</f>
        <v>2.6007905138339922</v>
      </c>
      <c r="I23" s="9">
        <f t="shared" ref="I23:I28" si="14">D23*12*1.302/1974</f>
        <v>79.402212765957444</v>
      </c>
      <c r="J23" s="9">
        <f t="shared" ref="J23:J28" si="15">I23*H23</f>
        <v>206.50852173913043</v>
      </c>
    </row>
    <row r="24" spans="1:10">
      <c r="A24" s="6"/>
      <c r="B24" s="7" t="s">
        <v>63</v>
      </c>
      <c r="C24" s="7">
        <v>1</v>
      </c>
      <c r="D24" s="7">
        <v>9544</v>
      </c>
      <c r="E24" s="7">
        <v>759</v>
      </c>
      <c r="F24" s="7">
        <v>1974</v>
      </c>
      <c r="G24" s="8">
        <f t="shared" si="12"/>
        <v>1974</v>
      </c>
      <c r="H24" s="8">
        <f t="shared" si="13"/>
        <v>2.6007905138339922</v>
      </c>
      <c r="I24" s="9">
        <f t="shared" si="14"/>
        <v>75.539744680851072</v>
      </c>
      <c r="J24" s="9">
        <f t="shared" si="15"/>
        <v>196.46305138339923</v>
      </c>
    </row>
    <row r="25" spans="1:10">
      <c r="A25" s="6"/>
      <c r="B25" s="7" t="s">
        <v>70</v>
      </c>
      <c r="C25" s="7">
        <v>0.33</v>
      </c>
      <c r="D25" s="7">
        <v>9544</v>
      </c>
      <c r="E25" s="7">
        <v>759</v>
      </c>
      <c r="F25" s="7">
        <v>1974</v>
      </c>
      <c r="G25" s="8">
        <f t="shared" si="12"/>
        <v>651.42000000000007</v>
      </c>
      <c r="H25" s="8">
        <f t="shared" si="13"/>
        <v>0.85826086956521752</v>
      </c>
      <c r="I25" s="9">
        <f t="shared" si="14"/>
        <v>75.539744680851072</v>
      </c>
      <c r="J25" s="9">
        <f t="shared" si="15"/>
        <v>64.83280695652175</v>
      </c>
    </row>
    <row r="26" spans="1:10">
      <c r="A26" s="6"/>
      <c r="B26" s="7" t="s">
        <v>65</v>
      </c>
      <c r="C26" s="7">
        <v>2.5</v>
      </c>
      <c r="D26" s="7">
        <v>9544</v>
      </c>
      <c r="E26" s="7">
        <v>759</v>
      </c>
      <c r="F26" s="7">
        <v>1974</v>
      </c>
      <c r="G26" s="8">
        <f t="shared" si="12"/>
        <v>4935</v>
      </c>
      <c r="H26" s="8">
        <f t="shared" si="13"/>
        <v>6.5019762845849804</v>
      </c>
      <c r="I26" s="9">
        <f t="shared" si="14"/>
        <v>75.539744680851072</v>
      </c>
      <c r="J26" s="9">
        <f t="shared" si="15"/>
        <v>491.1576284584981</v>
      </c>
    </row>
    <row r="27" spans="1:10">
      <c r="A27" s="6"/>
      <c r="B27" s="7" t="s">
        <v>71</v>
      </c>
      <c r="C27" s="7">
        <v>0.5</v>
      </c>
      <c r="D27" s="7">
        <v>9544</v>
      </c>
      <c r="E27" s="7">
        <v>759</v>
      </c>
      <c r="F27" s="7">
        <v>1974</v>
      </c>
      <c r="G27" s="8">
        <f t="shared" si="12"/>
        <v>987</v>
      </c>
      <c r="H27" s="8">
        <f t="shared" si="13"/>
        <v>1.3003952569169961</v>
      </c>
      <c r="I27" s="9">
        <f t="shared" si="14"/>
        <v>75.539744680851072</v>
      </c>
      <c r="J27" s="9">
        <f t="shared" si="15"/>
        <v>98.231525691699616</v>
      </c>
    </row>
    <row r="28" spans="1:10">
      <c r="A28" s="6"/>
      <c r="B28" s="7" t="s">
        <v>72</v>
      </c>
      <c r="C28" s="7">
        <v>1</v>
      </c>
      <c r="D28" s="7">
        <v>10032</v>
      </c>
      <c r="E28" s="7">
        <v>759</v>
      </c>
      <c r="F28" s="7">
        <v>1974</v>
      </c>
      <c r="G28" s="8">
        <f t="shared" si="12"/>
        <v>1974</v>
      </c>
      <c r="H28" s="8">
        <f t="shared" si="13"/>
        <v>2.6007905138339922</v>
      </c>
      <c r="I28" s="9">
        <f t="shared" si="14"/>
        <v>79.402212765957444</v>
      </c>
      <c r="J28" s="9">
        <f t="shared" si="15"/>
        <v>206.50852173913043</v>
      </c>
    </row>
    <row r="29" spans="1:10">
      <c r="A29" s="6"/>
      <c r="B29" s="7"/>
      <c r="C29" s="9">
        <f>SUM(C21:C28)</f>
        <v>9.33</v>
      </c>
      <c r="D29" s="7"/>
      <c r="E29" s="7"/>
      <c r="F29" s="7"/>
      <c r="G29" s="6"/>
      <c r="H29" s="8"/>
      <c r="I29" s="11"/>
      <c r="J29" s="10">
        <f>SUM(J21:J28)</f>
        <v>2610.5237919367592</v>
      </c>
    </row>
    <row r="30" spans="1:10" hidden="1" outlineLevel="1">
      <c r="D30" s="1">
        <v>1521803.1</v>
      </c>
    </row>
    <row r="31" spans="1:10" hidden="1" outlineLevel="1">
      <c r="D31" s="4">
        <f>D21*12+D22*C22*12+D23*12+D24*12+D25*C25*12+D26*C26*12+D27*C27*12+D28*12</f>
        <v>1521803.04</v>
      </c>
    </row>
    <row r="32" spans="1:10" hidden="1" outlineLevel="1">
      <c r="D32" s="4">
        <f>D30-D31</f>
        <v>6.0000000055879354E-2</v>
      </c>
    </row>
    <row r="33" collapsed="1"/>
  </sheetData>
  <mergeCells count="1">
    <mergeCell ref="A3:J3"/>
  </mergeCells>
  <pageMargins left="0.31496062992125984" right="0.11811023622047245" top="0.74803149606299213" bottom="0.74803149606299213" header="0.31496062992125984" footer="0.31496062992125984"/>
  <pageSetup paperSize="9" scale="90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R16"/>
  <sheetViews>
    <sheetView tabSelected="1" workbookViewId="0">
      <selection activeCell="L8" sqref="L8:L9"/>
    </sheetView>
  </sheetViews>
  <sheetFormatPr defaultRowHeight="15"/>
  <cols>
    <col min="1" max="1" width="8.85546875" customWidth="1"/>
    <col min="2" max="2" width="40.42578125" style="1" customWidth="1"/>
    <col min="3" max="3" width="13.42578125" style="1" customWidth="1"/>
    <col min="4" max="4" width="8.28515625" style="1" customWidth="1"/>
    <col min="5" max="5" width="11.42578125" style="1" customWidth="1"/>
    <col min="6" max="6" width="13.5703125" style="1" customWidth="1"/>
    <col min="7" max="7" width="14.5703125" customWidth="1"/>
    <col min="8" max="8" width="10.85546875" style="1" customWidth="1"/>
    <col min="9" max="9" width="9.140625" style="1"/>
    <col min="10" max="10" width="10.42578125" style="1" customWidth="1"/>
    <col min="11" max="18" width="9.140625" style="1"/>
  </cols>
  <sheetData>
    <row r="1" spans="1:11">
      <c r="A1" s="3" t="s">
        <v>3</v>
      </c>
    </row>
    <row r="3" spans="1:11" ht="18.75">
      <c r="A3" s="45" t="s">
        <v>73</v>
      </c>
      <c r="B3" s="45"/>
      <c r="C3" s="45"/>
      <c r="D3" s="45"/>
      <c r="E3" s="45"/>
      <c r="F3" s="45"/>
      <c r="G3" s="45"/>
      <c r="H3" s="45"/>
    </row>
    <row r="4" spans="1:11" ht="15.75" thickBot="1"/>
    <row r="5" spans="1:11" ht="105">
      <c r="A5" s="34" t="s">
        <v>2</v>
      </c>
      <c r="B5" s="35" t="s">
        <v>74</v>
      </c>
      <c r="C5" s="35" t="s">
        <v>17</v>
      </c>
      <c r="D5" s="35" t="s">
        <v>19</v>
      </c>
      <c r="E5" s="35" t="s">
        <v>30</v>
      </c>
      <c r="F5" s="35" t="s">
        <v>31</v>
      </c>
      <c r="G5" s="35" t="s">
        <v>75</v>
      </c>
      <c r="H5" s="35" t="s">
        <v>79</v>
      </c>
      <c r="I5" s="35" t="s">
        <v>13</v>
      </c>
      <c r="J5" s="2"/>
      <c r="K5" s="2"/>
    </row>
    <row r="6" spans="1:11" ht="15.75" thickBot="1">
      <c r="A6" s="58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 t="s">
        <v>34</v>
      </c>
      <c r="H6" s="12">
        <v>8</v>
      </c>
      <c r="I6" s="59" t="s">
        <v>35</v>
      </c>
    </row>
    <row r="7" spans="1:11">
      <c r="A7" s="18" t="s">
        <v>4</v>
      </c>
      <c r="B7" s="19" t="s">
        <v>76</v>
      </c>
      <c r="C7" s="19" t="s">
        <v>78</v>
      </c>
      <c r="D7" s="19">
        <v>906.3</v>
      </c>
      <c r="E7" s="19">
        <v>908.96</v>
      </c>
      <c r="F7" s="42">
        <f>E7/910</f>
        <v>0.99885714285714289</v>
      </c>
      <c r="G7" s="62">
        <f>D7/E7*F7</f>
        <v>0.99593406593406586</v>
      </c>
      <c r="H7" s="20">
        <v>16.75</v>
      </c>
      <c r="I7" s="22">
        <f>H7*G7</f>
        <v>16.681895604395603</v>
      </c>
    </row>
    <row r="8" spans="1:11" s="1" customFormat="1" ht="30">
      <c r="A8" s="23"/>
      <c r="B8" s="55" t="s">
        <v>77</v>
      </c>
      <c r="C8" s="7" t="s">
        <v>20</v>
      </c>
      <c r="D8" s="7">
        <v>1</v>
      </c>
      <c r="E8" s="7">
        <v>908.76</v>
      </c>
      <c r="F8" s="43">
        <f>E8/910</f>
        <v>0.99863736263736258</v>
      </c>
      <c r="G8" s="60">
        <f>D8/E8*F8</f>
        <v>1.0989010989010987E-3</v>
      </c>
      <c r="H8" s="8">
        <v>5207</v>
      </c>
      <c r="I8" s="24">
        <f t="shared" ref="I8:I9" si="0">H8*G8</f>
        <v>5.7219780219780212</v>
      </c>
    </row>
    <row r="9" spans="1:11" s="1" customFormat="1">
      <c r="A9" s="23"/>
      <c r="B9" s="7" t="s">
        <v>80</v>
      </c>
      <c r="C9" s="7" t="s">
        <v>20</v>
      </c>
      <c r="D9" s="7">
        <v>1</v>
      </c>
      <c r="E9" s="7">
        <v>909.76</v>
      </c>
      <c r="F9" s="43">
        <f>E9/910</f>
        <v>0.99973626373626368</v>
      </c>
      <c r="G9" s="60">
        <f>D9/E9*F9</f>
        <v>1.0989010989010989E-3</v>
      </c>
      <c r="H9" s="8"/>
      <c r="I9" s="24">
        <f t="shared" si="0"/>
        <v>0</v>
      </c>
    </row>
    <row r="10" spans="1:11" s="1" customFormat="1" ht="15.75" thickBot="1">
      <c r="A10" s="25"/>
      <c r="B10" s="26"/>
      <c r="C10" s="26"/>
      <c r="D10" s="26"/>
      <c r="E10" s="26"/>
      <c r="F10" s="26"/>
      <c r="G10" s="31"/>
      <c r="H10" s="63"/>
      <c r="I10" s="29">
        <f>SUM(I7:I9)</f>
        <v>22.403873626373624</v>
      </c>
    </row>
    <row r="11" spans="1:11" s="1" customFormat="1">
      <c r="A11" s="18" t="s">
        <v>15</v>
      </c>
      <c r="B11" s="19" t="s">
        <v>76</v>
      </c>
      <c r="C11" s="19" t="s">
        <v>78</v>
      </c>
      <c r="D11" s="19">
        <v>549.45000000000005</v>
      </c>
      <c r="E11" s="19">
        <v>750.88</v>
      </c>
      <c r="F11" s="42">
        <f>E11/759</f>
        <v>0.9893017127799737</v>
      </c>
      <c r="G11" s="64">
        <f>D11/E11*F11</f>
        <v>0.72391304347826102</v>
      </c>
      <c r="H11" s="20">
        <v>16.75</v>
      </c>
      <c r="I11" s="22">
        <f>H11*G11</f>
        <v>12.125543478260871</v>
      </c>
    </row>
    <row r="12" spans="1:11" s="1" customFormat="1" ht="30">
      <c r="A12" s="23"/>
      <c r="B12" s="55" t="s">
        <v>77</v>
      </c>
      <c r="C12" s="7" t="s">
        <v>20</v>
      </c>
      <c r="D12" s="7">
        <v>1</v>
      </c>
      <c r="E12" s="7">
        <v>750.88</v>
      </c>
      <c r="F12" s="43">
        <f t="shared" ref="F12:F13" si="1">E12/759</f>
        <v>0.9893017127799737</v>
      </c>
      <c r="G12" s="61">
        <f t="shared" ref="G12:G13" si="2">D12/E12*F12</f>
        <v>1.3175230566534915E-3</v>
      </c>
      <c r="H12" s="8">
        <v>5207</v>
      </c>
      <c r="I12" s="24">
        <f>H12*G12</f>
        <v>6.8603425559947304</v>
      </c>
    </row>
    <row r="13" spans="1:11" s="1" customFormat="1">
      <c r="A13" s="23"/>
      <c r="B13" s="7" t="s">
        <v>80</v>
      </c>
      <c r="C13" s="7" t="s">
        <v>20</v>
      </c>
      <c r="D13" s="7">
        <v>1</v>
      </c>
      <c r="E13" s="7">
        <v>750.88</v>
      </c>
      <c r="F13" s="43">
        <f t="shared" si="1"/>
        <v>0.9893017127799737</v>
      </c>
      <c r="G13" s="61">
        <f t="shared" si="2"/>
        <v>1.3175230566534915E-3</v>
      </c>
      <c r="H13" s="8">
        <v>12685</v>
      </c>
      <c r="I13" s="24">
        <f t="shared" ref="I13" si="3">H13*G13</f>
        <v>16.712779973649539</v>
      </c>
    </row>
    <row r="14" spans="1:11" s="1" customFormat="1" ht="15.75" thickBot="1">
      <c r="A14" s="25"/>
      <c r="B14" s="26"/>
      <c r="C14" s="28"/>
      <c r="D14" s="26"/>
      <c r="E14" s="26"/>
      <c r="F14" s="26"/>
      <c r="G14" s="31"/>
      <c r="H14" s="63"/>
      <c r="I14" s="29">
        <f>SUM(I11:I13)</f>
        <v>35.698666007905139</v>
      </c>
    </row>
    <row r="16" spans="1:11" s="1" customFormat="1">
      <c r="A16"/>
      <c r="G16"/>
    </row>
  </sheetData>
  <mergeCells count="1">
    <mergeCell ref="A3:H3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ком.усл</vt:lpstr>
      <vt:lpstr>сод.недв.им.</vt:lpstr>
      <vt:lpstr>сод.ОЦДИ</vt:lpstr>
      <vt:lpstr>з.пл.</vt:lpstr>
      <vt:lpstr>прочие общ.х.н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2015-12-23T11:38:07Z</dcterms:modified>
</cp:coreProperties>
</file>