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Услуга №1 " sheetId="4" r:id="rId1"/>
  </sheets>
  <calcPr calcId="125725"/>
</workbook>
</file>

<file path=xl/calcChain.xml><?xml version="1.0" encoding="utf-8"?>
<calcChain xmlns="http://schemas.openxmlformats.org/spreadsheetml/2006/main">
  <c r="G113" i="4"/>
  <c r="G50"/>
  <c r="H49"/>
  <c r="K49" s="1"/>
  <c r="I48"/>
  <c r="H48"/>
  <c r="J48" s="1"/>
  <c r="I47"/>
  <c r="H47"/>
  <c r="K47" s="1"/>
  <c r="L71"/>
  <c r="K48" l="1"/>
  <c r="L48" s="1"/>
  <c r="J47"/>
  <c r="L47" s="1"/>
  <c r="H77"/>
  <c r="I77" s="1"/>
  <c r="H76"/>
  <c r="I76" s="1"/>
  <c r="H75"/>
  <c r="I75" s="1"/>
  <c r="H74"/>
  <c r="I74" s="1"/>
  <c r="I46" l="1"/>
  <c r="I45"/>
  <c r="I44"/>
  <c r="I43"/>
  <c r="H43"/>
  <c r="J43" s="1"/>
  <c r="H44"/>
  <c r="K44" s="1"/>
  <c r="H45"/>
  <c r="K45" s="1"/>
  <c r="H46"/>
  <c r="K46" s="1"/>
  <c r="K43" l="1"/>
  <c r="L43" s="1"/>
  <c r="J46"/>
  <c r="L46" s="1"/>
  <c r="J45"/>
  <c r="L45" s="1"/>
  <c r="J44"/>
  <c r="L44" s="1"/>
  <c r="F126" l="1"/>
  <c r="I63"/>
  <c r="L63" s="1"/>
  <c r="I62"/>
  <c r="L62" s="1"/>
  <c r="I61"/>
  <c r="L61" s="1"/>
  <c r="I60"/>
  <c r="L60" s="1"/>
  <c r="I59"/>
  <c r="L59" s="1"/>
  <c r="I64"/>
  <c r="L64" s="1"/>
  <c r="H119" l="1"/>
  <c r="K112"/>
  <c r="H112"/>
  <c r="K111"/>
  <c r="H111"/>
  <c r="K110"/>
  <c r="H110"/>
  <c r="K109"/>
  <c r="H109"/>
  <c r="K108"/>
  <c r="H108"/>
  <c r="K107"/>
  <c r="H107"/>
  <c r="K106"/>
  <c r="H106"/>
  <c r="K105"/>
  <c r="H105"/>
  <c r="K104"/>
  <c r="H104"/>
  <c r="H98"/>
  <c r="I98" s="1"/>
  <c r="H94"/>
  <c r="H88"/>
  <c r="H86"/>
  <c r="H87" s="1"/>
  <c r="J87" s="1"/>
  <c r="L87" s="1"/>
  <c r="H85"/>
  <c r="H84"/>
  <c r="H83"/>
  <c r="I65"/>
  <c r="L65" s="1"/>
  <c r="I58"/>
  <c r="L58" s="1"/>
  <c r="I57"/>
  <c r="L57" s="1"/>
  <c r="I56"/>
  <c r="L56" s="1"/>
  <c r="H42"/>
  <c r="K42" s="1"/>
  <c r="H41"/>
  <c r="K41" s="1"/>
  <c r="H40"/>
  <c r="K40" s="1"/>
  <c r="H39"/>
  <c r="K39" s="1"/>
  <c r="L33"/>
  <c r="F33"/>
  <c r="I119" l="1"/>
  <c r="L67"/>
  <c r="B126" s="1"/>
  <c r="J39"/>
  <c r="J40"/>
  <c r="L40" s="1"/>
  <c r="J41"/>
  <c r="L41" s="1"/>
  <c r="J42"/>
  <c r="L42" s="1"/>
  <c r="J119" l="1"/>
  <c r="L119" s="1"/>
  <c r="L120" s="1"/>
  <c r="J126" s="1"/>
  <c r="J50"/>
  <c r="I104" s="1"/>
  <c r="L39"/>
  <c r="L50" s="1"/>
  <c r="A126" s="1"/>
  <c r="I112" l="1"/>
  <c r="J112" s="1"/>
  <c r="L112" s="1"/>
  <c r="I110"/>
  <c r="J110" s="1"/>
  <c r="L110" s="1"/>
  <c r="I108"/>
  <c r="J108" s="1"/>
  <c r="L108" s="1"/>
  <c r="J104"/>
  <c r="L104" s="1"/>
  <c r="J86"/>
  <c r="L86" s="1"/>
  <c r="J84"/>
  <c r="L84" s="1"/>
  <c r="J77"/>
  <c r="L77" s="1"/>
  <c r="J75"/>
  <c r="L75" s="1"/>
  <c r="I111"/>
  <c r="J111" s="1"/>
  <c r="L111" s="1"/>
  <c r="I109"/>
  <c r="J109" s="1"/>
  <c r="L109" s="1"/>
  <c r="I107"/>
  <c r="J107" s="1"/>
  <c r="L107" s="1"/>
  <c r="I106"/>
  <c r="J106" s="1"/>
  <c r="L106" s="1"/>
  <c r="I105"/>
  <c r="J105" s="1"/>
  <c r="L105" s="1"/>
  <c r="J98"/>
  <c r="M98" s="1"/>
  <c r="M99" s="1"/>
  <c r="G126" s="1"/>
  <c r="J88"/>
  <c r="L88" s="1"/>
  <c r="J85"/>
  <c r="L85" s="1"/>
  <c r="J83"/>
  <c r="L83" s="1"/>
  <c r="J76"/>
  <c r="L76" s="1"/>
  <c r="J74"/>
  <c r="L89" l="1"/>
  <c r="E126" s="1"/>
  <c r="L114"/>
  <c r="I126" s="1"/>
  <c r="L74"/>
  <c r="L78" s="1"/>
  <c r="D126" s="1"/>
  <c r="K126" l="1"/>
</calcChain>
</file>

<file path=xl/sharedStrings.xml><?xml version="1.0" encoding="utf-8"?>
<sst xmlns="http://schemas.openxmlformats.org/spreadsheetml/2006/main" count="206" uniqueCount="135">
  <si>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</si>
  <si>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</si>
  <si>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</si>
  <si>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Ученый секретарь</t>
  </si>
  <si>
    <t>Заведующий выставочным залом</t>
  </si>
  <si>
    <t>Директор</t>
  </si>
  <si>
    <t>Начальник хозяйственного отдела</t>
  </si>
  <si>
    <t>Главный хранитель фондов</t>
  </si>
  <si>
    <t>Художник-фотограф</t>
  </si>
  <si>
    <t>Заведующий сектором учета отдела фондов и научной паспортизации</t>
  </si>
  <si>
    <t>Художник-реставратор</t>
  </si>
  <si>
    <t>Смотритель музейный</t>
  </si>
  <si>
    <t>Методист музея</t>
  </si>
  <si>
    <t>Специалист экспозиционного и выставочного отдела</t>
  </si>
  <si>
    <t>Ведущий программист</t>
  </si>
  <si>
    <t>Гардеробщик</t>
  </si>
  <si>
    <t>Уборщик служебных помещений</t>
  </si>
  <si>
    <t>Дворник</t>
  </si>
  <si>
    <t>Рабочий по комплексному обслуживанию и ремонту здания</t>
  </si>
  <si>
    <t>Сторож (вахтер)</t>
  </si>
  <si>
    <t>Руководитель любительского объединения "Эхо Арги"</t>
  </si>
  <si>
    <t>Всего</t>
  </si>
  <si>
    <t>Должности по штатному расписанию</t>
  </si>
  <si>
    <t>З/п на одну ставку (ФОТ)</t>
  </si>
  <si>
    <t>Кол-во затраченных человеко-часов</t>
  </si>
  <si>
    <t>Число зрителей</t>
  </si>
  <si>
    <t>Норма трудозатрат на оказание 1 ед. услуги</t>
  </si>
  <si>
    <t>Стоимость 1 человека-часа</t>
  </si>
  <si>
    <t>Нормативные затраты</t>
  </si>
  <si>
    <t xml:space="preserve">Итого 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</si>
  <si>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</si>
  <si>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</si>
  <si>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</si>
  <si>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</si>
  <si>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</si>
  <si>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</si>
  <si>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</si>
  <si>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 xml:space="preserve">Мобильные витрины </t>
  </si>
  <si>
    <t xml:space="preserve">Трубка хромированная </t>
  </si>
  <si>
    <t>шт</t>
  </si>
  <si>
    <t>метров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</si>
  <si>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</si>
  <si>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</si>
  <si>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</si>
  <si>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</si>
  <si>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</si>
  <si>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</si>
  <si>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</si>
  <si>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</si>
  <si>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</si>
  <si>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</si>
  <si>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</si>
  <si>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Холодное водоснабжение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</si>
  <si>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</si>
  <si>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</si>
  <si>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</si>
  <si>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</si>
  <si>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</si>
  <si>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</si>
  <si>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</si>
  <si>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ТО средств тревожной сигнализации</t>
  </si>
  <si>
    <t>Промывка теплосети</t>
  </si>
  <si>
    <t>ТО пожарной сигнализации</t>
  </si>
  <si>
    <t>Охрана объекта</t>
  </si>
  <si>
    <t>договор</t>
  </si>
  <si>
    <t>Итого содержание объектов недвиж.имущества</t>
  </si>
  <si>
    <t>Затраты на содержание объектов ОЦДИ, услуги связи</t>
  </si>
  <si>
    <t>Наименование затрат</t>
  </si>
  <si>
    <t>Заправка и ремонт картриджей</t>
  </si>
  <si>
    <t>кол-во устройств, ед.</t>
  </si>
  <si>
    <t>Итого содержание ОЦДИ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</si>
  <si>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</si>
  <si>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</si>
  <si>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</si>
  <si>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</si>
  <si>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</si>
  <si>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ФОТ с учетом количества ставок и отчислений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</si>
  <si>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</si>
  <si>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</si>
  <si>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</si>
  <si>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</si>
  <si>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</si>
  <si>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</si>
  <si>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</si>
  <si>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</si>
  <si>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</si>
  <si>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</si>
  <si>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</si>
  <si>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</si>
  <si>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</si>
  <si>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</si>
  <si>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</si>
  <si>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</si>
  <si>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</si>
  <si>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</si>
  <si>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</si>
  <si>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Руководитель коллектива (народный)</t>
  </si>
  <si>
    <t>Затраты на оплату труда (с начислениями) работников, непосредственно не связанных с оказанием услуги</t>
  </si>
  <si>
    <t>Манекены женский</t>
  </si>
  <si>
    <t>Манекен мужской</t>
  </si>
  <si>
    <t>Витрина экспозиционная</t>
  </si>
  <si>
    <t>Витрина музейная №1</t>
  </si>
  <si>
    <t>Витрина музейная №2</t>
  </si>
  <si>
    <t>Витрина музейная №3</t>
  </si>
  <si>
    <t>Витрина музейная №4</t>
  </si>
  <si>
    <t>Витрина</t>
  </si>
  <si>
    <r>
      <t xml:space="preserve">Учреждение: </t>
    </r>
    <r>
      <rPr>
        <sz val="10"/>
        <color theme="1"/>
        <rFont val="Calibri"/>
        <family val="2"/>
        <charset val="204"/>
        <scheme val="minor"/>
      </rPr>
      <t>Муниципальное бюджетное учреждение культуры "Музейно-Выставочный центр" г.Назарово Красноярского края</t>
    </r>
  </si>
  <si>
    <r>
      <t xml:space="preserve">Услуга: </t>
    </r>
    <r>
      <rPr>
        <sz val="10"/>
        <color theme="1"/>
        <rFont val="Calibri"/>
        <family val="2"/>
        <charset val="204"/>
        <scheme val="minor"/>
      </rPr>
      <t xml:space="preserve">Публичный показ музейных предметов, музейных коллекций </t>
    </r>
  </si>
  <si>
    <r>
      <t xml:space="preserve">Рабочих часов в год: </t>
    </r>
    <r>
      <rPr>
        <sz val="10"/>
        <color theme="1"/>
        <rFont val="Calibri"/>
        <family val="2"/>
        <charset val="204"/>
        <scheme val="minor"/>
      </rPr>
      <t xml:space="preserve">1974 часа </t>
    </r>
  </si>
  <si>
    <r>
      <t>З/п на одну ставку (ФОТ)</t>
    </r>
    <r>
      <rPr>
        <sz val="10"/>
        <color rgb="FFFF0000"/>
        <rFont val="Calibri"/>
        <family val="2"/>
        <charset val="204"/>
        <scheme val="minor"/>
      </rPr>
      <t>(факт ноября)</t>
    </r>
  </si>
  <si>
    <r>
      <t xml:space="preserve">Прочее имущество </t>
    </r>
    <r>
      <rPr>
        <sz val="10"/>
        <color theme="1"/>
        <rFont val="Calibri"/>
        <family val="2"/>
        <charset val="204"/>
        <scheme val="minor"/>
      </rPr>
      <t>(музыкальный центр стоимостью  18000,00  (1/26000*18000)</t>
    </r>
  </si>
  <si>
    <r>
      <t xml:space="preserve">Общее полезное время использования: </t>
    </r>
    <r>
      <rPr>
        <sz val="10"/>
        <color theme="1"/>
        <rFont val="Calibri"/>
        <family val="2"/>
        <charset val="204"/>
        <scheme val="minor"/>
      </rPr>
      <t xml:space="preserve">Количество рабочих дней (247) х количество рабочих часов в день (8) х количество потребителей в человека-часах в день </t>
    </r>
  </si>
  <si>
    <r>
      <t xml:space="preserve">Нормативный объем </t>
    </r>
    <r>
      <rPr>
        <sz val="10"/>
        <color rgb="FFFF0000"/>
        <rFont val="Calibri"/>
        <family val="2"/>
        <charset val="204"/>
        <scheme val="minor"/>
      </rPr>
      <t>(лимит 2015)</t>
    </r>
  </si>
  <si>
    <r>
      <t xml:space="preserve">Тариф (цена), рублей </t>
    </r>
    <r>
      <rPr>
        <sz val="10"/>
        <color rgb="FFFF0000"/>
        <rFont val="Calibri"/>
        <family val="2"/>
        <charset val="204"/>
        <scheme val="minor"/>
      </rPr>
      <t>( из фактически сложившегося по  2015г.)</t>
    </r>
  </si>
  <si>
    <r>
      <t xml:space="preserve">Тариф (цена), рублей </t>
    </r>
    <r>
      <rPr>
        <sz val="10"/>
        <color rgb="FFFF0000"/>
        <rFont val="Calibri"/>
        <family val="2"/>
        <charset val="204"/>
        <scheme val="minor"/>
      </rPr>
      <t>(сумма договора)</t>
    </r>
  </si>
  <si>
    <r>
      <t xml:space="preserve">Тариф (цена), рублей </t>
    </r>
    <r>
      <rPr>
        <sz val="10"/>
        <color rgb="FFFF0000"/>
        <rFont val="Calibri"/>
        <family val="2"/>
        <charset val="204"/>
        <scheme val="minor"/>
      </rPr>
      <t xml:space="preserve">(годовое обслуживание + междугородняя связь) </t>
    </r>
  </si>
  <si>
    <t>Планируемое число зрителей в год:</t>
  </si>
  <si>
    <t>Общее полезное время использования</t>
  </si>
  <si>
    <t>Ремонт крыши</t>
  </si>
  <si>
    <r>
      <t>Наименование показателя объема: 26200</t>
    </r>
    <r>
      <rPr>
        <sz val="10"/>
        <color theme="1"/>
        <rFont val="Calibri"/>
        <family val="2"/>
        <charset val="204"/>
        <scheme val="minor"/>
      </rPr>
      <t xml:space="preserve"> человек.</t>
    </r>
  </si>
  <si>
    <t>Время использования имущественного комплекса на 1 зрителя -0,45</t>
  </si>
  <si>
    <t>итого</t>
  </si>
  <si>
    <r>
      <t xml:space="preserve">Содержание услуги: </t>
    </r>
    <r>
      <rPr>
        <sz val="10"/>
        <color theme="1"/>
        <rFont val="Calibri"/>
        <family val="2"/>
        <charset val="204"/>
        <scheme val="minor"/>
      </rPr>
      <t>Стационар</t>
    </r>
  </si>
  <si>
    <t xml:space="preserve">ИСХОДНЫЕ ДАННЫЕ И РЕЗУЛЬТАТЫ РАСЧЕТОВ  МБУК  "МВЦ"г.НАЗАРОВО </t>
  </si>
  <si>
    <t>Утверждаю</t>
  </si>
  <si>
    <t xml:space="preserve">Приказ № _____ от  _______________ </t>
  </si>
  <si>
    <t>_______________________ Н.Н.Гурулев</t>
  </si>
  <si>
    <t>"________"____________2016 г.</t>
  </si>
  <si>
    <t>Директор МБУК "МВЦ"</t>
  </si>
  <si>
    <t>Т.М.Мельникова</t>
  </si>
  <si>
    <t>Сапронова Ольга Васильевна</t>
  </si>
  <si>
    <t>8(39155) 7-45-95</t>
  </si>
  <si>
    <t xml:space="preserve">НА 2016г. </t>
  </si>
  <si>
    <t xml:space="preserve"> БАЗОВОГО  НОРМАТИВА ЗАТРАТ НА ОКАЗАНИЕ МУНИЦИПАЛЬНЫХ УСЛУГ </t>
  </si>
  <si>
    <t>Хозяйственные материалы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</si>
</sst>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0.00000"/>
    <numFmt numFmtId="166" formatCode="0.000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0" borderId="1" xfId="0" applyFont="1" applyFill="1" applyBorder="1" applyAlignment="1">
      <alignment wrapText="1"/>
    </xf>
    <xf numFmtId="0" fontId="4" fillId="0" borderId="1" xfId="0" applyFont="1" applyBorder="1"/>
    <xf numFmtId="165" fontId="2" fillId="0" borderId="1" xfId="0" applyNumberFormat="1" applyFont="1" applyBorder="1"/>
    <xf numFmtId="0" fontId="3" fillId="0" borderId="0" xfId="0" applyFont="1"/>
    <xf numFmtId="0" fontId="2" fillId="0" borderId="0" xfId="0" applyFont="1"/>
    <xf numFmtId="0" fontId="2" fillId="0" borderId="1" xfId="0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2" fontId="2" fillId="0" borderId="0" xfId="0" applyNumberFormat="1" applyFont="1" applyBorder="1"/>
    <xf numFmtId="164" fontId="2" fillId="0" borderId="1" xfId="0" applyNumberFormat="1" applyFont="1" applyBorder="1"/>
    <xf numFmtId="0" fontId="3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8" fillId="0" borderId="1" xfId="0" applyFont="1" applyBorder="1"/>
    <xf numFmtId="0" fontId="2" fillId="0" borderId="0" xfId="0" applyNumberFormat="1" applyFont="1" applyAlignment="1">
      <alignment horizontal="right"/>
    </xf>
    <xf numFmtId="0" fontId="4" fillId="0" borderId="3" xfId="0" applyFont="1" applyBorder="1"/>
    <xf numFmtId="0" fontId="2" fillId="0" borderId="3" xfId="0" applyFont="1" applyBorder="1"/>
    <xf numFmtId="2" fontId="2" fillId="0" borderId="3" xfId="0" applyNumberFormat="1" applyFont="1" applyBorder="1"/>
    <xf numFmtId="165" fontId="2" fillId="0" borderId="3" xfId="0" applyNumberFormat="1" applyFont="1" applyBorder="1"/>
    <xf numFmtId="2" fontId="2" fillId="0" borderId="4" xfId="0" applyNumberFormat="1" applyFont="1" applyBorder="1"/>
    <xf numFmtId="166" fontId="2" fillId="0" borderId="1" xfId="0" applyNumberFormat="1" applyFont="1" applyBorder="1"/>
    <xf numFmtId="0" fontId="10" fillId="0" borderId="0" xfId="0" applyFont="1"/>
    <xf numFmtId="0" fontId="11" fillId="0" borderId="0" xfId="0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/>
    <xf numFmtId="0" fontId="10" fillId="0" borderId="0" xfId="0" applyFont="1" applyAlignment="1"/>
    <xf numFmtId="0" fontId="12" fillId="0" borderId="0" xfId="0" applyFont="1"/>
    <xf numFmtId="0" fontId="10" fillId="0" borderId="0" xfId="0" applyFont="1" applyBorder="1" applyAlignment="1"/>
    <xf numFmtId="0" fontId="9" fillId="0" borderId="0" xfId="0" applyFont="1" applyAlignment="1">
      <alignment horizontal="center"/>
    </xf>
    <xf numFmtId="0" fontId="0" fillId="0" borderId="0" xfId="0"/>
    <xf numFmtId="0" fontId="0" fillId="0" borderId="0" xfId="0" applyAlignment="1"/>
    <xf numFmtId="0" fontId="10" fillId="0" borderId="0" xfId="0" applyFont="1" applyAlignment="1">
      <alignment horizontal="left"/>
    </xf>
    <xf numFmtId="0" fontId="10" fillId="0" borderId="0" xfId="0" applyFont="1" applyAlignmen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/>
    </xf>
    <xf numFmtId="2" fontId="2" fillId="0" borderId="2" xfId="0" applyNumberFormat="1" applyFont="1" applyBorder="1"/>
    <xf numFmtId="0" fontId="2" fillId="0" borderId="4" xfId="0" applyFont="1" applyBorder="1"/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32"/>
  <sheetViews>
    <sheetView tabSelected="1" topLeftCell="A110" workbookViewId="0">
      <selection activeCell="F123" sqref="F123"/>
    </sheetView>
  </sheetViews>
  <sheetFormatPr defaultRowHeight="15"/>
  <cols>
    <col min="6" max="6" width="13.7109375" customWidth="1"/>
    <col min="7" max="7" width="21.85546875" customWidth="1"/>
    <col min="8" max="8" width="17.42578125" customWidth="1"/>
    <col min="9" max="9" width="13.7109375" customWidth="1"/>
    <col min="10" max="10" width="12.7109375" customWidth="1"/>
    <col min="11" max="11" width="12.140625" customWidth="1"/>
    <col min="12" max="12" width="14.7109375" customWidth="1"/>
    <col min="13" max="13" width="16.140625" customWidth="1"/>
  </cols>
  <sheetData>
    <row r="2" spans="1:13" ht="15.75">
      <c r="A2" s="24" t="s">
        <v>124</v>
      </c>
      <c r="B2" s="24"/>
      <c r="C2" s="25"/>
      <c r="D2" s="26"/>
    </row>
    <row r="3" spans="1:13" ht="15.75">
      <c r="A3" s="27" t="s">
        <v>125</v>
      </c>
      <c r="B3" s="27"/>
      <c r="C3" s="25"/>
      <c r="D3" s="26"/>
    </row>
    <row r="4" spans="1:13">
      <c r="A4" s="28"/>
      <c r="B4" s="29"/>
      <c r="C4" s="25"/>
      <c r="D4" s="26"/>
    </row>
    <row r="5" spans="1:13" ht="15.75">
      <c r="A5" s="36" t="s">
        <v>126</v>
      </c>
      <c r="B5" s="36"/>
      <c r="C5" s="36"/>
      <c r="D5" s="35"/>
      <c r="E5" s="35"/>
      <c r="F5" s="35"/>
    </row>
    <row r="6" spans="1:13" ht="15.75">
      <c r="A6" s="37" t="s">
        <v>127</v>
      </c>
      <c r="B6" s="37"/>
      <c r="C6" s="37"/>
      <c r="D6" s="35"/>
    </row>
    <row r="7" spans="1:13" ht="15.75">
      <c r="A7" s="30"/>
      <c r="B7" s="30"/>
      <c r="C7" s="30"/>
      <c r="D7" s="24"/>
    </row>
    <row r="9" spans="1:13" ht="15.75">
      <c r="A9" s="33" t="s">
        <v>123</v>
      </c>
      <c r="B9" s="35"/>
      <c r="C9" s="35"/>
      <c r="D9" s="35"/>
      <c r="E9" s="35"/>
      <c r="F9" s="35"/>
      <c r="G9" s="35"/>
      <c r="H9" s="35"/>
      <c r="I9" s="35"/>
    </row>
    <row r="10" spans="1:13" ht="15.75">
      <c r="A10" s="33" t="s">
        <v>133</v>
      </c>
      <c r="B10" s="35"/>
      <c r="C10" s="35"/>
      <c r="D10" s="35"/>
      <c r="E10" s="35"/>
      <c r="F10" s="35"/>
      <c r="G10" s="35"/>
      <c r="H10" s="35"/>
      <c r="I10" s="35"/>
    </row>
    <row r="11" spans="1:13" ht="15.75">
      <c r="A11" s="33" t="s">
        <v>132</v>
      </c>
      <c r="B11" s="34"/>
      <c r="C11" s="34"/>
      <c r="D11" s="34"/>
      <c r="E11" s="34"/>
      <c r="F11" s="34"/>
      <c r="G11" s="34"/>
    </row>
    <row r="13" spans="1:13">
      <c r="A13" s="7" t="s">
        <v>106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>
      <c r="A14" s="7" t="s">
        <v>107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>
      <c r="A15" s="7" t="s">
        <v>122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>
      <c r="A16" s="7" t="s">
        <v>119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ht="33" customHeight="1">
      <c r="A18" s="48" t="s">
        <v>0</v>
      </c>
      <c r="B18" s="48"/>
      <c r="C18" s="48"/>
      <c r="D18" s="48"/>
      <c r="E18" s="48"/>
      <c r="F18" s="2" t="s">
        <v>1</v>
      </c>
      <c r="G18" s="48" t="s">
        <v>2</v>
      </c>
      <c r="H18" s="48"/>
      <c r="I18" s="48"/>
      <c r="J18" s="48"/>
      <c r="K18" s="48"/>
      <c r="L18" s="2" t="s">
        <v>1</v>
      </c>
      <c r="M18" s="8"/>
    </row>
    <row r="19" spans="1:13">
      <c r="A19" s="42" t="s">
        <v>7</v>
      </c>
      <c r="B19" s="42"/>
      <c r="C19" s="42"/>
      <c r="D19" s="42"/>
      <c r="E19" s="42"/>
      <c r="F19" s="2">
        <v>1</v>
      </c>
      <c r="G19" s="42" t="s">
        <v>5</v>
      </c>
      <c r="H19" s="42"/>
      <c r="I19" s="42"/>
      <c r="J19" s="42"/>
      <c r="K19" s="42"/>
      <c r="L19" s="2">
        <v>1</v>
      </c>
      <c r="M19" s="8"/>
    </row>
    <row r="20" spans="1:13">
      <c r="A20" s="42" t="s">
        <v>3</v>
      </c>
      <c r="B20" s="42"/>
      <c r="C20" s="42"/>
      <c r="D20" s="42"/>
      <c r="E20" s="42"/>
      <c r="F20" s="2">
        <v>1</v>
      </c>
      <c r="G20" s="42" t="s">
        <v>6</v>
      </c>
      <c r="H20" s="42"/>
      <c r="I20" s="42"/>
      <c r="J20" s="42"/>
      <c r="K20" s="42"/>
      <c r="L20" s="2">
        <v>1</v>
      </c>
      <c r="M20" s="8"/>
    </row>
    <row r="21" spans="1:13">
      <c r="A21" s="42" t="s">
        <v>4</v>
      </c>
      <c r="B21" s="42"/>
      <c r="C21" s="42"/>
      <c r="D21" s="42"/>
      <c r="E21" s="42"/>
      <c r="F21" s="2">
        <v>1</v>
      </c>
      <c r="G21" s="42" t="s">
        <v>96</v>
      </c>
      <c r="H21" s="42"/>
      <c r="I21" s="42"/>
      <c r="J21" s="42"/>
      <c r="K21" s="42"/>
      <c r="L21" s="2"/>
      <c r="M21" s="8"/>
    </row>
    <row r="22" spans="1:13">
      <c r="A22" s="42" t="s">
        <v>12</v>
      </c>
      <c r="B22" s="42"/>
      <c r="C22" s="42"/>
      <c r="D22" s="42"/>
      <c r="E22" s="42"/>
      <c r="F22" s="2">
        <v>1</v>
      </c>
      <c r="G22" s="42" t="s">
        <v>14</v>
      </c>
      <c r="H22" s="42"/>
      <c r="I22" s="42"/>
      <c r="J22" s="42"/>
      <c r="K22" s="42"/>
      <c r="L22" s="2">
        <v>0.5</v>
      </c>
      <c r="M22" s="8"/>
    </row>
    <row r="23" spans="1:13">
      <c r="A23" s="42" t="s">
        <v>8</v>
      </c>
      <c r="B23" s="42"/>
      <c r="C23" s="42"/>
      <c r="D23" s="42"/>
      <c r="E23" s="42"/>
      <c r="F23" s="2">
        <v>1</v>
      </c>
      <c r="G23" s="42" t="s">
        <v>15</v>
      </c>
      <c r="H23" s="42"/>
      <c r="I23" s="42"/>
      <c r="J23" s="42"/>
      <c r="K23" s="42"/>
      <c r="L23" s="2">
        <v>1</v>
      </c>
      <c r="M23" s="8"/>
    </row>
    <row r="24" spans="1:13">
      <c r="A24" s="42" t="s">
        <v>11</v>
      </c>
      <c r="B24" s="42"/>
      <c r="C24" s="42"/>
      <c r="D24" s="42"/>
      <c r="E24" s="42"/>
      <c r="F24" s="2">
        <v>1</v>
      </c>
      <c r="G24" s="44" t="s">
        <v>16</v>
      </c>
      <c r="H24" s="45"/>
      <c r="I24" s="45"/>
      <c r="J24" s="45"/>
      <c r="K24" s="46"/>
      <c r="L24" s="2">
        <v>1.5</v>
      </c>
      <c r="M24" s="8"/>
    </row>
    <row r="25" spans="1:13" ht="30.75" customHeight="1">
      <c r="A25" s="42" t="s">
        <v>10</v>
      </c>
      <c r="B25" s="42"/>
      <c r="C25" s="42"/>
      <c r="D25" s="42"/>
      <c r="E25" s="42"/>
      <c r="F25" s="2">
        <v>0.5</v>
      </c>
      <c r="G25" s="44" t="s">
        <v>17</v>
      </c>
      <c r="H25" s="45"/>
      <c r="I25" s="45"/>
      <c r="J25" s="45"/>
      <c r="K25" s="46"/>
      <c r="L25" s="2">
        <v>0.5</v>
      </c>
      <c r="M25" s="8"/>
    </row>
    <row r="26" spans="1:13">
      <c r="A26" s="38" t="s">
        <v>13</v>
      </c>
      <c r="B26" s="39"/>
      <c r="C26" s="39"/>
      <c r="D26" s="39"/>
      <c r="E26" s="40"/>
      <c r="F26" s="2">
        <v>1</v>
      </c>
      <c r="G26" s="38" t="s">
        <v>18</v>
      </c>
      <c r="H26" s="39"/>
      <c r="I26" s="39"/>
      <c r="J26" s="39"/>
      <c r="K26" s="40"/>
      <c r="L26" s="2">
        <v>1</v>
      </c>
      <c r="M26" s="8"/>
    </row>
    <row r="27" spans="1:13">
      <c r="A27" s="38" t="s">
        <v>20</v>
      </c>
      <c r="B27" s="39"/>
      <c r="C27" s="39"/>
      <c r="D27" s="39"/>
      <c r="E27" s="40"/>
      <c r="F27" s="2">
        <v>1</v>
      </c>
      <c r="G27" s="44" t="s">
        <v>19</v>
      </c>
      <c r="H27" s="45"/>
      <c r="I27" s="45"/>
      <c r="J27" s="45"/>
      <c r="K27" s="46"/>
      <c r="L27" s="2">
        <v>3</v>
      </c>
      <c r="M27" s="8"/>
    </row>
    <row r="28" spans="1:13" ht="26.25" customHeight="1">
      <c r="A28" s="38" t="s">
        <v>9</v>
      </c>
      <c r="B28" s="39"/>
      <c r="C28" s="39"/>
      <c r="D28" s="39"/>
      <c r="E28" s="40"/>
      <c r="F28" s="2">
        <v>1</v>
      </c>
      <c r="G28" s="41"/>
      <c r="H28" s="41"/>
      <c r="I28" s="41"/>
      <c r="J28" s="41"/>
      <c r="K28" s="41"/>
      <c r="L28" s="9"/>
      <c r="M28" s="8"/>
    </row>
    <row r="29" spans="1:13">
      <c r="A29" s="42" t="s">
        <v>96</v>
      </c>
      <c r="B29" s="42"/>
      <c r="C29" s="42"/>
      <c r="D29" s="42"/>
      <c r="E29" s="42"/>
      <c r="F29" s="2">
        <v>1</v>
      </c>
      <c r="G29" s="41"/>
      <c r="H29" s="41"/>
      <c r="I29" s="41"/>
      <c r="J29" s="41"/>
      <c r="K29" s="41"/>
      <c r="L29" s="9"/>
      <c r="M29" s="8"/>
    </row>
    <row r="30" spans="1:13">
      <c r="A30" s="47"/>
      <c r="B30" s="47"/>
      <c r="C30" s="47"/>
      <c r="D30" s="47"/>
      <c r="E30" s="47"/>
      <c r="F30" s="2"/>
      <c r="G30" s="41"/>
      <c r="H30" s="41"/>
      <c r="I30" s="41"/>
      <c r="J30" s="41"/>
      <c r="K30" s="41"/>
      <c r="L30" s="9"/>
      <c r="M30" s="8"/>
    </row>
    <row r="31" spans="1:13">
      <c r="A31" s="47"/>
      <c r="B31" s="47"/>
      <c r="C31" s="47"/>
      <c r="D31" s="47"/>
      <c r="E31" s="47"/>
      <c r="F31" s="2"/>
      <c r="G31" s="41"/>
      <c r="H31" s="41"/>
      <c r="I31" s="41"/>
      <c r="J31" s="41"/>
      <c r="K31" s="41"/>
      <c r="L31" s="9"/>
      <c r="M31" s="8"/>
    </row>
    <row r="32" spans="1:13" ht="29.25" customHeight="1">
      <c r="A32" s="47"/>
      <c r="B32" s="47"/>
      <c r="C32" s="47"/>
      <c r="D32" s="47"/>
      <c r="E32" s="47"/>
      <c r="F32" s="2"/>
      <c r="G32" s="41"/>
      <c r="H32" s="41"/>
      <c r="I32" s="41"/>
      <c r="J32" s="41"/>
      <c r="K32" s="41"/>
      <c r="L32" s="9"/>
      <c r="M32" s="8"/>
    </row>
    <row r="33" spans="1:13">
      <c r="A33" s="47" t="s">
        <v>21</v>
      </c>
      <c r="B33" s="47"/>
      <c r="C33" s="47"/>
      <c r="D33" s="47"/>
      <c r="E33" s="47"/>
      <c r="F33" s="2">
        <f>SUM(F19:F32)</f>
        <v>10.5</v>
      </c>
      <c r="G33" s="47" t="s">
        <v>21</v>
      </c>
      <c r="H33" s="47"/>
      <c r="I33" s="47"/>
      <c r="J33" s="47"/>
      <c r="K33" s="47"/>
      <c r="L33" s="2">
        <f>SUM(L19:L32)</f>
        <v>9.5</v>
      </c>
      <c r="M33" s="8"/>
    </row>
    <row r="34" spans="1:1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3">
      <c r="A35" s="7" t="s">
        <v>116</v>
      </c>
      <c r="B35" s="8"/>
      <c r="C35" s="8"/>
      <c r="D35" s="8"/>
      <c r="E35" s="8"/>
      <c r="F35" s="8">
        <v>26200</v>
      </c>
      <c r="G35" s="8"/>
      <c r="H35" s="8"/>
      <c r="I35" s="8"/>
      <c r="J35" s="8"/>
      <c r="K35" s="8"/>
      <c r="L35" s="8"/>
      <c r="M35" s="8"/>
    </row>
    <row r="36" spans="1:13">
      <c r="A36" s="7" t="s">
        <v>108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1:1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13" ht="51.75">
      <c r="A38" s="47" t="s">
        <v>22</v>
      </c>
      <c r="B38" s="47"/>
      <c r="C38" s="47"/>
      <c r="D38" s="47"/>
      <c r="E38" s="47"/>
      <c r="F38" s="1" t="s">
        <v>109</v>
      </c>
      <c r="G38" s="1" t="s">
        <v>1</v>
      </c>
      <c r="H38" s="1" t="s">
        <v>24</v>
      </c>
      <c r="I38" s="1" t="s">
        <v>25</v>
      </c>
      <c r="J38" s="1" t="s">
        <v>26</v>
      </c>
      <c r="K38" s="1" t="s">
        <v>27</v>
      </c>
      <c r="L38" s="1" t="s">
        <v>28</v>
      </c>
      <c r="M38" s="8"/>
    </row>
    <row r="39" spans="1:13">
      <c r="A39" s="42" t="s">
        <v>7</v>
      </c>
      <c r="B39" s="42"/>
      <c r="C39" s="42"/>
      <c r="D39" s="42"/>
      <c r="E39" s="42"/>
      <c r="F39" s="2">
        <v>18402</v>
      </c>
      <c r="G39" s="2">
        <v>1</v>
      </c>
      <c r="H39" s="2">
        <f>G39*1974</f>
        <v>1974</v>
      </c>
      <c r="I39" s="2">
        <v>41300</v>
      </c>
      <c r="J39" s="3">
        <f>H39/I39</f>
        <v>4.7796610169491528E-2</v>
      </c>
      <c r="K39" s="3">
        <f>F39*12*1.302/H39</f>
        <v>145.64987234042553</v>
      </c>
      <c r="L39" s="3">
        <f>J39*K39</f>
        <v>6.9615701694915257</v>
      </c>
      <c r="M39" s="8"/>
    </row>
    <row r="40" spans="1:13">
      <c r="A40" s="42" t="s">
        <v>3</v>
      </c>
      <c r="B40" s="42"/>
      <c r="C40" s="42"/>
      <c r="D40" s="42"/>
      <c r="E40" s="42"/>
      <c r="F40" s="2">
        <v>15553.2</v>
      </c>
      <c r="G40" s="2">
        <v>1</v>
      </c>
      <c r="H40" s="2">
        <f t="shared" ref="H40:H49" si="0">G40*1974</f>
        <v>1974</v>
      </c>
      <c r="I40" s="2">
        <v>41300</v>
      </c>
      <c r="J40" s="3">
        <f t="shared" ref="J40:J48" si="1">H40/I40</f>
        <v>4.7796610169491528E-2</v>
      </c>
      <c r="K40" s="3">
        <f t="shared" ref="K40:K49" si="2">F40*12*1.302/H40</f>
        <v>123.10192340425533</v>
      </c>
      <c r="L40" s="3">
        <f t="shared" ref="L40:L48" si="3">J40*K40</f>
        <v>5.8838546440677977</v>
      </c>
      <c r="M40" s="8"/>
    </row>
    <row r="41" spans="1:13">
      <c r="A41" s="42" t="s">
        <v>4</v>
      </c>
      <c r="B41" s="42"/>
      <c r="C41" s="42"/>
      <c r="D41" s="42"/>
      <c r="E41" s="42"/>
      <c r="F41" s="2">
        <v>14020.16</v>
      </c>
      <c r="G41" s="2">
        <v>1</v>
      </c>
      <c r="H41" s="2">
        <f t="shared" si="0"/>
        <v>1974</v>
      </c>
      <c r="I41" s="2">
        <v>41300</v>
      </c>
      <c r="J41" s="3">
        <f t="shared" si="1"/>
        <v>4.7796610169491528E-2</v>
      </c>
      <c r="K41" s="3">
        <f t="shared" si="2"/>
        <v>110.96807489361701</v>
      </c>
      <c r="L41" s="3">
        <f t="shared" si="3"/>
        <v>5.3038978169491529</v>
      </c>
      <c r="M41" s="8"/>
    </row>
    <row r="42" spans="1:13">
      <c r="A42" s="42" t="s">
        <v>12</v>
      </c>
      <c r="B42" s="42"/>
      <c r="C42" s="42"/>
      <c r="D42" s="42"/>
      <c r="E42" s="42"/>
      <c r="F42" s="2">
        <v>12651.41</v>
      </c>
      <c r="G42" s="2">
        <v>1</v>
      </c>
      <c r="H42" s="2">
        <f t="shared" si="0"/>
        <v>1974</v>
      </c>
      <c r="I42" s="2">
        <v>41300</v>
      </c>
      <c r="J42" s="3">
        <f t="shared" si="1"/>
        <v>4.7796610169491528E-2</v>
      </c>
      <c r="K42" s="3">
        <f t="shared" si="2"/>
        <v>100.13456425531913</v>
      </c>
      <c r="L42" s="3">
        <f t="shared" si="3"/>
        <v>4.7860927322033895</v>
      </c>
      <c r="M42" s="8"/>
    </row>
    <row r="43" spans="1:13">
      <c r="A43" s="42" t="s">
        <v>8</v>
      </c>
      <c r="B43" s="42"/>
      <c r="C43" s="42"/>
      <c r="D43" s="42"/>
      <c r="E43" s="42"/>
      <c r="F43" s="2">
        <v>10907.95</v>
      </c>
      <c r="G43" s="2">
        <v>1</v>
      </c>
      <c r="H43" s="2">
        <f t="shared" si="0"/>
        <v>1974</v>
      </c>
      <c r="I43" s="2">
        <f>F35</f>
        <v>26200</v>
      </c>
      <c r="J43" s="3">
        <f t="shared" si="1"/>
        <v>7.5343511450381678E-2</v>
      </c>
      <c r="K43" s="3">
        <f t="shared" si="2"/>
        <v>86.335263829787237</v>
      </c>
      <c r="L43" s="3">
        <f t="shared" si="3"/>
        <v>6.5048019389312977</v>
      </c>
      <c r="M43" s="8"/>
    </row>
    <row r="44" spans="1:13">
      <c r="A44" s="42" t="s">
        <v>11</v>
      </c>
      <c r="B44" s="42"/>
      <c r="C44" s="42"/>
      <c r="D44" s="42"/>
      <c r="E44" s="42"/>
      <c r="F44" s="2">
        <v>9544</v>
      </c>
      <c r="G44" s="2">
        <v>1</v>
      </c>
      <c r="H44" s="2">
        <f t="shared" si="0"/>
        <v>1974</v>
      </c>
      <c r="I44" s="2">
        <f>F35</f>
        <v>26200</v>
      </c>
      <c r="J44" s="3">
        <f t="shared" si="1"/>
        <v>7.5343511450381678E-2</v>
      </c>
      <c r="K44" s="3">
        <f t="shared" si="2"/>
        <v>75.539744680851072</v>
      </c>
      <c r="L44" s="3">
        <f t="shared" si="3"/>
        <v>5.691429618320611</v>
      </c>
      <c r="M44" s="8"/>
    </row>
    <row r="45" spans="1:13">
      <c r="A45" s="42" t="s">
        <v>10</v>
      </c>
      <c r="B45" s="42"/>
      <c r="C45" s="42"/>
      <c r="D45" s="42"/>
      <c r="E45" s="42"/>
      <c r="F45" s="5">
        <v>5651.47</v>
      </c>
      <c r="G45" s="2">
        <v>0.5</v>
      </c>
      <c r="H45" s="2">
        <f t="shared" si="0"/>
        <v>987</v>
      </c>
      <c r="I45" s="2">
        <f>F35</f>
        <v>26200</v>
      </c>
      <c r="J45" s="3">
        <f t="shared" si="1"/>
        <v>3.7671755725190839E-2</v>
      </c>
      <c r="K45" s="3">
        <f t="shared" si="2"/>
        <v>89.46156765957447</v>
      </c>
      <c r="L45" s="3">
        <f t="shared" si="3"/>
        <v>3.3701743236641222</v>
      </c>
      <c r="M45" s="8"/>
    </row>
    <row r="46" spans="1:13">
      <c r="A46" s="38" t="s">
        <v>13</v>
      </c>
      <c r="B46" s="39"/>
      <c r="C46" s="39"/>
      <c r="D46" s="39"/>
      <c r="E46" s="40"/>
      <c r="F46" s="5">
        <v>14279.2</v>
      </c>
      <c r="G46" s="2">
        <v>1</v>
      </c>
      <c r="H46" s="2">
        <f t="shared" si="0"/>
        <v>1974</v>
      </c>
      <c r="I46" s="2">
        <f>F35</f>
        <v>26200</v>
      </c>
      <c r="J46" s="3">
        <f t="shared" si="1"/>
        <v>7.5343511450381678E-2</v>
      </c>
      <c r="K46" s="3">
        <f t="shared" si="2"/>
        <v>113.01834893617023</v>
      </c>
      <c r="L46" s="3">
        <f t="shared" si="3"/>
        <v>8.5151992671755732</v>
      </c>
      <c r="M46" s="8"/>
    </row>
    <row r="47" spans="1:13">
      <c r="A47" s="38" t="s">
        <v>20</v>
      </c>
      <c r="B47" s="39"/>
      <c r="C47" s="39"/>
      <c r="D47" s="39"/>
      <c r="E47" s="40"/>
      <c r="F47" s="5">
        <v>13322.35</v>
      </c>
      <c r="G47" s="2">
        <v>1</v>
      </c>
      <c r="H47" s="2">
        <f t="shared" si="0"/>
        <v>1974</v>
      </c>
      <c r="I47" s="2">
        <f>F35</f>
        <v>26200</v>
      </c>
      <c r="J47" s="3">
        <f t="shared" si="1"/>
        <v>7.5343511450381678E-2</v>
      </c>
      <c r="K47" s="3">
        <f t="shared" si="2"/>
        <v>105.44498297872342</v>
      </c>
      <c r="L47" s="3">
        <f t="shared" si="3"/>
        <v>7.9445952824427488</v>
      </c>
      <c r="M47" s="8"/>
    </row>
    <row r="48" spans="1:13" ht="30" customHeight="1">
      <c r="A48" s="38" t="s">
        <v>9</v>
      </c>
      <c r="B48" s="39"/>
      <c r="C48" s="39"/>
      <c r="D48" s="39"/>
      <c r="E48" s="40"/>
      <c r="F48" s="5">
        <v>13322.35</v>
      </c>
      <c r="G48" s="2">
        <v>1</v>
      </c>
      <c r="H48" s="2">
        <f t="shared" si="0"/>
        <v>1974</v>
      </c>
      <c r="I48" s="2">
        <f>F35</f>
        <v>26200</v>
      </c>
      <c r="J48" s="3">
        <f t="shared" si="1"/>
        <v>7.5343511450381678E-2</v>
      </c>
      <c r="K48" s="3">
        <f t="shared" si="2"/>
        <v>105.44498297872342</v>
      </c>
      <c r="L48" s="3">
        <f t="shared" si="3"/>
        <v>7.9445952824427488</v>
      </c>
      <c r="M48" s="8"/>
    </row>
    <row r="49" spans="1:13" ht="24.75" customHeight="1">
      <c r="A49" s="42" t="s">
        <v>96</v>
      </c>
      <c r="B49" s="42"/>
      <c r="C49" s="42"/>
      <c r="D49" s="42"/>
      <c r="E49" s="42"/>
      <c r="F49" s="5">
        <v>13322.35</v>
      </c>
      <c r="G49" s="2">
        <v>1</v>
      </c>
      <c r="H49" s="2">
        <f t="shared" si="0"/>
        <v>1974</v>
      </c>
      <c r="I49" s="2"/>
      <c r="J49" s="3"/>
      <c r="K49" s="3">
        <f t="shared" si="2"/>
        <v>105.44498297872342</v>
      </c>
      <c r="L49" s="3"/>
      <c r="M49" s="8"/>
    </row>
    <row r="50" spans="1:13">
      <c r="A50" s="47" t="s">
        <v>29</v>
      </c>
      <c r="B50" s="47"/>
      <c r="C50" s="47"/>
      <c r="D50" s="47"/>
      <c r="E50" s="47"/>
      <c r="F50" s="2"/>
      <c r="G50" s="2">
        <f>SUM(G39:G49)</f>
        <v>10.5</v>
      </c>
      <c r="H50" s="2"/>
      <c r="I50" s="2"/>
      <c r="J50" s="3">
        <f>SUM(J39:J46)</f>
        <v>0.45488873075430203</v>
      </c>
      <c r="K50" s="2"/>
      <c r="L50" s="3">
        <f>SUM(L39:L46)</f>
        <v>47.017020510803469</v>
      </c>
      <c r="M50" s="8"/>
    </row>
    <row r="51" spans="1:13">
      <c r="A51" s="43" t="s">
        <v>120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8"/>
    </row>
    <row r="52" spans="1:13" hidden="1">
      <c r="A52" s="10"/>
      <c r="B52" s="10"/>
      <c r="C52" s="10"/>
      <c r="D52" s="10"/>
      <c r="E52" s="10"/>
      <c r="F52" s="11"/>
      <c r="G52" s="11"/>
      <c r="H52" s="11"/>
      <c r="I52" s="11"/>
      <c r="J52" s="12"/>
      <c r="K52" s="11"/>
      <c r="L52" s="12"/>
      <c r="M52" s="8"/>
    </row>
    <row r="53" spans="1:13" hidden="1">
      <c r="A53" s="49" t="s">
        <v>42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8"/>
    </row>
    <row r="54" spans="1:13" hidden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 ht="80.25" hidden="1" customHeight="1">
      <c r="A55" s="48" t="s">
        <v>30</v>
      </c>
      <c r="B55" s="48"/>
      <c r="C55" s="48"/>
      <c r="D55" s="48"/>
      <c r="E55" s="48"/>
      <c r="F55" s="1" t="s">
        <v>31</v>
      </c>
      <c r="G55" s="1" t="s">
        <v>32</v>
      </c>
      <c r="H55" s="1" t="s">
        <v>33</v>
      </c>
      <c r="I55" s="1" t="s">
        <v>34</v>
      </c>
      <c r="J55" s="1" t="s">
        <v>35</v>
      </c>
      <c r="K55" s="1" t="s">
        <v>36</v>
      </c>
      <c r="L55" s="1" t="s">
        <v>28</v>
      </c>
      <c r="M55" s="8"/>
    </row>
    <row r="56" spans="1:13" hidden="1">
      <c r="A56" s="42" t="s">
        <v>100</v>
      </c>
      <c r="B56" s="42"/>
      <c r="C56" s="42"/>
      <c r="D56" s="42"/>
      <c r="E56" s="42"/>
      <c r="F56" s="2" t="s">
        <v>39</v>
      </c>
      <c r="G56" s="2"/>
      <c r="H56" s="2">
        <v>41300</v>
      </c>
      <c r="I56" s="13">
        <f>G56/H56</f>
        <v>0</v>
      </c>
      <c r="J56" s="2">
        <v>5</v>
      </c>
      <c r="K56" s="2">
        <v>13000</v>
      </c>
      <c r="L56" s="3">
        <f>I56*K56</f>
        <v>0</v>
      </c>
      <c r="M56" s="8"/>
    </row>
    <row r="57" spans="1:13" hidden="1">
      <c r="A57" s="42" t="s">
        <v>37</v>
      </c>
      <c r="B57" s="42"/>
      <c r="C57" s="42"/>
      <c r="D57" s="42"/>
      <c r="E57" s="42"/>
      <c r="F57" s="2" t="s">
        <v>39</v>
      </c>
      <c r="G57" s="2"/>
      <c r="H57" s="2">
        <v>41300</v>
      </c>
      <c r="I57" s="13">
        <f t="shared" ref="I57:I65" si="4">G57/H57</f>
        <v>0</v>
      </c>
      <c r="J57" s="2">
        <v>5</v>
      </c>
      <c r="K57" s="2">
        <v>10500</v>
      </c>
      <c r="L57" s="3">
        <f t="shared" ref="L57:L65" si="5">I57*K57</f>
        <v>0</v>
      </c>
      <c r="M57" s="8"/>
    </row>
    <row r="58" spans="1:13" hidden="1">
      <c r="A58" s="42" t="s">
        <v>101</v>
      </c>
      <c r="B58" s="42"/>
      <c r="C58" s="42"/>
      <c r="D58" s="42"/>
      <c r="E58" s="42"/>
      <c r="F58" s="2" t="s">
        <v>39</v>
      </c>
      <c r="G58" s="2"/>
      <c r="H58" s="2">
        <v>41300</v>
      </c>
      <c r="I58" s="13">
        <f t="shared" si="4"/>
        <v>0</v>
      </c>
      <c r="J58" s="2">
        <v>5</v>
      </c>
      <c r="K58" s="2">
        <v>8450</v>
      </c>
      <c r="L58" s="3">
        <f t="shared" si="5"/>
        <v>0</v>
      </c>
      <c r="M58" s="8"/>
    </row>
    <row r="59" spans="1:13" hidden="1">
      <c r="A59" s="44" t="s">
        <v>102</v>
      </c>
      <c r="B59" s="45"/>
      <c r="C59" s="45"/>
      <c r="D59" s="45"/>
      <c r="E59" s="46"/>
      <c r="F59" s="2" t="s">
        <v>39</v>
      </c>
      <c r="G59" s="2"/>
      <c r="H59" s="2">
        <v>41300</v>
      </c>
      <c r="I59" s="13">
        <f t="shared" si="4"/>
        <v>0</v>
      </c>
      <c r="J59" s="2">
        <v>5</v>
      </c>
      <c r="K59" s="2">
        <v>5735</v>
      </c>
      <c r="L59" s="3">
        <f t="shared" si="5"/>
        <v>0</v>
      </c>
      <c r="M59" s="8"/>
    </row>
    <row r="60" spans="1:13" hidden="1">
      <c r="A60" s="44" t="s">
        <v>103</v>
      </c>
      <c r="B60" s="45"/>
      <c r="C60" s="45"/>
      <c r="D60" s="45"/>
      <c r="E60" s="46"/>
      <c r="F60" s="2" t="s">
        <v>39</v>
      </c>
      <c r="G60" s="2"/>
      <c r="H60" s="2">
        <v>41300</v>
      </c>
      <c r="I60" s="13">
        <f t="shared" si="4"/>
        <v>0</v>
      </c>
      <c r="J60" s="2">
        <v>5</v>
      </c>
      <c r="K60" s="2">
        <v>12775</v>
      </c>
      <c r="L60" s="3">
        <f t="shared" si="5"/>
        <v>0</v>
      </c>
      <c r="M60" s="8"/>
    </row>
    <row r="61" spans="1:13" hidden="1">
      <c r="A61" s="44" t="s">
        <v>104</v>
      </c>
      <c r="B61" s="45"/>
      <c r="C61" s="45"/>
      <c r="D61" s="45"/>
      <c r="E61" s="46"/>
      <c r="F61" s="2" t="s">
        <v>39</v>
      </c>
      <c r="G61" s="2"/>
      <c r="H61" s="2">
        <v>41300</v>
      </c>
      <c r="I61" s="13">
        <f t="shared" si="4"/>
        <v>0</v>
      </c>
      <c r="J61" s="2">
        <v>5</v>
      </c>
      <c r="K61" s="2">
        <v>12950</v>
      </c>
      <c r="L61" s="3">
        <f t="shared" si="5"/>
        <v>0</v>
      </c>
      <c r="M61" s="8"/>
    </row>
    <row r="62" spans="1:13" hidden="1">
      <c r="A62" s="44" t="s">
        <v>105</v>
      </c>
      <c r="B62" s="45"/>
      <c r="C62" s="45"/>
      <c r="D62" s="45"/>
      <c r="E62" s="46"/>
      <c r="F62" s="2" t="s">
        <v>39</v>
      </c>
      <c r="G62" s="2"/>
      <c r="H62" s="2">
        <v>41300</v>
      </c>
      <c r="I62" s="13">
        <f t="shared" si="4"/>
        <v>0</v>
      </c>
      <c r="J62" s="2">
        <v>5</v>
      </c>
      <c r="K62" s="2">
        <v>7000</v>
      </c>
      <c r="L62" s="3">
        <f t="shared" si="5"/>
        <v>0</v>
      </c>
      <c r="M62" s="8"/>
    </row>
    <row r="63" spans="1:13" hidden="1">
      <c r="A63" s="42" t="s">
        <v>98</v>
      </c>
      <c r="B63" s="42"/>
      <c r="C63" s="42"/>
      <c r="D63" s="42"/>
      <c r="E63" s="42"/>
      <c r="F63" s="2" t="s">
        <v>39</v>
      </c>
      <c r="G63" s="2"/>
      <c r="H63" s="2">
        <v>41300</v>
      </c>
      <c r="I63" s="13">
        <f t="shared" si="4"/>
        <v>0</v>
      </c>
      <c r="J63" s="2">
        <v>5</v>
      </c>
      <c r="K63" s="2">
        <v>5999</v>
      </c>
      <c r="L63" s="3">
        <f t="shared" si="5"/>
        <v>0</v>
      </c>
      <c r="M63" s="8"/>
    </row>
    <row r="64" spans="1:13" hidden="1">
      <c r="A64" s="44" t="s">
        <v>99</v>
      </c>
      <c r="B64" s="45"/>
      <c r="C64" s="45"/>
      <c r="D64" s="45"/>
      <c r="E64" s="46"/>
      <c r="F64" s="2" t="s">
        <v>39</v>
      </c>
      <c r="G64" s="2"/>
      <c r="H64" s="2">
        <v>41300</v>
      </c>
      <c r="I64" s="13">
        <f t="shared" si="4"/>
        <v>0</v>
      </c>
      <c r="J64" s="2">
        <v>5</v>
      </c>
      <c r="K64" s="2">
        <v>6499</v>
      </c>
      <c r="L64" s="3">
        <f t="shared" si="5"/>
        <v>0</v>
      </c>
      <c r="M64" s="8"/>
    </row>
    <row r="65" spans="1:14" hidden="1">
      <c r="A65" s="42" t="s">
        <v>38</v>
      </c>
      <c r="B65" s="42"/>
      <c r="C65" s="42"/>
      <c r="D65" s="42"/>
      <c r="E65" s="42"/>
      <c r="F65" s="2" t="s">
        <v>40</v>
      </c>
      <c r="G65" s="2"/>
      <c r="H65" s="2">
        <v>41300</v>
      </c>
      <c r="I65" s="13">
        <f t="shared" si="4"/>
        <v>0</v>
      </c>
      <c r="J65" s="2">
        <v>1</v>
      </c>
      <c r="K65" s="2">
        <v>250</v>
      </c>
      <c r="L65" s="3">
        <f t="shared" si="5"/>
        <v>0</v>
      </c>
      <c r="M65" s="8"/>
    </row>
    <row r="66" spans="1:14" ht="29.25" hidden="1" customHeight="1">
      <c r="A66" s="50" t="s">
        <v>110</v>
      </c>
      <c r="B66" s="51"/>
      <c r="C66" s="51"/>
      <c r="D66" s="51"/>
      <c r="E66" s="52"/>
      <c r="F66" s="2"/>
      <c r="G66" s="2"/>
      <c r="H66" s="2"/>
      <c r="I66" s="2"/>
      <c r="J66" s="2"/>
      <c r="K66" s="2"/>
      <c r="L66" s="2"/>
      <c r="M66" s="8"/>
    </row>
    <row r="67" spans="1:14" hidden="1">
      <c r="A67" s="53" t="s">
        <v>41</v>
      </c>
      <c r="B67" s="54"/>
      <c r="C67" s="54"/>
      <c r="D67" s="54"/>
      <c r="E67" s="54"/>
      <c r="F67" s="54"/>
      <c r="G67" s="54"/>
      <c r="H67" s="54"/>
      <c r="I67" s="54"/>
      <c r="J67" s="54"/>
      <c r="K67" s="55"/>
      <c r="L67" s="3">
        <f>SUM(L56:L66)</f>
        <v>0</v>
      </c>
      <c r="M67" s="8"/>
    </row>
    <row r="68" spans="1:14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1:14">
      <c r="A69" s="56" t="s">
        <v>43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8"/>
    </row>
    <row r="70" spans="1:14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8"/>
    </row>
    <row r="71" spans="1:14" ht="30.75" customHeight="1">
      <c r="A71" s="57" t="s">
        <v>111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15">
        <f>(26200/1974)*247*8</f>
        <v>26226.545086119557</v>
      </c>
      <c r="M71" s="8"/>
    </row>
    <row r="72" spans="1:14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1:14" ht="98.25" customHeight="1">
      <c r="A73" s="47" t="s">
        <v>44</v>
      </c>
      <c r="B73" s="47"/>
      <c r="C73" s="47"/>
      <c r="D73" s="47"/>
      <c r="E73" s="47"/>
      <c r="F73" s="1" t="s">
        <v>31</v>
      </c>
      <c r="G73" s="1" t="s">
        <v>112</v>
      </c>
      <c r="H73" s="1" t="s">
        <v>117</v>
      </c>
      <c r="I73" s="1" t="s">
        <v>47</v>
      </c>
      <c r="J73" s="1" t="s">
        <v>48</v>
      </c>
      <c r="K73" s="1" t="s">
        <v>113</v>
      </c>
      <c r="L73" s="1" t="s">
        <v>28</v>
      </c>
      <c r="M73" s="8"/>
    </row>
    <row r="74" spans="1:14">
      <c r="A74" s="42" t="s">
        <v>50</v>
      </c>
      <c r="B74" s="42"/>
      <c r="C74" s="42"/>
      <c r="D74" s="42"/>
      <c r="E74" s="42"/>
      <c r="F74" s="2" t="s">
        <v>54</v>
      </c>
      <c r="G74" s="2">
        <v>8669</v>
      </c>
      <c r="H74" s="3">
        <f>L71</f>
        <v>26226.545086119557</v>
      </c>
      <c r="I74" s="3">
        <f>H74/F35</f>
        <v>1.0010131712259374</v>
      </c>
      <c r="J74" s="6">
        <f>G74/H74*I74</f>
        <v>0.3308778625954199</v>
      </c>
      <c r="K74" s="16">
        <v>5.36</v>
      </c>
      <c r="L74" s="3">
        <f>K74*J74</f>
        <v>1.7735053435114507</v>
      </c>
      <c r="M74" s="8"/>
      <c r="N74" s="12"/>
    </row>
    <row r="75" spans="1:14">
      <c r="A75" s="42" t="s">
        <v>51</v>
      </c>
      <c r="B75" s="42"/>
      <c r="C75" s="42"/>
      <c r="D75" s="42"/>
      <c r="E75" s="42"/>
      <c r="F75" s="2" t="s">
        <v>55</v>
      </c>
      <c r="G75" s="2">
        <v>311.70999999999998</v>
      </c>
      <c r="H75" s="3">
        <f>L71</f>
        <v>26226.545086119557</v>
      </c>
      <c r="I75" s="3">
        <f>H75/F35</f>
        <v>1.0010131712259374</v>
      </c>
      <c r="J75" s="6">
        <f t="shared" ref="J75:J77" si="6">G75/H75*I75</f>
        <v>1.1897328244274809E-2</v>
      </c>
      <c r="K75" s="16">
        <v>1448.65</v>
      </c>
      <c r="L75" s="3">
        <f t="shared" ref="L75:L77" si="7">K75*J75</f>
        <v>17.235064561068704</v>
      </c>
      <c r="M75" s="8"/>
      <c r="N75" s="12"/>
    </row>
    <row r="76" spans="1:14">
      <c r="A76" s="42" t="s">
        <v>52</v>
      </c>
      <c r="B76" s="42"/>
      <c r="C76" s="42"/>
      <c r="D76" s="42"/>
      <c r="E76" s="42"/>
      <c r="F76" s="2" t="s">
        <v>56</v>
      </c>
      <c r="G76" s="2">
        <v>143</v>
      </c>
      <c r="H76" s="3">
        <f>L71</f>
        <v>26226.545086119557</v>
      </c>
      <c r="I76" s="3">
        <f>H76/F35</f>
        <v>1.0010131712259374</v>
      </c>
      <c r="J76" s="6">
        <f t="shared" si="6"/>
        <v>5.4580152671755734E-3</v>
      </c>
      <c r="K76" s="16">
        <v>28.71</v>
      </c>
      <c r="L76" s="3">
        <f t="shared" si="7"/>
        <v>0.15669961832061072</v>
      </c>
      <c r="M76" s="8"/>
      <c r="N76" s="12"/>
    </row>
    <row r="77" spans="1:14">
      <c r="A77" s="42" t="s">
        <v>53</v>
      </c>
      <c r="B77" s="42"/>
      <c r="C77" s="42"/>
      <c r="D77" s="42"/>
      <c r="E77" s="42"/>
      <c r="F77" s="2" t="s">
        <v>56</v>
      </c>
      <c r="G77" s="2">
        <v>162</v>
      </c>
      <c r="H77" s="3">
        <f>L71</f>
        <v>26226.545086119557</v>
      </c>
      <c r="I77" s="3">
        <f>H77/F35</f>
        <v>1.0010131712259374</v>
      </c>
      <c r="J77" s="6">
        <f t="shared" si="6"/>
        <v>6.1832061068702298E-3</v>
      </c>
      <c r="K77" s="16">
        <v>40.76</v>
      </c>
      <c r="L77" s="3">
        <f t="shared" si="7"/>
        <v>0.25202748091603056</v>
      </c>
      <c r="M77" s="17"/>
      <c r="N77" s="12"/>
    </row>
    <row r="78" spans="1:14">
      <c r="A78" s="58" t="s">
        <v>57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3">
        <f>SUM(L74:L77)</f>
        <v>19.417297003816799</v>
      </c>
      <c r="M78" s="8"/>
      <c r="N78" s="12"/>
    </row>
    <row r="79" spans="1:14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14">
      <c r="A80" s="56" t="s">
        <v>58</v>
      </c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8"/>
    </row>
    <row r="81" spans="1:13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1:13" ht="51.75">
      <c r="A82" s="47" t="s">
        <v>67</v>
      </c>
      <c r="B82" s="47"/>
      <c r="C82" s="47"/>
      <c r="D82" s="47"/>
      <c r="E82" s="47"/>
      <c r="F82" s="1" t="s">
        <v>31</v>
      </c>
      <c r="G82" s="1" t="s">
        <v>45</v>
      </c>
      <c r="H82" s="1" t="s">
        <v>46</v>
      </c>
      <c r="I82" s="1" t="s">
        <v>47</v>
      </c>
      <c r="J82" s="1" t="s">
        <v>48</v>
      </c>
      <c r="K82" s="1" t="s">
        <v>114</v>
      </c>
      <c r="L82" s="1" t="s">
        <v>28</v>
      </c>
      <c r="M82" s="8"/>
    </row>
    <row r="83" spans="1:13">
      <c r="A83" s="42" t="s">
        <v>59</v>
      </c>
      <c r="B83" s="42"/>
      <c r="C83" s="42"/>
      <c r="D83" s="42"/>
      <c r="E83" s="42"/>
      <c r="F83" s="2" t="s">
        <v>64</v>
      </c>
      <c r="G83" s="2">
        <v>1</v>
      </c>
      <c r="H83" s="3">
        <f>L71</f>
        <v>26226.545086119557</v>
      </c>
      <c r="I83" s="3">
        <v>1</v>
      </c>
      <c r="J83" s="6">
        <f>G83/H83*I83</f>
        <v>3.8129307414160764E-5</v>
      </c>
      <c r="K83" s="2">
        <v>3825</v>
      </c>
      <c r="L83" s="3">
        <f>J83*K83</f>
        <v>0.14584460085916492</v>
      </c>
      <c r="M83" s="8"/>
    </row>
    <row r="84" spans="1:13">
      <c r="A84" s="42" t="s">
        <v>60</v>
      </c>
      <c r="B84" s="42"/>
      <c r="C84" s="42"/>
      <c r="D84" s="42"/>
      <c r="E84" s="42"/>
      <c r="F84" s="2" t="s">
        <v>64</v>
      </c>
      <c r="G84" s="2">
        <v>1</v>
      </c>
      <c r="H84" s="3">
        <f>L71</f>
        <v>26226.545086119557</v>
      </c>
      <c r="I84" s="3">
        <v>1</v>
      </c>
      <c r="J84" s="6">
        <f t="shared" ref="J84:J88" si="8">G84/H84*I84</f>
        <v>3.8129307414160764E-5</v>
      </c>
      <c r="K84" s="2">
        <v>5418.53</v>
      </c>
      <c r="L84" s="3">
        <f t="shared" ref="L84:L88" si="9">J84*K84</f>
        <v>0.20660479610285251</v>
      </c>
      <c r="M84" s="8"/>
    </row>
    <row r="85" spans="1:13">
      <c r="A85" s="42" t="s">
        <v>61</v>
      </c>
      <c r="B85" s="42"/>
      <c r="C85" s="42"/>
      <c r="D85" s="42"/>
      <c r="E85" s="42"/>
      <c r="F85" s="2" t="s">
        <v>64</v>
      </c>
      <c r="G85" s="2">
        <v>1</v>
      </c>
      <c r="H85" s="3">
        <f>L71</f>
        <v>26226.545086119557</v>
      </c>
      <c r="I85" s="3">
        <v>1</v>
      </c>
      <c r="J85" s="6">
        <f t="shared" si="8"/>
        <v>3.8129307414160764E-5</v>
      </c>
      <c r="K85" s="2">
        <v>6350</v>
      </c>
      <c r="L85" s="3">
        <f t="shared" si="9"/>
        <v>0.24212110207992085</v>
      </c>
      <c r="M85" s="8"/>
    </row>
    <row r="86" spans="1:13">
      <c r="A86" s="42" t="s">
        <v>62</v>
      </c>
      <c r="B86" s="42"/>
      <c r="C86" s="42"/>
      <c r="D86" s="42"/>
      <c r="E86" s="42"/>
      <c r="F86" s="2" t="s">
        <v>64</v>
      </c>
      <c r="G86" s="2">
        <v>1</v>
      </c>
      <c r="H86" s="3">
        <f>L71</f>
        <v>26226.545086119557</v>
      </c>
      <c r="I86" s="3">
        <v>1</v>
      </c>
      <c r="J86" s="6">
        <f t="shared" si="8"/>
        <v>3.8129307414160764E-5</v>
      </c>
      <c r="K86" s="2">
        <v>28800</v>
      </c>
      <c r="L86" s="3">
        <f t="shared" si="9"/>
        <v>1.09812405352783</v>
      </c>
      <c r="M86" s="8"/>
    </row>
    <row r="87" spans="1:13">
      <c r="A87" s="44" t="s">
        <v>118</v>
      </c>
      <c r="B87" s="45"/>
      <c r="C87" s="45"/>
      <c r="D87" s="45"/>
      <c r="E87" s="46"/>
      <c r="F87" s="2" t="s">
        <v>64</v>
      </c>
      <c r="G87" s="2">
        <v>1</v>
      </c>
      <c r="H87" s="3">
        <f>H86</f>
        <v>26226.545086119557</v>
      </c>
      <c r="I87" s="3">
        <v>1</v>
      </c>
      <c r="J87" s="6">
        <f t="shared" si="8"/>
        <v>3.8129307414160764E-5</v>
      </c>
      <c r="K87" s="2">
        <v>195000</v>
      </c>
      <c r="L87" s="3">
        <f t="shared" si="9"/>
        <v>7.4352149457613494</v>
      </c>
      <c r="M87" s="8"/>
    </row>
    <row r="88" spans="1:13">
      <c r="A88" s="42" t="s">
        <v>63</v>
      </c>
      <c r="B88" s="42"/>
      <c r="C88" s="42"/>
      <c r="D88" s="42"/>
      <c r="E88" s="42"/>
      <c r="F88" s="2" t="s">
        <v>64</v>
      </c>
      <c r="G88" s="2">
        <v>1</v>
      </c>
      <c r="H88" s="3">
        <f>L71</f>
        <v>26226.545086119557</v>
      </c>
      <c r="I88" s="3">
        <v>1</v>
      </c>
      <c r="J88" s="6">
        <f t="shared" si="8"/>
        <v>3.8129307414160764E-5</v>
      </c>
      <c r="K88" s="2">
        <v>56832</v>
      </c>
      <c r="L88" s="3">
        <f t="shared" si="9"/>
        <v>2.1669647989615846</v>
      </c>
      <c r="M88" s="8"/>
    </row>
    <row r="89" spans="1:13">
      <c r="A89" s="53" t="s">
        <v>65</v>
      </c>
      <c r="B89" s="54"/>
      <c r="C89" s="54"/>
      <c r="D89" s="54"/>
      <c r="E89" s="54"/>
      <c r="F89" s="54"/>
      <c r="G89" s="54"/>
      <c r="H89" s="54"/>
      <c r="I89" s="54"/>
      <c r="J89" s="54"/>
      <c r="K89" s="55"/>
      <c r="L89" s="3">
        <f>SUM(L83:L88)</f>
        <v>11.294874297292703</v>
      </c>
      <c r="M89" s="8"/>
    </row>
    <row r="90" spans="1:13" ht="13.5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1:13">
      <c r="A91" s="56" t="s">
        <v>66</v>
      </c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8"/>
    </row>
    <row r="92" spans="1:1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13" ht="51.75">
      <c r="A93" s="47" t="s">
        <v>67</v>
      </c>
      <c r="B93" s="47"/>
      <c r="C93" s="47"/>
      <c r="D93" s="47"/>
      <c r="E93" s="47"/>
      <c r="F93" s="1" t="s">
        <v>31</v>
      </c>
      <c r="G93" s="1" t="s">
        <v>45</v>
      </c>
      <c r="H93" s="1" t="s">
        <v>46</v>
      </c>
      <c r="I93" s="1" t="s">
        <v>47</v>
      </c>
      <c r="J93" s="1" t="s">
        <v>48</v>
      </c>
      <c r="K93" s="1" t="s">
        <v>49</v>
      </c>
      <c r="L93" s="1" t="s">
        <v>28</v>
      </c>
      <c r="M93" s="8"/>
    </row>
    <row r="94" spans="1:13" ht="26.25">
      <c r="A94" s="42" t="s">
        <v>68</v>
      </c>
      <c r="B94" s="42"/>
      <c r="C94" s="42"/>
      <c r="D94" s="42"/>
      <c r="E94" s="42"/>
      <c r="F94" s="1" t="s">
        <v>69</v>
      </c>
      <c r="G94" s="2"/>
      <c r="H94" s="3">
        <f>L71</f>
        <v>26226.545086119557</v>
      </c>
      <c r="I94" s="3"/>
      <c r="J94" s="2"/>
      <c r="K94" s="2"/>
      <c r="L94" s="2"/>
      <c r="M94" s="8"/>
    </row>
    <row r="95" spans="1:13">
      <c r="A95" s="58" t="s">
        <v>70</v>
      </c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2">
        <v>0</v>
      </c>
      <c r="M95" s="8"/>
    </row>
    <row r="96" spans="1:13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13" ht="90">
      <c r="A97" s="47" t="s">
        <v>71</v>
      </c>
      <c r="B97" s="47"/>
      <c r="C97" s="47"/>
      <c r="D97" s="47"/>
      <c r="E97" s="47"/>
      <c r="F97" s="1" t="s">
        <v>31</v>
      </c>
      <c r="G97" s="1" t="s">
        <v>45</v>
      </c>
      <c r="H97" s="1" t="s">
        <v>46</v>
      </c>
      <c r="I97" s="1" t="s">
        <v>47</v>
      </c>
      <c r="J97" s="1" t="s">
        <v>48</v>
      </c>
      <c r="K97" s="1" t="s">
        <v>115</v>
      </c>
      <c r="L97" s="1" t="s">
        <v>72</v>
      </c>
      <c r="M97" s="1" t="s">
        <v>28</v>
      </c>
    </row>
    <row r="98" spans="1:13" ht="26.25">
      <c r="A98" s="47" t="s">
        <v>73</v>
      </c>
      <c r="B98" s="47"/>
      <c r="C98" s="47"/>
      <c r="D98" s="47"/>
      <c r="E98" s="47"/>
      <c r="F98" s="4" t="s">
        <v>74</v>
      </c>
      <c r="G98" s="2">
        <v>1</v>
      </c>
      <c r="H98" s="3">
        <f>L71</f>
        <v>26226.545086119557</v>
      </c>
      <c r="I98" s="3">
        <f>H98/F35</f>
        <v>1.0010131712259374</v>
      </c>
      <c r="J98" s="6">
        <f>G98/H98*I98</f>
        <v>3.8167938931297711E-5</v>
      </c>
      <c r="K98" s="2">
        <v>2914.08</v>
      </c>
      <c r="L98" s="2">
        <v>12</v>
      </c>
      <c r="M98" s="3">
        <f>J98*K98*L98</f>
        <v>1.3346931297709923</v>
      </c>
    </row>
    <row r="99" spans="1:13">
      <c r="A99" s="58" t="s">
        <v>75</v>
      </c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3">
        <f>SUM(M98)</f>
        <v>1.3346931297709923</v>
      </c>
    </row>
    <row r="100" spans="1:13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1:13">
      <c r="A101" s="56" t="s">
        <v>97</v>
      </c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8"/>
    </row>
    <row r="102" spans="1:1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1:13" ht="51.75">
      <c r="A103" s="47" t="s">
        <v>22</v>
      </c>
      <c r="B103" s="47"/>
      <c r="C103" s="47"/>
      <c r="D103" s="47"/>
      <c r="E103" s="47"/>
      <c r="F103" s="1" t="s">
        <v>23</v>
      </c>
      <c r="G103" s="2" t="s">
        <v>1</v>
      </c>
      <c r="H103" s="1" t="s">
        <v>46</v>
      </c>
      <c r="I103" s="1" t="s">
        <v>26</v>
      </c>
      <c r="J103" s="1" t="s">
        <v>48</v>
      </c>
      <c r="K103" s="4" t="s">
        <v>76</v>
      </c>
      <c r="L103" s="1" t="s">
        <v>28</v>
      </c>
    </row>
    <row r="104" spans="1:13">
      <c r="A104" s="42" t="s">
        <v>5</v>
      </c>
      <c r="B104" s="42"/>
      <c r="C104" s="42"/>
      <c r="D104" s="42"/>
      <c r="E104" s="42"/>
      <c r="F104" s="5">
        <v>20389.41</v>
      </c>
      <c r="G104" s="2">
        <v>1</v>
      </c>
      <c r="H104" s="2">
        <f>L71</f>
        <v>26226.545086119557</v>
      </c>
      <c r="I104" s="3">
        <f>J50</f>
        <v>0.45488873075430203</v>
      </c>
      <c r="J104" s="6">
        <f>G104/H104*I104</f>
        <v>1.7344592254168189E-5</v>
      </c>
      <c r="K104" s="3">
        <f>F104*G104*12*1.302</f>
        <v>318564.14184</v>
      </c>
      <c r="L104" s="3">
        <f>J104*K104</f>
        <v>5.5253651470138001</v>
      </c>
    </row>
    <row r="105" spans="1:13">
      <c r="A105" s="42" t="s">
        <v>6</v>
      </c>
      <c r="B105" s="42"/>
      <c r="C105" s="42"/>
      <c r="D105" s="42"/>
      <c r="E105" s="42"/>
      <c r="F105" s="5">
        <v>11948</v>
      </c>
      <c r="G105" s="2">
        <v>1</v>
      </c>
      <c r="H105" s="2">
        <f>L71</f>
        <v>26226.545086119557</v>
      </c>
      <c r="I105" s="3">
        <f>J50</f>
        <v>0.45488873075430203</v>
      </c>
      <c r="J105" s="6">
        <f t="shared" ref="J105:J112" si="10">G105/H105*I105</f>
        <v>1.7344592254168189E-5</v>
      </c>
      <c r="K105" s="3">
        <f t="shared" ref="K105:K112" si="11">F105*G105*12*1.302</f>
        <v>186675.552</v>
      </c>
      <c r="L105" s="3">
        <f t="shared" ref="L105:L112" si="12">J105*K105</f>
        <v>3.2378113332617708</v>
      </c>
    </row>
    <row r="106" spans="1:13">
      <c r="A106" s="42" t="s">
        <v>96</v>
      </c>
      <c r="B106" s="42"/>
      <c r="C106" s="42"/>
      <c r="D106" s="42"/>
      <c r="E106" s="42"/>
      <c r="F106" s="5">
        <v>13322.35</v>
      </c>
      <c r="G106" s="2"/>
      <c r="H106" s="2">
        <f>L71</f>
        <v>26226.545086119557</v>
      </c>
      <c r="I106" s="3">
        <f>J50</f>
        <v>0.45488873075430203</v>
      </c>
      <c r="J106" s="6">
        <f t="shared" si="10"/>
        <v>0</v>
      </c>
      <c r="K106" s="3">
        <f t="shared" si="11"/>
        <v>0</v>
      </c>
      <c r="L106" s="3">
        <f t="shared" si="12"/>
        <v>0</v>
      </c>
    </row>
    <row r="107" spans="1:13">
      <c r="A107" s="42" t="s">
        <v>14</v>
      </c>
      <c r="B107" s="42"/>
      <c r="C107" s="42"/>
      <c r="D107" s="42"/>
      <c r="E107" s="42"/>
      <c r="F107" s="5">
        <v>6253.45</v>
      </c>
      <c r="G107" s="2">
        <v>0.5</v>
      </c>
      <c r="H107" s="2">
        <f>L71</f>
        <v>26226.545086119557</v>
      </c>
      <c r="I107" s="3">
        <f>J50</f>
        <v>0.45488873075430203</v>
      </c>
      <c r="J107" s="6">
        <f t="shared" si="10"/>
        <v>8.6722961270840943E-6</v>
      </c>
      <c r="K107" s="3">
        <f t="shared" si="11"/>
        <v>48851.951399999998</v>
      </c>
      <c r="L107" s="3">
        <f t="shared" si="12"/>
        <v>0.42365858892672037</v>
      </c>
    </row>
    <row r="108" spans="1:13">
      <c r="A108" s="42" t="s">
        <v>15</v>
      </c>
      <c r="B108" s="42"/>
      <c r="C108" s="42"/>
      <c r="D108" s="42"/>
      <c r="E108" s="42"/>
      <c r="F108" s="5">
        <v>9544</v>
      </c>
      <c r="G108" s="2">
        <v>1</v>
      </c>
      <c r="H108" s="2">
        <f>L71</f>
        <v>26226.545086119557</v>
      </c>
      <c r="I108" s="3">
        <f>J50</f>
        <v>0.45488873075430203</v>
      </c>
      <c r="J108" s="6">
        <f t="shared" si="10"/>
        <v>1.7344592254168189E-5</v>
      </c>
      <c r="K108" s="3">
        <f t="shared" si="11"/>
        <v>149115.45600000001</v>
      </c>
      <c r="L108" s="3">
        <f t="shared" si="12"/>
        <v>2.5863467831143576</v>
      </c>
    </row>
    <row r="109" spans="1:13">
      <c r="A109" s="44" t="s">
        <v>16</v>
      </c>
      <c r="B109" s="45"/>
      <c r="C109" s="45"/>
      <c r="D109" s="45"/>
      <c r="E109" s="46"/>
      <c r="F109" s="5">
        <v>14316</v>
      </c>
      <c r="G109" s="2">
        <v>1.5</v>
      </c>
      <c r="H109" s="2">
        <f>L71</f>
        <v>26226.545086119557</v>
      </c>
      <c r="I109" s="3">
        <f>J50</f>
        <v>0.45488873075430203</v>
      </c>
      <c r="J109" s="6">
        <f t="shared" si="10"/>
        <v>2.6016888381252283E-5</v>
      </c>
      <c r="K109" s="3">
        <f t="shared" si="11"/>
        <v>335509.77600000001</v>
      </c>
      <c r="L109" s="3">
        <f t="shared" si="12"/>
        <v>8.7289203930109558</v>
      </c>
    </row>
    <row r="110" spans="1:13">
      <c r="A110" s="44" t="s">
        <v>17</v>
      </c>
      <c r="B110" s="45"/>
      <c r="C110" s="45"/>
      <c r="D110" s="45"/>
      <c r="E110" s="46"/>
      <c r="F110" s="5">
        <v>4772</v>
      </c>
      <c r="G110" s="2">
        <v>0.5</v>
      </c>
      <c r="H110" s="2">
        <f>L71</f>
        <v>26226.545086119557</v>
      </c>
      <c r="I110" s="3">
        <f>J50</f>
        <v>0.45488873075430203</v>
      </c>
      <c r="J110" s="6">
        <f t="shared" si="10"/>
        <v>8.6722961270840943E-6</v>
      </c>
      <c r="K110" s="3">
        <f t="shared" si="11"/>
        <v>37278.864000000001</v>
      </c>
      <c r="L110" s="3">
        <f t="shared" si="12"/>
        <v>0.3232933478892947</v>
      </c>
    </row>
    <row r="111" spans="1:13" ht="32.25" customHeight="1">
      <c r="A111" s="38" t="s">
        <v>18</v>
      </c>
      <c r="B111" s="39"/>
      <c r="C111" s="39"/>
      <c r="D111" s="39"/>
      <c r="E111" s="40"/>
      <c r="F111" s="5">
        <v>8279.2999999999993</v>
      </c>
      <c r="G111" s="2">
        <v>1</v>
      </c>
      <c r="H111" s="2">
        <f>L71</f>
        <v>26226.545086119557</v>
      </c>
      <c r="I111" s="3">
        <f>J50</f>
        <v>0.45488873075430203</v>
      </c>
      <c r="J111" s="6">
        <f t="shared" si="10"/>
        <v>1.7344592254168189E-5</v>
      </c>
      <c r="K111" s="3">
        <f t="shared" si="11"/>
        <v>129355.78319999999</v>
      </c>
      <c r="L111" s="3">
        <f t="shared" si="12"/>
        <v>2.2436233153225795</v>
      </c>
    </row>
    <row r="112" spans="1:13">
      <c r="A112" s="44" t="s">
        <v>19</v>
      </c>
      <c r="B112" s="45"/>
      <c r="C112" s="45"/>
      <c r="D112" s="45"/>
      <c r="E112" s="46"/>
      <c r="F112" s="5">
        <v>30577.74</v>
      </c>
      <c r="G112" s="2">
        <v>3</v>
      </c>
      <c r="H112" s="2">
        <f>L71</f>
        <v>26226.545086119557</v>
      </c>
      <c r="I112" s="3">
        <f>J50</f>
        <v>0.45488873075430203</v>
      </c>
      <c r="J112" s="6">
        <f t="shared" si="10"/>
        <v>5.2033776762504566E-5</v>
      </c>
      <c r="K112" s="3">
        <f t="shared" si="11"/>
        <v>1433239.8292800002</v>
      </c>
      <c r="L112" s="3">
        <f t="shared" si="12"/>
        <v>74.576881323885686</v>
      </c>
    </row>
    <row r="113" spans="1:12">
      <c r="A113" s="44" t="s">
        <v>121</v>
      </c>
      <c r="B113" s="62"/>
      <c r="C113" s="62"/>
      <c r="D113" s="62"/>
      <c r="E113" s="62"/>
      <c r="F113" s="18"/>
      <c r="G113" s="19">
        <f>SUM(G104:G112)</f>
        <v>9.5</v>
      </c>
      <c r="H113" s="19"/>
      <c r="I113" s="20"/>
      <c r="J113" s="21"/>
      <c r="K113" s="22"/>
      <c r="L113" s="3"/>
    </row>
    <row r="114" spans="1:12">
      <c r="A114" s="53" t="s">
        <v>77</v>
      </c>
      <c r="B114" s="54"/>
      <c r="C114" s="54"/>
      <c r="D114" s="54"/>
      <c r="E114" s="54"/>
      <c r="F114" s="54"/>
      <c r="G114" s="54"/>
      <c r="H114" s="54"/>
      <c r="I114" s="54"/>
      <c r="J114" s="54"/>
      <c r="K114" s="55"/>
      <c r="L114" s="3">
        <f>SUM(L104:L112)</f>
        <v>97.645900232425163</v>
      </c>
    </row>
    <row r="115" spans="1:12" ht="9" customHeight="1"/>
    <row r="116" spans="1:12">
      <c r="A116" s="61" t="s">
        <v>78</v>
      </c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</row>
    <row r="118" spans="1:12" ht="51.75">
      <c r="A118" s="47" t="s">
        <v>79</v>
      </c>
      <c r="B118" s="47"/>
      <c r="C118" s="47"/>
      <c r="D118" s="47"/>
      <c r="E118" s="47"/>
      <c r="F118" s="1" t="s">
        <v>31</v>
      </c>
      <c r="G118" s="1" t="s">
        <v>45</v>
      </c>
      <c r="H118" s="1" t="s">
        <v>46</v>
      </c>
      <c r="I118" s="1" t="s">
        <v>47</v>
      </c>
      <c r="J118" s="1" t="s">
        <v>48</v>
      </c>
      <c r="K118" s="1" t="s">
        <v>49</v>
      </c>
      <c r="L118" s="1" t="s">
        <v>28</v>
      </c>
    </row>
    <row r="119" spans="1:12">
      <c r="A119" s="42" t="s">
        <v>134</v>
      </c>
      <c r="B119" s="42"/>
      <c r="C119" s="42"/>
      <c r="D119" s="42"/>
      <c r="E119" s="42"/>
      <c r="F119" s="2" t="s">
        <v>80</v>
      </c>
      <c r="G119" s="2">
        <v>1</v>
      </c>
      <c r="H119" s="3">
        <f>L71</f>
        <v>26226.545086119557</v>
      </c>
      <c r="I119" s="3">
        <f>H119/F35</f>
        <v>1.0010131712259374</v>
      </c>
      <c r="J119" s="23">
        <f t="shared" ref="J119" si="13">G119/H119*I119</f>
        <v>3.8167938931297711E-5</v>
      </c>
      <c r="K119" s="2">
        <v>35220</v>
      </c>
      <c r="L119" s="3">
        <f t="shared" ref="L119" si="14">J119*K119</f>
        <v>1.3442748091603054</v>
      </c>
    </row>
    <row r="120" spans="1:12">
      <c r="A120" s="53" t="s">
        <v>81</v>
      </c>
      <c r="B120" s="54"/>
      <c r="C120" s="54"/>
      <c r="D120" s="54"/>
      <c r="E120" s="54"/>
      <c r="F120" s="54"/>
      <c r="G120" s="54"/>
      <c r="H120" s="54"/>
      <c r="I120" s="54"/>
      <c r="J120" s="54"/>
      <c r="K120" s="55"/>
      <c r="L120" s="3">
        <f>SUM(L119:L119)</f>
        <v>1.3442748091603054</v>
      </c>
    </row>
    <row r="122" spans="1:12">
      <c r="A122" s="61" t="s">
        <v>82</v>
      </c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</row>
    <row r="124" spans="1:12" ht="48" customHeight="1">
      <c r="A124" s="48" t="s">
        <v>83</v>
      </c>
      <c r="B124" s="48"/>
      <c r="C124" s="48"/>
      <c r="D124" s="47" t="s">
        <v>84</v>
      </c>
      <c r="E124" s="47"/>
      <c r="F124" s="47"/>
      <c r="G124" s="47"/>
      <c r="H124" s="47"/>
      <c r="I124" s="47"/>
      <c r="J124" s="47"/>
      <c r="K124" s="48" t="s">
        <v>95</v>
      </c>
      <c r="L124" s="48"/>
    </row>
    <row r="125" spans="1:12" ht="26.25">
      <c r="A125" s="2" t="s">
        <v>85</v>
      </c>
      <c r="B125" s="1" t="s">
        <v>86</v>
      </c>
      <c r="C125" s="2" t="s">
        <v>87</v>
      </c>
      <c r="D125" s="2" t="s">
        <v>88</v>
      </c>
      <c r="E125" s="2" t="s">
        <v>89</v>
      </c>
      <c r="F125" s="2" t="s">
        <v>90</v>
      </c>
      <c r="G125" s="2" t="s">
        <v>91</v>
      </c>
      <c r="H125" s="2" t="s">
        <v>92</v>
      </c>
      <c r="I125" s="2" t="s">
        <v>93</v>
      </c>
      <c r="J125" s="2" t="s">
        <v>94</v>
      </c>
      <c r="K125" s="48"/>
      <c r="L125" s="48"/>
    </row>
    <row r="126" spans="1:12">
      <c r="A126" s="3">
        <f>L50</f>
        <v>47.017020510803469</v>
      </c>
      <c r="B126" s="3">
        <f>L67</f>
        <v>0</v>
      </c>
      <c r="C126" s="2">
        <v>0</v>
      </c>
      <c r="D126" s="3">
        <f>L78</f>
        <v>19.417297003816799</v>
      </c>
      <c r="E126" s="3">
        <f>L89</f>
        <v>11.294874297292703</v>
      </c>
      <c r="F126" s="2">
        <f>L95</f>
        <v>0</v>
      </c>
      <c r="G126" s="3">
        <f>M99</f>
        <v>1.3346931297709923</v>
      </c>
      <c r="H126" s="2">
        <v>0</v>
      </c>
      <c r="I126" s="3">
        <f>L114</f>
        <v>97.645900232425163</v>
      </c>
      <c r="J126" s="3">
        <f>L120</f>
        <v>1.3442748091603054</v>
      </c>
      <c r="K126" s="59">
        <f>SUM(A126:J126)</f>
        <v>178.05405998326944</v>
      </c>
      <c r="L126" s="60"/>
    </row>
    <row r="128" spans="1:12" ht="15.75">
      <c r="A128" s="24" t="s">
        <v>128</v>
      </c>
      <c r="B128" s="24"/>
      <c r="C128" s="24"/>
      <c r="D128" s="24"/>
      <c r="E128" s="24"/>
      <c r="F128" s="24" t="s">
        <v>129</v>
      </c>
      <c r="G128" s="24"/>
    </row>
    <row r="129" spans="1:7" ht="15.75">
      <c r="A129" s="31"/>
      <c r="B129" s="24"/>
      <c r="C129" s="25"/>
      <c r="D129" s="26"/>
      <c r="E129" s="26"/>
      <c r="F129" s="26"/>
      <c r="G129" s="26"/>
    </row>
    <row r="131" spans="1:7" ht="15.75">
      <c r="A131" s="31" t="s">
        <v>130</v>
      </c>
      <c r="B131" s="32"/>
    </row>
    <row r="132" spans="1:7" ht="15.75">
      <c r="A132" s="31" t="s">
        <v>131</v>
      </c>
      <c r="B132" s="32"/>
    </row>
  </sheetData>
  <mergeCells count="111">
    <mergeCell ref="K126:L126"/>
    <mergeCell ref="A119:E119"/>
    <mergeCell ref="A120:K120"/>
    <mergeCell ref="A122:L122"/>
    <mergeCell ref="A124:C124"/>
    <mergeCell ref="D124:J124"/>
    <mergeCell ref="K124:L125"/>
    <mergeCell ref="A118:E118"/>
    <mergeCell ref="A106:E106"/>
    <mergeCell ref="A107:E107"/>
    <mergeCell ref="A108:E108"/>
    <mergeCell ref="A109:E109"/>
    <mergeCell ref="A110:E110"/>
    <mergeCell ref="A111:E111"/>
    <mergeCell ref="A112:E112"/>
    <mergeCell ref="A113:E113"/>
    <mergeCell ref="A114:K114"/>
    <mergeCell ref="A116:L116"/>
    <mergeCell ref="A94:E94"/>
    <mergeCell ref="A95:K95"/>
    <mergeCell ref="A97:E97"/>
    <mergeCell ref="A98:E98"/>
    <mergeCell ref="A99:L99"/>
    <mergeCell ref="A101:L101"/>
    <mergeCell ref="A103:E103"/>
    <mergeCell ref="A104:E104"/>
    <mergeCell ref="A105:E105"/>
    <mergeCell ref="A93:E93"/>
    <mergeCell ref="A77:E77"/>
    <mergeCell ref="A78:K78"/>
    <mergeCell ref="A80:L80"/>
    <mergeCell ref="A82:E82"/>
    <mergeCell ref="A83:E83"/>
    <mergeCell ref="A84:E84"/>
    <mergeCell ref="A85:E85"/>
    <mergeCell ref="A86:E86"/>
    <mergeCell ref="A88:E88"/>
    <mergeCell ref="A89:K89"/>
    <mergeCell ref="A91:L91"/>
    <mergeCell ref="A87:E87"/>
    <mergeCell ref="A76:E76"/>
    <mergeCell ref="A57:E57"/>
    <mergeCell ref="A58:E58"/>
    <mergeCell ref="A63:E63"/>
    <mergeCell ref="A65:E65"/>
    <mergeCell ref="A66:E66"/>
    <mergeCell ref="A67:K67"/>
    <mergeCell ref="A69:L69"/>
    <mergeCell ref="A71:K71"/>
    <mergeCell ref="A73:E73"/>
    <mergeCell ref="A74:E74"/>
    <mergeCell ref="A75:E75"/>
    <mergeCell ref="A64:E64"/>
    <mergeCell ref="A59:E59"/>
    <mergeCell ref="A60:E60"/>
    <mergeCell ref="A61:E61"/>
    <mergeCell ref="A62:E62"/>
    <mergeCell ref="A56:E56"/>
    <mergeCell ref="A33:E33"/>
    <mergeCell ref="G33:K33"/>
    <mergeCell ref="A38:E38"/>
    <mergeCell ref="A39:E39"/>
    <mergeCell ref="A40:E40"/>
    <mergeCell ref="A41:E41"/>
    <mergeCell ref="A42:E42"/>
    <mergeCell ref="A50:E50"/>
    <mergeCell ref="A53:L53"/>
    <mergeCell ref="A55:E55"/>
    <mergeCell ref="A43:E43"/>
    <mergeCell ref="A44:E44"/>
    <mergeCell ref="A45:E45"/>
    <mergeCell ref="A46:E46"/>
    <mergeCell ref="A47:E47"/>
    <mergeCell ref="A48:E48"/>
    <mergeCell ref="A49:E49"/>
    <mergeCell ref="A32:E32"/>
    <mergeCell ref="G32:K32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11:G11"/>
    <mergeCell ref="A9:I9"/>
    <mergeCell ref="A10:I10"/>
    <mergeCell ref="A5:F5"/>
    <mergeCell ref="A6:D6"/>
    <mergeCell ref="A28:E28"/>
    <mergeCell ref="G28:K28"/>
    <mergeCell ref="A29:E29"/>
    <mergeCell ref="A51:L51"/>
    <mergeCell ref="A23:E23"/>
    <mergeCell ref="G23:K23"/>
    <mergeCell ref="A24:E24"/>
    <mergeCell ref="G24:K24"/>
    <mergeCell ref="A25:E25"/>
    <mergeCell ref="G25:K25"/>
    <mergeCell ref="A26:E26"/>
    <mergeCell ref="G26:K26"/>
    <mergeCell ref="A27:E27"/>
    <mergeCell ref="G27:K27"/>
    <mergeCell ref="G29:K29"/>
    <mergeCell ref="A30:E30"/>
    <mergeCell ref="G30:K30"/>
    <mergeCell ref="A31:E31"/>
    <mergeCell ref="G31:K3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Услуга №1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2016-01-15T07:35:11Z</dcterms:modified>
</cp:coreProperties>
</file>