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8" windowWidth="14808" windowHeight="7716" activeTab="9"/>
  </bookViews>
  <sheets>
    <sheet name="оплата труда" sheetId="1" r:id="rId1"/>
    <sheet name="(МЦ ОЦДИ)" sheetId="2" r:id="rId2"/>
    <sheet name="(КУ)" sheetId="3" r:id="rId3"/>
    <sheet name="(СНИ) " sheetId="11" r:id="rId4"/>
    <sheet name="(СОЦДИ)" sheetId="5" r:id="rId5"/>
    <sheet name="(УС)" sheetId="6" r:id="rId6"/>
    <sheet name="(ТУ)" sheetId="7" r:id="rId7"/>
    <sheet name="(ОТ2)" sheetId="8" r:id="rId8"/>
    <sheet name="прочие ОХ" sheetId="10" r:id="rId9"/>
    <sheet name="(БНЗ)" sheetId="9" r:id="rId10"/>
  </sheets>
  <definedNames>
    <definedName name="_xlnm.Print_Area" localSheetId="7">'(ОТ2)'!$A$1:$G$9</definedName>
    <definedName name="_xlnm.Print_Area" localSheetId="8">'прочие ОХ'!$A$1:$H$14</definedName>
  </definedNames>
  <calcPr calcId="124519"/>
</workbook>
</file>

<file path=xl/calcChain.xml><?xml version="1.0" encoding="utf-8"?>
<calcChain xmlns="http://schemas.openxmlformats.org/spreadsheetml/2006/main">
  <c r="H16" i="5"/>
  <c r="E10" i="10"/>
  <c r="F11" i="11"/>
  <c r="G11" s="1"/>
  <c r="F6" i="5"/>
  <c r="G6"/>
  <c r="H6"/>
  <c r="F5" i="6"/>
  <c r="H5" s="1"/>
  <c r="F8"/>
  <c r="G5"/>
  <c r="F6" i="3"/>
  <c r="D8" i="1"/>
  <c r="D7"/>
  <c r="D8" i="8"/>
  <c r="D7"/>
  <c r="F14" i="5"/>
  <c r="F13"/>
  <c r="F12"/>
  <c r="F11"/>
  <c r="F5"/>
  <c r="F6" i="2"/>
  <c r="F7"/>
  <c r="F12" i="10"/>
  <c r="F11"/>
  <c r="F10"/>
  <c r="F9"/>
  <c r="F7"/>
  <c r="F6"/>
  <c r="F10" i="6"/>
  <c r="F9"/>
  <c r="F7"/>
  <c r="F6"/>
  <c r="F8" i="11"/>
  <c r="H8" s="1"/>
  <c r="F9"/>
  <c r="H9" s="1"/>
  <c r="F10"/>
  <c r="G10" s="1"/>
  <c r="H11" l="1"/>
  <c r="H10"/>
  <c r="G9"/>
  <c r="G8"/>
  <c r="G12" i="10"/>
  <c r="G13" i="5" l="1"/>
  <c r="G9" i="10"/>
  <c r="G10"/>
  <c r="G11"/>
  <c r="G7" i="2"/>
  <c r="F7" i="8" l="1"/>
  <c r="H7" i="2"/>
  <c r="G6" i="3"/>
  <c r="G7"/>
  <c r="G5"/>
  <c r="H6"/>
  <c r="F7"/>
  <c r="H7" s="1"/>
  <c r="F5"/>
  <c r="H5" s="1"/>
  <c r="G7" i="8" l="1"/>
  <c r="G8"/>
  <c r="G6" i="10"/>
  <c r="G7"/>
  <c r="H9"/>
  <c r="H6"/>
  <c r="H7"/>
  <c r="H10"/>
  <c r="H11"/>
  <c r="H12"/>
  <c r="G6" i="7"/>
  <c r="F6"/>
  <c r="H6" s="1"/>
  <c r="H6" i="6"/>
  <c r="H7"/>
  <c r="H10"/>
  <c r="G6"/>
  <c r="G7"/>
  <c r="G8"/>
  <c r="G9"/>
  <c r="G10"/>
  <c r="H8"/>
  <c r="H11" s="1"/>
  <c r="H9"/>
  <c r="G14" i="5"/>
  <c r="H14"/>
  <c r="H13"/>
  <c r="G12"/>
  <c r="H12"/>
  <c r="G11"/>
  <c r="H11"/>
  <c r="G5"/>
  <c r="H5"/>
  <c r="F9" i="8"/>
  <c r="F7" i="1"/>
  <c r="G7"/>
  <c r="H7" i="7" l="1"/>
  <c r="H5" i="9" s="1"/>
  <c r="H14" i="10"/>
  <c r="J5" i="9" s="1"/>
  <c r="G5"/>
  <c r="F5"/>
  <c r="H8" i="3"/>
  <c r="D5" i="9" s="1"/>
  <c r="G8" i="1"/>
  <c r="G9" l="1"/>
  <c r="A5" i="9" s="1"/>
  <c r="H8" i="2" l="1"/>
  <c r="B5" i="9" s="1"/>
  <c r="H13" i="11" l="1"/>
  <c r="E5" i="9" s="1"/>
  <c r="G9" i="8"/>
  <c r="I5" i="9" s="1"/>
  <c r="K5" l="1"/>
  <c r="L5" s="1"/>
</calcChain>
</file>

<file path=xl/sharedStrings.xml><?xml version="1.0" encoding="utf-8"?>
<sst xmlns="http://schemas.openxmlformats.org/spreadsheetml/2006/main" count="175" uniqueCount="101">
  <si>
    <t>Должности непосредственно связанные с оказанием услуги по штатному расписанию</t>
  </si>
  <si>
    <t>Число получателей услуги</t>
  </si>
  <si>
    <t>(плановое задание 2016 года)</t>
  </si>
  <si>
    <t>ИТОГО ОПЛАТА ТРУДА</t>
  </si>
  <si>
    <t>Наименование запасов и особо ценного движимого имущества по группам</t>
  </si>
  <si>
    <t>Ед. изм. нормы</t>
  </si>
  <si>
    <t>рублей</t>
  </si>
  <si>
    <t>ИТОГО МАТ ЗАПАСЫ / ОЦДИ</t>
  </si>
  <si>
    <t>Наименование коммунальных услуг</t>
  </si>
  <si>
    <t>Норматив-ный объем</t>
  </si>
  <si>
    <t>Тариф (цена), рублей</t>
  </si>
  <si>
    <t>ИТОГО КОММУНАЛЬНЫЕ УСЛУГИ</t>
  </si>
  <si>
    <t>Наименование затрат</t>
  </si>
  <si>
    <t>ИТОГО СОДЕРЖАНИЕ ОБЪЕКТОВ НЕДВИЖ. ИМУЩЕСТВА</t>
  </si>
  <si>
    <t>Наименование услуг связи</t>
  </si>
  <si>
    <t>ИТОГО УСЛУГИ СВЯЗИ</t>
  </si>
  <si>
    <t>Наименование транспортных услуг</t>
  </si>
  <si>
    <t>ИТОГО ТРАНСПОРТНЫЕ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</si>
  <si>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</si>
  <si>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</si>
  <si>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</si>
  <si>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</si>
  <si>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</si>
  <si>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</si>
  <si>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</si>
  <si>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</si>
  <si>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</si>
  <si>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</si>
  <si>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</si>
  <si>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</si>
  <si>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</si>
  <si>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Товары бытовой химии</t>
  </si>
  <si>
    <t>Автозапчасти</t>
  </si>
  <si>
    <t>ГСМ</t>
  </si>
  <si>
    <t>Сумма в год</t>
  </si>
  <si>
    <t>Куб.метр</t>
  </si>
  <si>
    <t>Потребление электроэнергии</t>
  </si>
  <si>
    <t>Квт/час</t>
  </si>
  <si>
    <t>литр</t>
  </si>
  <si>
    <t>Техническое обслуживание пожарной сигнализации</t>
  </si>
  <si>
    <t>Абонентская плата за основные услуги</t>
  </si>
  <si>
    <t>Услуги междугородней и международной связи</t>
  </si>
  <si>
    <t>Интернет</t>
  </si>
  <si>
    <t>Стоимость проезда к месту служебной командировки и обратно</t>
  </si>
  <si>
    <t>ИТОГО ПРОЧИЕ УСЛУГИ</t>
  </si>
  <si>
    <t>Наименование прочих услуг</t>
  </si>
  <si>
    <t>Медицинские услуги (медицинский осмотр)</t>
  </si>
  <si>
    <t>Услуги по страхованию (ОСАГО)</t>
  </si>
  <si>
    <t>поездки</t>
  </si>
  <si>
    <t>чел.</t>
  </si>
  <si>
    <t>Основной персонал</t>
  </si>
  <si>
    <t>З/п с учетом всех выплат стимулирующего характера (ФОТ) на 2016 год (руб.)</t>
  </si>
  <si>
    <t>количество ставок
(штатных единиц)</t>
  </si>
  <si>
    <t>Расчет нормативных затрат по оплате труда (1)</t>
  </si>
  <si>
    <t>Расчет нормативных затрат по оплате труда (2)</t>
  </si>
  <si>
    <t>Остальной персонал не участвующий в оказании услуги</t>
  </si>
  <si>
    <t>Расчет материальных запасов непосредственно связанных с услугой</t>
  </si>
  <si>
    <t>Сумма на 2016год</t>
  </si>
  <si>
    <t>Расчет нормативных затрат на коммунальные услуги</t>
  </si>
  <si>
    <t>Норматив-ный объем в год</t>
  </si>
  <si>
    <t>х</t>
  </si>
  <si>
    <t>Нормативные затраты в натуральном выражении</t>
  </si>
  <si>
    <t>Должности не связанные с оказанием услуги по штатному расписанию</t>
  </si>
  <si>
    <t>Нормативные затраты в денежном выражении (руб.)</t>
  </si>
  <si>
    <t>Расчет затрат на содержание недвижимого имущества</t>
  </si>
  <si>
    <t>Сумма на 2016 год</t>
  </si>
  <si>
    <t>(руб.)</t>
  </si>
  <si>
    <t>Сумма на 2016 год (руб.)</t>
  </si>
  <si>
    <t>Расчет нормативных затрат на содержание особо ценного движимого имущества</t>
  </si>
  <si>
    <t>ИТОГО СОДЕРЖАНИЕ ОБЪЕКТОВ ОСОБО ЦЕННОГО ДВИЖ. ИМУЩЕСТВА</t>
  </si>
  <si>
    <t>количество ед. техники</t>
  </si>
  <si>
    <t>кол-во ед.транспортных средств</t>
  </si>
  <si>
    <t>Расчет нормативных затрат на услуги связи</t>
  </si>
  <si>
    <t>кол-во телефонных номеров</t>
  </si>
  <si>
    <t>Расчет нормативных затрат на транспортные услуги</t>
  </si>
  <si>
    <t>Расчет нормативных затрат на прочие услуги</t>
  </si>
  <si>
    <t>Прочие материальные запасы</t>
  </si>
  <si>
    <t>Прочие работы и услуги</t>
  </si>
  <si>
    <t>ФОТ с учетом страховых взносов на   1 штатную единицу</t>
  </si>
  <si>
    <t>обьем ФО</t>
  </si>
  <si>
    <t>Проверка</t>
  </si>
  <si>
    <t>Холодное водоснабжение,водоотведение</t>
  </si>
  <si>
    <t>Потребление тепла</t>
  </si>
  <si>
    <t>Гкал</t>
  </si>
  <si>
    <t>Содержание мест обшего пользования</t>
  </si>
  <si>
    <t>Контракт</t>
  </si>
  <si>
    <t>Техническое обслуживание изделий медицинской техники</t>
  </si>
  <si>
    <t>Техническое диагностика транспортного средства</t>
  </si>
  <si>
    <t>Услуги по трансляции телепрограмм</t>
  </si>
  <si>
    <t>месяц</t>
  </si>
  <si>
    <t>Абонетское обслуживание программы ЭВМ "Контур-Экстерн"</t>
  </si>
  <si>
    <t>Абонетское обслуживание за использование телефонной связи</t>
  </si>
  <si>
    <r>
      <t xml:space="preserve">Гбайт </t>
    </r>
    <r>
      <rPr>
        <sz val="10"/>
        <color rgb="FF000000"/>
        <rFont val="Times New Roman"/>
        <family val="1"/>
        <charset val="204"/>
      </rPr>
      <t>(безлимитный)</t>
    </r>
  </si>
  <si>
    <t>сумма в год</t>
  </si>
  <si>
    <t>Услуги в области информационных технологий</t>
  </si>
  <si>
    <t>Медикаменты</t>
  </si>
  <si>
    <t>Аттестация рабочих мест</t>
  </si>
  <si>
    <t>Прочие расходы</t>
  </si>
  <si>
    <t>Текущий ремонт зданий и сооружений</t>
  </si>
  <si>
    <t>Ремонт оргтехники и заправка картриджей</t>
  </si>
  <si>
    <r>
      <t xml:space="preserve">Базовый норматив затрат на предоставление социального обслуживания </t>
    </r>
    <r>
      <rPr>
        <u/>
        <sz val="16"/>
        <color theme="1"/>
        <rFont val="Times New Roman"/>
        <family val="1"/>
        <charset val="204"/>
      </rPr>
      <t xml:space="preserve">в полустационарной форме, </t>
    </r>
    <r>
      <rPr>
        <sz val="16"/>
        <color theme="1"/>
        <rFont val="Times New Roman"/>
        <family val="1"/>
        <charset val="204"/>
      </rPr>
      <t xml:space="preserve">включая оказание социально-бытовых услуг,социально-медицинских услуг, социально-психологических услуг, социально- 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услуг,имеющих ограничения жизнедеятельности, в том числе детей-инвалидов, </t>
    </r>
    <r>
      <rPr>
        <u/>
        <sz val="16"/>
        <color theme="1"/>
        <rFont val="Times New Roman"/>
        <family val="1"/>
        <charset val="204"/>
      </rPr>
      <t xml:space="preserve">срочных социальных услуг </t>
    </r>
    <r>
      <rPr>
        <sz val="16"/>
        <color theme="1"/>
        <rFont val="Times New Roman"/>
        <family val="1"/>
        <charset val="204"/>
      </rPr>
      <t xml:space="preserve"> по МБУ "ЦСО"</t>
    </r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</si>
</sst>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_р_."/>
    <numFmt numFmtId="166" formatCode="#,##0.000"/>
    <numFmt numFmtId="167" formatCode="#,##0.0000"/>
    <numFmt numFmtId="168" formatCode="0.000"/>
  </numFmts>
  <fonts count="25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5" fillId="0" borderId="0" xfId="0" applyFont="1" applyAlignment="1">
      <alignment horizontal="left" vertical="center" readingOrder="1"/>
    </xf>
    <xf numFmtId="0" fontId="3" fillId="2" borderId="0" xfId="0" applyFont="1" applyFill="1" applyBorder="1" applyAlignment="1">
      <alignment horizontal="right" vertical="center" wrapText="1" readingOrder="1"/>
    </xf>
    <xf numFmtId="164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5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4" fillId="6" borderId="0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top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 readingOrder="1"/>
    </xf>
    <xf numFmtId="0" fontId="1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3" borderId="1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center" wrapText="1" readingOrder="1"/>
    </xf>
    <xf numFmtId="0" fontId="1" fillId="2" borderId="12" xfId="0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4" fontId="1" fillId="0" borderId="1" xfId="0" applyNumberFormat="1" applyFont="1" applyBorder="1" applyAlignment="1">
      <alignment horizontal="center" vertical="center" wrapText="1" readingOrder="1"/>
    </xf>
    <xf numFmtId="4" fontId="1" fillId="6" borderId="1" xfId="0" applyNumberFormat="1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1" fontId="1" fillId="2" borderId="1" xfId="0" applyNumberFormat="1" applyFont="1" applyFill="1" applyBorder="1" applyAlignment="1">
      <alignment horizontal="center" vertical="center" wrapText="1" readingOrder="1"/>
    </xf>
    <xf numFmtId="3" fontId="1" fillId="6" borderId="1" xfId="0" applyNumberFormat="1" applyFont="1" applyFill="1" applyBorder="1" applyAlignment="1">
      <alignment horizontal="center" vertical="center" wrapText="1" readingOrder="1"/>
    </xf>
    <xf numFmtId="4" fontId="1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 readingOrder="1"/>
    </xf>
    <xf numFmtId="4" fontId="16" fillId="4" borderId="16" xfId="0" applyNumberFormat="1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readingOrder="1"/>
    </xf>
    <xf numFmtId="0" fontId="2" fillId="3" borderId="1" xfId="0" applyFont="1" applyFill="1" applyBorder="1" applyAlignment="1">
      <alignment horizontal="center" vertical="center" wrapText="1" readingOrder="1"/>
    </xf>
    <xf numFmtId="3" fontId="12" fillId="2" borderId="1" xfId="0" applyNumberFormat="1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3" fillId="2" borderId="0" xfId="0" applyFont="1" applyFill="1" applyBorder="1" applyAlignment="1">
      <alignment horizontal="right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3" fontId="1" fillId="0" borderId="1" xfId="0" applyNumberFormat="1" applyFont="1" applyBorder="1" applyAlignment="1">
      <alignment horizontal="center" vertical="center" wrapText="1" readingOrder="1"/>
    </xf>
    <xf numFmtId="3" fontId="11" fillId="0" borderId="1" xfId="0" applyNumberFormat="1" applyFont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 readingOrder="1"/>
    </xf>
    <xf numFmtId="0" fontId="1" fillId="6" borderId="7" xfId="0" applyFont="1" applyFill="1" applyBorder="1" applyAlignment="1">
      <alignment horizontal="center" vertical="center" wrapText="1" readingOrder="1"/>
    </xf>
    <xf numFmtId="0" fontId="0" fillId="0" borderId="0" xfId="0"/>
    <xf numFmtId="0" fontId="19" fillId="5" borderId="1" xfId="0" applyFont="1" applyFill="1" applyBorder="1" applyAlignment="1">
      <alignment horizontal="center" vertical="center" wrapText="1" readingOrder="1"/>
    </xf>
    <xf numFmtId="0" fontId="1" fillId="2" borderId="8" xfId="0" applyFont="1" applyFill="1" applyBorder="1" applyAlignment="1">
      <alignment horizontal="center" vertical="center" wrapText="1" readingOrder="1"/>
    </xf>
    <xf numFmtId="0" fontId="14" fillId="2" borderId="7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center" wrapText="1" readingOrder="1"/>
    </xf>
    <xf numFmtId="0" fontId="7" fillId="3" borderId="1" xfId="0" applyFont="1" applyFill="1" applyBorder="1" applyAlignment="1">
      <alignment horizontal="center" vertical="center" wrapText="1" readingOrder="1"/>
    </xf>
    <xf numFmtId="0" fontId="2" fillId="3" borderId="7" xfId="0" applyFont="1" applyFill="1" applyBorder="1" applyAlignment="1">
      <alignment horizontal="center" vertical="center" wrapText="1" readingOrder="1"/>
    </xf>
    <xf numFmtId="4" fontId="20" fillId="2" borderId="1" xfId="0" applyNumberFormat="1" applyFont="1" applyFill="1" applyBorder="1" applyAlignment="1">
      <alignment horizontal="center" vertical="center" wrapText="1" readingOrder="1"/>
    </xf>
    <xf numFmtId="166" fontId="20" fillId="2" borderId="1" xfId="0" applyNumberFormat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 wrapText="1" readingOrder="1"/>
    </xf>
    <xf numFmtId="166" fontId="20" fillId="0" borderId="1" xfId="0" applyNumberFormat="1" applyFont="1" applyBorder="1" applyAlignment="1">
      <alignment horizontal="center" vertical="center" wrapText="1" readingOrder="1"/>
    </xf>
    <xf numFmtId="0" fontId="0" fillId="7" borderId="0" xfId="0" applyFill="1"/>
    <xf numFmtId="0" fontId="21" fillId="7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vertical="center" wrapText="1"/>
    </xf>
    <xf numFmtId="0" fontId="22" fillId="5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justify" vertical="center" wrapText="1" readingOrder="1"/>
    </xf>
    <xf numFmtId="0" fontId="20" fillId="0" borderId="1" xfId="0" applyFont="1" applyBorder="1" applyAlignment="1">
      <alignment horizontal="justify" vertical="center"/>
    </xf>
    <xf numFmtId="167" fontId="20" fillId="2" borderId="1" xfId="0" applyNumberFormat="1" applyFont="1" applyFill="1" applyBorder="1" applyAlignment="1">
      <alignment horizontal="center" vertical="center" wrapText="1" readingOrder="1"/>
    </xf>
    <xf numFmtId="166" fontId="16" fillId="4" borderId="16" xfId="0" applyNumberFormat="1" applyFont="1" applyFill="1" applyBorder="1" applyAlignment="1">
      <alignment horizontal="center" vertical="center" wrapText="1" readingOrder="1"/>
    </xf>
    <xf numFmtId="166" fontId="20" fillId="0" borderId="1" xfId="0" applyNumberFormat="1" applyFont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 readingOrder="1"/>
    </xf>
    <xf numFmtId="167" fontId="16" fillId="4" borderId="11" xfId="0" applyNumberFormat="1" applyFont="1" applyFill="1" applyBorder="1" applyAlignment="1">
      <alignment horizontal="center" vertical="center" wrapText="1" readingOrder="1"/>
    </xf>
    <xf numFmtId="167" fontId="16" fillId="4" borderId="1" xfId="0" applyNumberFormat="1" applyFont="1" applyFill="1" applyBorder="1"/>
    <xf numFmtId="168" fontId="16" fillId="4" borderId="16" xfId="0" applyNumberFormat="1" applyFont="1" applyFill="1" applyBorder="1" applyAlignment="1">
      <alignment horizontal="center" vertical="center" wrapText="1" readingOrder="1"/>
    </xf>
    <xf numFmtId="4" fontId="16" fillId="4" borderId="11" xfId="0" applyNumberFormat="1" applyFont="1" applyFill="1" applyBorder="1" applyAlignment="1">
      <alignment horizontal="center" vertical="center" wrapText="1" readingOrder="1"/>
    </xf>
    <xf numFmtId="166" fontId="16" fillId="4" borderId="2" xfId="0" applyNumberFormat="1" applyFont="1" applyFill="1" applyBorder="1" applyAlignment="1">
      <alignment horizontal="center" vertical="center" wrapText="1" readingOrder="1"/>
    </xf>
    <xf numFmtId="4" fontId="17" fillId="4" borderId="1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 readingOrder="1"/>
    </xf>
    <xf numFmtId="166" fontId="8" fillId="4" borderId="1" xfId="0" applyNumberFormat="1" applyFont="1" applyFill="1" applyBorder="1" applyAlignment="1">
      <alignment horizontal="center" vertical="center" wrapText="1" readingOrder="1"/>
    </xf>
    <xf numFmtId="166" fontId="3" fillId="2" borderId="7" xfId="0" applyNumberFormat="1" applyFont="1" applyFill="1" applyBorder="1" applyAlignment="1">
      <alignment horizontal="center" vertical="center" wrapText="1" readingOrder="1"/>
    </xf>
    <xf numFmtId="0" fontId="13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 readingOrder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right" vertical="center" wrapText="1" readingOrder="1"/>
    </xf>
    <xf numFmtId="0" fontId="3" fillId="2" borderId="6" xfId="0" applyFont="1" applyFill="1" applyBorder="1" applyAlignment="1">
      <alignment horizontal="right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right" vertical="center" wrapText="1" readingOrder="1"/>
    </xf>
    <xf numFmtId="0" fontId="3" fillId="2" borderId="17" xfId="0" applyFont="1" applyFill="1" applyBorder="1" applyAlignment="1">
      <alignment horizontal="right" vertical="center" wrapText="1" readingOrder="1"/>
    </xf>
    <xf numFmtId="0" fontId="3" fillId="2" borderId="5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9" xfId="0" applyFont="1" applyFill="1" applyBorder="1" applyAlignment="1">
      <alignment horizontal="center" vertical="center" wrapText="1" readingOrder="1"/>
    </xf>
    <xf numFmtId="0" fontId="1" fillId="2" borderId="5" xfId="0" applyFont="1" applyFill="1" applyBorder="1" applyAlignment="1">
      <alignment horizontal="center" vertical="center" wrapText="1" readingOrder="1"/>
    </xf>
    <xf numFmtId="0" fontId="6" fillId="2" borderId="3" xfId="0" applyFont="1" applyFill="1" applyBorder="1" applyAlignment="1">
      <alignment horizontal="right" vertical="center" wrapText="1" readingOrder="1"/>
    </xf>
    <xf numFmtId="0" fontId="6" fillId="2" borderId="6" xfId="0" applyFont="1" applyFill="1" applyBorder="1" applyAlignment="1">
      <alignment horizontal="right" vertical="center" wrapText="1" readingOrder="1"/>
    </xf>
    <xf numFmtId="0" fontId="6" fillId="2" borderId="10" xfId="0" applyFont="1" applyFill="1" applyBorder="1" applyAlignment="1">
      <alignment horizontal="right" vertical="center" wrapText="1" readingOrder="1"/>
    </xf>
    <xf numFmtId="0" fontId="1" fillId="2" borderId="9" xfId="0" applyFont="1" applyFill="1" applyBorder="1" applyAlignment="1">
      <alignment horizontal="center" vertical="center" wrapText="1" readingOrder="1"/>
    </xf>
    <xf numFmtId="0" fontId="13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right" vertical="center" wrapText="1" readingOrder="1"/>
    </xf>
    <xf numFmtId="0" fontId="6" fillId="2" borderId="13" xfId="0" applyFont="1" applyFill="1" applyBorder="1" applyAlignment="1">
      <alignment horizontal="right" vertical="center" wrapText="1" readingOrder="1"/>
    </xf>
    <xf numFmtId="0" fontId="6" fillId="2" borderId="14" xfId="0" applyFont="1" applyFill="1" applyBorder="1" applyAlignment="1">
      <alignment horizontal="right" vertical="center" wrapText="1" readingOrder="1"/>
    </xf>
    <xf numFmtId="0" fontId="6" fillId="0" borderId="9" xfId="0" applyFont="1" applyBorder="1" applyAlignment="1">
      <alignment horizontal="right" vertical="center" wrapText="1" readingOrder="1"/>
    </xf>
    <xf numFmtId="0" fontId="6" fillId="0" borderId="17" xfId="0" applyFont="1" applyBorder="1" applyAlignment="1">
      <alignment horizontal="right" vertical="center" wrapText="1" readingOrder="1"/>
    </xf>
    <xf numFmtId="0" fontId="6" fillId="0" borderId="5" xfId="0" applyFont="1" applyBorder="1" applyAlignment="1">
      <alignment horizontal="right" vertical="center" wrapText="1" readingOrder="1"/>
    </xf>
    <xf numFmtId="0" fontId="13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 readingOrder="1"/>
    </xf>
    <xf numFmtId="0" fontId="6" fillId="0" borderId="3" xfId="0" applyFont="1" applyBorder="1" applyAlignment="1">
      <alignment horizontal="right" vertical="center" wrapText="1" readingOrder="1"/>
    </xf>
    <xf numFmtId="0" fontId="6" fillId="0" borderId="6" xfId="0" applyFont="1" applyBorder="1" applyAlignment="1">
      <alignment horizontal="right" vertical="center" wrapText="1" readingOrder="1"/>
    </xf>
    <xf numFmtId="0" fontId="6" fillId="0" borderId="10" xfId="0" applyFont="1" applyBorder="1" applyAlignment="1">
      <alignment horizontal="right" vertical="center" wrapText="1" readingOrder="1"/>
    </xf>
    <xf numFmtId="0" fontId="1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workbookViewId="0">
      <selection activeCell="F9" sqref="F9"/>
    </sheetView>
  </sheetViews>
  <sheetFormatPr defaultRowHeight="14.4"/>
  <cols>
    <col min="1" max="1" width="35.33203125" customWidth="1"/>
    <col min="2" max="2" width="21.33203125" customWidth="1"/>
    <col min="3" max="3" width="21.33203125" style="43" customWidth="1"/>
    <col min="4" max="4" width="21.33203125" customWidth="1"/>
    <col min="5" max="5" width="24.88671875" customWidth="1"/>
    <col min="6" max="7" width="18.33203125" customWidth="1"/>
  </cols>
  <sheetData>
    <row r="1" spans="1:7" ht="36.75" customHeight="1">
      <c r="A1" s="81" t="s">
        <v>53</v>
      </c>
      <c r="B1" s="81"/>
      <c r="C1" s="81"/>
      <c r="D1" s="81"/>
      <c r="E1" s="81"/>
      <c r="F1" s="81"/>
      <c r="G1" s="81"/>
    </row>
    <row r="2" spans="1:7" ht="37.5" customHeight="1">
      <c r="A2" s="82" t="s">
        <v>0</v>
      </c>
      <c r="B2" s="82" t="s">
        <v>52</v>
      </c>
      <c r="C2" s="82" t="s">
        <v>78</v>
      </c>
      <c r="D2" s="82" t="s">
        <v>51</v>
      </c>
      <c r="E2" s="21" t="s">
        <v>1</v>
      </c>
      <c r="F2" s="82" t="s">
        <v>61</v>
      </c>
      <c r="G2" s="82" t="s">
        <v>63</v>
      </c>
    </row>
    <row r="3" spans="1:7" ht="33" customHeight="1">
      <c r="A3" s="82"/>
      <c r="B3" s="82"/>
      <c r="C3" s="82"/>
      <c r="D3" s="82"/>
      <c r="E3" s="45" t="s">
        <v>2</v>
      </c>
      <c r="F3" s="82"/>
      <c r="G3" s="82"/>
    </row>
    <row r="4" spans="1:7" ht="51" customHeight="1">
      <c r="A4" s="82"/>
      <c r="B4" s="82"/>
      <c r="C4" s="82"/>
      <c r="D4" s="82"/>
      <c r="E4" s="46"/>
      <c r="F4" s="82"/>
      <c r="G4" s="82"/>
    </row>
    <row r="5" spans="1:7" ht="15.75" customHeight="1">
      <c r="A5" s="16">
        <v>1</v>
      </c>
      <c r="B5" s="16">
        <v>2</v>
      </c>
      <c r="C5" s="36"/>
      <c r="D5" s="16">
        <v>3</v>
      </c>
      <c r="E5" s="16">
        <v>4</v>
      </c>
      <c r="F5" s="32">
        <v>5</v>
      </c>
      <c r="G5" s="16">
        <v>6</v>
      </c>
    </row>
    <row r="6" spans="1:7" ht="26.25" customHeight="1">
      <c r="A6" s="87" t="s">
        <v>50</v>
      </c>
      <c r="B6" s="87"/>
      <c r="C6" s="87"/>
      <c r="D6" s="87"/>
      <c r="E6" s="87"/>
      <c r="F6" s="87"/>
      <c r="G6" s="87"/>
    </row>
    <row r="7" spans="1:7" ht="18.75" customHeight="1">
      <c r="A7" s="14">
        <v>211</v>
      </c>
      <c r="B7" s="11">
        <v>20</v>
      </c>
      <c r="C7" s="11">
        <v>183192.9</v>
      </c>
      <c r="D7" s="18">
        <f>B7*C7</f>
        <v>3663858</v>
      </c>
      <c r="E7" s="34">
        <v>1861</v>
      </c>
      <c r="F7" s="68">
        <f>B7/E7</f>
        <v>1.0746910263299301E-2</v>
      </c>
      <c r="G7" s="20">
        <f>D7/E7</f>
        <v>1968.7576571735626</v>
      </c>
    </row>
    <row r="8" spans="1:7" ht="18.75" customHeight="1">
      <c r="A8" s="14">
        <v>213</v>
      </c>
      <c r="B8" s="11" t="s">
        <v>60</v>
      </c>
      <c r="C8" s="11">
        <v>55324.264999999999</v>
      </c>
      <c r="D8" s="18">
        <f>B7*C8</f>
        <v>1106485.3</v>
      </c>
      <c r="E8" s="34">
        <v>1861</v>
      </c>
      <c r="F8" s="34" t="s">
        <v>60</v>
      </c>
      <c r="G8" s="20">
        <f>D8/E8</f>
        <v>594.56491133799034</v>
      </c>
    </row>
    <row r="9" spans="1:7" ht="18" thickBot="1">
      <c r="A9" s="85" t="s">
        <v>3</v>
      </c>
      <c r="B9" s="86"/>
      <c r="C9" s="86"/>
      <c r="D9" s="86"/>
      <c r="E9" s="86"/>
      <c r="F9" s="80">
        <v>0.31</v>
      </c>
      <c r="G9" s="69">
        <f>G7+G8</f>
        <v>2563.3225685115531</v>
      </c>
    </row>
    <row r="10" spans="1:7" ht="17.399999999999999">
      <c r="A10" s="2"/>
      <c r="B10" s="2"/>
      <c r="C10" s="37"/>
      <c r="D10" s="2"/>
      <c r="E10" s="2"/>
      <c r="F10" s="2"/>
      <c r="G10" s="10"/>
    </row>
    <row r="11" spans="1:7" ht="33" customHeight="1">
      <c r="D11" s="83"/>
      <c r="E11" s="84"/>
      <c r="F11" s="9"/>
    </row>
    <row r="12" spans="1:7" ht="28.5" customHeight="1">
      <c r="A12" s="1"/>
    </row>
    <row r="13" spans="1:7">
      <c r="A13" s="1"/>
    </row>
    <row r="14" spans="1:7">
      <c r="A14" s="1"/>
    </row>
  </sheetData>
  <mergeCells count="10">
    <mergeCell ref="A1:G1"/>
    <mergeCell ref="F2:F4"/>
    <mergeCell ref="D11:E11"/>
    <mergeCell ref="A9:E9"/>
    <mergeCell ref="A2:A4"/>
    <mergeCell ref="B2:B4"/>
    <mergeCell ref="D2:D4"/>
    <mergeCell ref="G2:G4"/>
    <mergeCell ref="A6:G6"/>
    <mergeCell ref="C2:C4"/>
  </mergeCells>
  <pageMargins left="0.7" right="0.7" top="0.75" bottom="0.75" header="0.3" footer="0.3"/>
  <pageSetup paperSize="9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8"/>
  <sheetViews>
    <sheetView tabSelected="1" view="pageBreakPreview" zoomScaleSheetLayoutView="100" workbookViewId="0">
      <selection activeCell="A2" sqref="A2:C2"/>
    </sheetView>
  </sheetViews>
  <sheetFormatPr defaultRowHeight="14.4"/>
  <cols>
    <col min="1" max="11" width="17.88671875" customWidth="1"/>
    <col min="12" max="12" width="15.6640625" customWidth="1"/>
  </cols>
  <sheetData>
    <row r="1" spans="1:12" ht="79.5" customHeight="1">
      <c r="A1" s="111" t="s">
        <v>100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56"/>
    </row>
    <row r="2" spans="1:12" ht="81.75" customHeight="1">
      <c r="A2" s="82" t="s">
        <v>18</v>
      </c>
      <c r="B2" s="82"/>
      <c r="C2" s="82"/>
      <c r="D2" s="82" t="s">
        <v>19</v>
      </c>
      <c r="E2" s="82"/>
      <c r="F2" s="82"/>
      <c r="G2" s="82"/>
      <c r="H2" s="82"/>
      <c r="I2" s="82"/>
      <c r="J2" s="82"/>
      <c r="K2" s="82" t="s">
        <v>20</v>
      </c>
      <c r="L2" s="57" t="s">
        <v>80</v>
      </c>
    </row>
    <row r="3" spans="1:12" ht="48.75" customHeight="1">
      <c r="A3" s="35" t="s">
        <v>21</v>
      </c>
      <c r="B3" s="35" t="s">
        <v>22</v>
      </c>
      <c r="C3" s="35" t="s">
        <v>23</v>
      </c>
      <c r="D3" s="35" t="s">
        <v>24</v>
      </c>
      <c r="E3" s="35" t="s">
        <v>25</v>
      </c>
      <c r="F3" s="35" t="s">
        <v>26</v>
      </c>
      <c r="G3" s="35" t="s">
        <v>27</v>
      </c>
      <c r="H3" s="35" t="s">
        <v>28</v>
      </c>
      <c r="I3" s="35" t="s">
        <v>29</v>
      </c>
      <c r="J3" s="35" t="s">
        <v>30</v>
      </c>
      <c r="K3" s="82"/>
      <c r="L3" s="57"/>
    </row>
    <row r="4" spans="1:12" ht="21">
      <c r="A4" s="48">
        <v>1</v>
      </c>
      <c r="B4" s="48">
        <v>2</v>
      </c>
      <c r="C4" s="48">
        <v>3</v>
      </c>
      <c r="D4" s="48">
        <v>4</v>
      </c>
      <c r="E4" s="48">
        <v>5</v>
      </c>
      <c r="F4" s="48">
        <v>6</v>
      </c>
      <c r="G4" s="48">
        <v>7</v>
      </c>
      <c r="H4" s="48">
        <v>8</v>
      </c>
      <c r="I4" s="48">
        <v>9</v>
      </c>
      <c r="J4" s="48">
        <v>10</v>
      </c>
      <c r="K4" s="49">
        <v>11</v>
      </c>
      <c r="L4" s="57" t="s">
        <v>79</v>
      </c>
    </row>
    <row r="5" spans="1:12" ht="21">
      <c r="A5" s="79">
        <f>'оплата труда'!G9</f>
        <v>2563.3225685115531</v>
      </c>
      <c r="B5" s="78">
        <f>'(МЦ ОЦДИ)'!H8</f>
        <v>3.8250188070929605</v>
      </c>
      <c r="C5" s="78">
        <v>0</v>
      </c>
      <c r="D5" s="79">
        <f>'(КУ)'!H8</f>
        <v>213.47470132079525</v>
      </c>
      <c r="E5" s="79">
        <f>'(СНИ) '!H13</f>
        <v>115.69855991402471</v>
      </c>
      <c r="F5" s="78">
        <f>'(СОЦДИ)'!H16</f>
        <v>164.44585513164961</v>
      </c>
      <c r="G5" s="78">
        <f>'(УС)'!H11</f>
        <v>23.618784309511014</v>
      </c>
      <c r="H5" s="78">
        <f>'(ТУ)'!H7</f>
        <v>1.6120365394948952</v>
      </c>
      <c r="I5" s="78">
        <f>'(ОТ2)'!G9</f>
        <v>2433.7786136453519</v>
      </c>
      <c r="J5" s="78">
        <f>'прочие ОХ'!H14</f>
        <v>147.28986566362173</v>
      </c>
      <c r="K5" s="79">
        <f>A5+B5+D5+E5++F5+G5+H5+I5+J5</f>
        <v>5667.0660038430951</v>
      </c>
      <c r="L5" s="57">
        <f>K5*1861</f>
        <v>10546409.833152</v>
      </c>
    </row>
    <row r="8" spans="1:12" ht="19.5" customHeight="1"/>
  </sheetData>
  <mergeCells count="4">
    <mergeCell ref="A2:C2"/>
    <mergeCell ref="D2:J2"/>
    <mergeCell ref="K2:K3"/>
    <mergeCell ref="A1:K1"/>
  </mergeCells>
  <pageMargins left="0.70866141732283472" right="0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zoomScale="95" zoomScaleSheetLayoutView="95" workbookViewId="0">
      <selection activeCell="H8" sqref="H8"/>
    </sheetView>
  </sheetViews>
  <sheetFormatPr defaultRowHeight="14.4"/>
  <cols>
    <col min="1" max="1" width="30.44140625" customWidth="1"/>
    <col min="2" max="3" width="14.109375" customWidth="1"/>
    <col min="4" max="4" width="24.33203125" customWidth="1"/>
    <col min="5" max="5" width="20.33203125" customWidth="1"/>
    <col min="6" max="6" width="21.109375" customWidth="1"/>
    <col min="7" max="7" width="18.44140625" customWidth="1"/>
    <col min="8" max="8" width="19.33203125" customWidth="1"/>
  </cols>
  <sheetData>
    <row r="1" spans="1:8" ht="59.25" customHeight="1">
      <c r="A1" s="81" t="s">
        <v>56</v>
      </c>
      <c r="B1" s="81"/>
      <c r="C1" s="81"/>
      <c r="D1" s="81"/>
      <c r="E1" s="81"/>
      <c r="F1" s="81"/>
      <c r="G1" s="81"/>
    </row>
    <row r="2" spans="1:8" ht="37.5" customHeight="1">
      <c r="A2" s="91" t="s">
        <v>4</v>
      </c>
      <c r="B2" s="91" t="s">
        <v>5</v>
      </c>
      <c r="C2" s="92" t="s">
        <v>59</v>
      </c>
      <c r="D2" s="21" t="s">
        <v>1</v>
      </c>
      <c r="E2" s="93" t="s">
        <v>10</v>
      </c>
      <c r="F2" s="18" t="s">
        <v>57</v>
      </c>
      <c r="G2" s="82" t="s">
        <v>61</v>
      </c>
      <c r="H2" s="82" t="s">
        <v>63</v>
      </c>
    </row>
    <row r="3" spans="1:8" ht="65.25" customHeight="1">
      <c r="A3" s="91"/>
      <c r="B3" s="91"/>
      <c r="C3" s="92"/>
      <c r="D3" s="22" t="s">
        <v>2</v>
      </c>
      <c r="E3" s="93"/>
      <c r="F3" s="12" t="s">
        <v>6</v>
      </c>
      <c r="G3" s="82"/>
      <c r="H3" s="82"/>
    </row>
    <row r="4" spans="1:8" ht="18">
      <c r="A4" s="33">
        <v>1</v>
      </c>
      <c r="B4" s="33">
        <v>2</v>
      </c>
      <c r="C4" s="33"/>
      <c r="D4" s="50">
        <v>3</v>
      </c>
      <c r="E4" s="33"/>
      <c r="F4" s="33">
        <v>4</v>
      </c>
      <c r="G4" s="33">
        <v>5</v>
      </c>
      <c r="H4" s="33">
        <v>6</v>
      </c>
    </row>
    <row r="5" spans="1:8" ht="18">
      <c r="A5" s="64"/>
      <c r="B5" s="3"/>
      <c r="C5" s="40"/>
      <c r="D5" s="41"/>
      <c r="E5" s="41"/>
      <c r="F5" s="41"/>
      <c r="G5" s="51"/>
      <c r="H5" s="30"/>
    </row>
    <row r="6" spans="1:8" ht="18">
      <c r="A6" s="65"/>
      <c r="B6" s="3"/>
      <c r="C6" s="40"/>
      <c r="D6" s="41"/>
      <c r="E6" s="41"/>
      <c r="F6" s="41">
        <f t="shared" ref="F6:F7" si="0">C6*E6</f>
        <v>0</v>
      </c>
      <c r="G6" s="51"/>
      <c r="H6" s="30"/>
    </row>
    <row r="7" spans="1:8" ht="18">
      <c r="A7" s="65" t="s">
        <v>95</v>
      </c>
      <c r="B7" s="3" t="s">
        <v>34</v>
      </c>
      <c r="C7" s="40">
        <v>1</v>
      </c>
      <c r="D7" s="41">
        <v>1861</v>
      </c>
      <c r="E7" s="41">
        <v>7118.36</v>
      </c>
      <c r="F7" s="41">
        <f t="shared" si="0"/>
        <v>7118.36</v>
      </c>
      <c r="G7" s="51">
        <f t="shared" ref="G7" si="1">F7/D7</f>
        <v>3.8250188070929605</v>
      </c>
      <c r="H7" s="71">
        <f>F7/D7</f>
        <v>3.8250188070929605</v>
      </c>
    </row>
    <row r="8" spans="1:8" ht="19.5" customHeight="1" thickBot="1">
      <c r="A8" s="88" t="s">
        <v>7</v>
      </c>
      <c r="B8" s="89"/>
      <c r="C8" s="89"/>
      <c r="D8" s="89"/>
      <c r="E8" s="89"/>
      <c r="F8" s="89"/>
      <c r="G8" s="90"/>
      <c r="H8" s="74">
        <f>SUM(H5:H7)</f>
        <v>3.8250188070929605</v>
      </c>
    </row>
  </sheetData>
  <mergeCells count="8">
    <mergeCell ref="H2:H3"/>
    <mergeCell ref="A8:G8"/>
    <mergeCell ref="A1:G1"/>
    <mergeCell ref="G2:G3"/>
    <mergeCell ref="A2:A3"/>
    <mergeCell ref="B2:B3"/>
    <mergeCell ref="C2:C3"/>
    <mergeCell ref="E2:E3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zoomScaleSheetLayoutView="100" workbookViewId="0">
      <selection activeCell="H8" sqref="H8"/>
    </sheetView>
  </sheetViews>
  <sheetFormatPr defaultRowHeight="14.4"/>
  <cols>
    <col min="1" max="1" width="24.88671875" customWidth="1"/>
    <col min="2" max="2" width="17.109375" customWidth="1"/>
    <col min="3" max="3" width="20.109375" customWidth="1"/>
    <col min="4" max="4" width="21.5546875" customWidth="1"/>
    <col min="5" max="7" width="18.33203125" customWidth="1"/>
    <col min="8" max="8" width="17.109375" customWidth="1"/>
  </cols>
  <sheetData>
    <row r="1" spans="1:8" ht="47.25" customHeight="1">
      <c r="A1" s="81" t="s">
        <v>58</v>
      </c>
      <c r="B1" s="81"/>
      <c r="C1" s="81"/>
      <c r="D1" s="81"/>
      <c r="E1" s="81"/>
      <c r="F1" s="81"/>
      <c r="G1" s="81"/>
      <c r="H1" s="81"/>
    </row>
    <row r="2" spans="1:8" ht="56.25" customHeight="1">
      <c r="A2" s="82" t="s">
        <v>8</v>
      </c>
      <c r="B2" s="82" t="s">
        <v>5</v>
      </c>
      <c r="C2" s="82" t="s">
        <v>59</v>
      </c>
      <c r="D2" s="18" t="s">
        <v>1</v>
      </c>
      <c r="E2" s="82" t="s">
        <v>10</v>
      </c>
      <c r="F2" s="18" t="s">
        <v>65</v>
      </c>
      <c r="G2" s="82" t="s">
        <v>61</v>
      </c>
      <c r="H2" s="82" t="s">
        <v>63</v>
      </c>
    </row>
    <row r="3" spans="1:8" ht="36">
      <c r="A3" s="82"/>
      <c r="B3" s="82"/>
      <c r="C3" s="82"/>
      <c r="D3" s="12" t="s">
        <v>2</v>
      </c>
      <c r="E3" s="82"/>
      <c r="F3" s="18" t="s">
        <v>66</v>
      </c>
      <c r="G3" s="82"/>
      <c r="H3" s="82"/>
    </row>
    <row r="4" spans="1:8" ht="18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</row>
    <row r="5" spans="1:8" ht="36.75" customHeight="1">
      <c r="A5" s="66" t="s">
        <v>81</v>
      </c>
      <c r="B5" s="18" t="s">
        <v>35</v>
      </c>
      <c r="C5" s="27">
        <v>220</v>
      </c>
      <c r="D5" s="28">
        <v>1861</v>
      </c>
      <c r="E5" s="20">
        <v>57.209000000000003</v>
      </c>
      <c r="F5" s="20">
        <f>C5*E5</f>
        <v>12585.980000000001</v>
      </c>
      <c r="G5" s="51">
        <f>C5/D5</f>
        <v>0.11821601289629231</v>
      </c>
      <c r="H5" s="20">
        <f>F5/D5</f>
        <v>6.7630198817839879</v>
      </c>
    </row>
    <row r="6" spans="1:8" ht="48.75" customHeight="1">
      <c r="A6" s="66" t="s">
        <v>36</v>
      </c>
      <c r="B6" s="18" t="s">
        <v>37</v>
      </c>
      <c r="C6" s="27">
        <v>17460</v>
      </c>
      <c r="D6" s="28">
        <v>1861</v>
      </c>
      <c r="E6" s="20">
        <v>5.4261168</v>
      </c>
      <c r="F6" s="20">
        <f>C6*E6</f>
        <v>94739.999328000005</v>
      </c>
      <c r="G6" s="51">
        <f t="shared" ref="G6:G7" si="0">C6/D6</f>
        <v>9.3820526598602907</v>
      </c>
      <c r="H6" s="20">
        <f t="shared" ref="H6:H7" si="1">F6/D6</f>
        <v>50.908113556152607</v>
      </c>
    </row>
    <row r="7" spans="1:8" ht="18">
      <c r="A7" s="66" t="s">
        <v>82</v>
      </c>
      <c r="B7" s="58" t="s">
        <v>83</v>
      </c>
      <c r="C7" s="27">
        <v>191</v>
      </c>
      <c r="D7" s="28">
        <v>1861</v>
      </c>
      <c r="E7" s="20">
        <v>1518.06513</v>
      </c>
      <c r="F7" s="20">
        <f t="shared" ref="F7" si="2">C7*E7</f>
        <v>289950.43982999999</v>
      </c>
      <c r="G7" s="51">
        <f t="shared" si="0"/>
        <v>0.10263299301450833</v>
      </c>
      <c r="H7" s="20">
        <f t="shared" si="1"/>
        <v>155.80356788285866</v>
      </c>
    </row>
    <row r="8" spans="1:8" ht="18" thickBot="1">
      <c r="A8" s="94" t="s">
        <v>11</v>
      </c>
      <c r="B8" s="95"/>
      <c r="C8" s="95"/>
      <c r="D8" s="95"/>
      <c r="E8" s="96"/>
      <c r="F8" s="17"/>
      <c r="G8" s="17"/>
      <c r="H8" s="75">
        <f>SUM(H5:H7)</f>
        <v>213.47470132079525</v>
      </c>
    </row>
  </sheetData>
  <mergeCells count="8">
    <mergeCell ref="A1:H1"/>
    <mergeCell ref="G2:G3"/>
    <mergeCell ref="H2:H3"/>
    <mergeCell ref="A8:E8"/>
    <mergeCell ref="A2:A3"/>
    <mergeCell ref="B2:B3"/>
    <mergeCell ref="C2:C3"/>
    <mergeCell ref="E2:E3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3"/>
  <sheetViews>
    <sheetView view="pageBreakPreview" zoomScaleSheetLayoutView="100" workbookViewId="0">
      <selection activeCell="H13" sqref="H13"/>
    </sheetView>
  </sheetViews>
  <sheetFormatPr defaultRowHeight="14.4"/>
  <cols>
    <col min="1" max="1" width="42.88671875" customWidth="1"/>
    <col min="2" max="2" width="15.44140625" customWidth="1"/>
    <col min="3" max="4" width="20.44140625" customWidth="1"/>
    <col min="5" max="5" width="23.5546875" customWidth="1"/>
    <col min="6" max="7" width="20.44140625" customWidth="1"/>
    <col min="8" max="8" width="18.44140625" customWidth="1"/>
  </cols>
  <sheetData>
    <row r="1" spans="1:8" ht="52.5" customHeight="1">
      <c r="A1" s="81" t="s">
        <v>64</v>
      </c>
      <c r="B1" s="81"/>
      <c r="C1" s="81"/>
      <c r="D1" s="81"/>
      <c r="E1" s="81"/>
      <c r="F1" s="81"/>
      <c r="G1" s="81"/>
      <c r="H1" s="81"/>
    </row>
    <row r="2" spans="1:8" ht="37.5" customHeight="1">
      <c r="A2" s="82" t="s">
        <v>12</v>
      </c>
      <c r="B2" s="82" t="s">
        <v>5</v>
      </c>
      <c r="C2" s="97" t="s">
        <v>9</v>
      </c>
      <c r="D2" s="21" t="s">
        <v>1</v>
      </c>
      <c r="E2" s="93" t="s">
        <v>10</v>
      </c>
      <c r="F2" s="82" t="s">
        <v>67</v>
      </c>
      <c r="G2" s="82" t="s">
        <v>61</v>
      </c>
      <c r="H2" s="82" t="s">
        <v>63</v>
      </c>
    </row>
    <row r="3" spans="1:8" ht="66.75" customHeight="1">
      <c r="A3" s="82"/>
      <c r="B3" s="82"/>
      <c r="C3" s="97"/>
      <c r="D3" s="22" t="s">
        <v>2</v>
      </c>
      <c r="E3" s="93"/>
      <c r="F3" s="82"/>
      <c r="G3" s="82"/>
      <c r="H3" s="82"/>
    </row>
    <row r="4" spans="1:8" ht="18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</row>
    <row r="5" spans="1:8" ht="18">
      <c r="A5" s="5"/>
      <c r="B5" s="35"/>
      <c r="C5" s="35"/>
      <c r="D5" s="35"/>
      <c r="E5" s="20"/>
      <c r="F5" s="20"/>
      <c r="G5" s="51"/>
      <c r="H5" s="20"/>
    </row>
    <row r="6" spans="1:8" ht="18">
      <c r="A6" s="62"/>
      <c r="B6" s="58"/>
      <c r="C6" s="35">
        <v>1</v>
      </c>
      <c r="D6" s="35"/>
      <c r="E6" s="20"/>
      <c r="F6" s="20"/>
      <c r="G6" s="51"/>
      <c r="H6" s="20"/>
    </row>
    <row r="7" spans="1:8" ht="18">
      <c r="A7" s="5"/>
      <c r="B7" s="35"/>
      <c r="C7" s="35"/>
      <c r="D7" s="35"/>
      <c r="E7" s="20"/>
      <c r="F7" s="20"/>
      <c r="G7" s="51"/>
      <c r="H7" s="20"/>
    </row>
    <row r="8" spans="1:8" ht="36">
      <c r="A8" s="63" t="s">
        <v>39</v>
      </c>
      <c r="B8" s="58" t="s">
        <v>85</v>
      </c>
      <c r="C8" s="35">
        <v>1</v>
      </c>
      <c r="D8" s="35">
        <v>1861</v>
      </c>
      <c r="E8" s="20">
        <v>20400</v>
      </c>
      <c r="F8" s="20">
        <f t="shared" ref="F8:F11" si="0">C8*E8</f>
        <v>20400</v>
      </c>
      <c r="G8" s="51">
        <f t="shared" ref="G8:G11" si="1">F8/D8</f>
        <v>10.961848468565288</v>
      </c>
      <c r="H8" s="20">
        <f t="shared" ref="H8:H11" si="2">F8/D8</f>
        <v>10.961848468565288</v>
      </c>
    </row>
    <row r="9" spans="1:8" ht="36">
      <c r="A9" s="63" t="s">
        <v>84</v>
      </c>
      <c r="B9" s="58" t="s">
        <v>85</v>
      </c>
      <c r="C9" s="35">
        <v>1</v>
      </c>
      <c r="D9" s="35">
        <v>1861</v>
      </c>
      <c r="E9" s="20">
        <v>104515.02</v>
      </c>
      <c r="F9" s="20">
        <f t="shared" si="0"/>
        <v>104515.02</v>
      </c>
      <c r="G9" s="51">
        <f t="shared" si="1"/>
        <v>56.160677055346589</v>
      </c>
      <c r="H9" s="20">
        <f t="shared" si="2"/>
        <v>56.160677055346589</v>
      </c>
    </row>
    <row r="10" spans="1:8" ht="36">
      <c r="A10" s="63" t="s">
        <v>86</v>
      </c>
      <c r="B10" s="58" t="s">
        <v>85</v>
      </c>
      <c r="C10" s="35">
        <v>1</v>
      </c>
      <c r="D10" s="35">
        <v>1861</v>
      </c>
      <c r="E10" s="20">
        <v>6000</v>
      </c>
      <c r="F10" s="20">
        <f t="shared" si="0"/>
        <v>6000</v>
      </c>
      <c r="G10" s="51">
        <f t="shared" si="1"/>
        <v>3.2240730789897905</v>
      </c>
      <c r="H10" s="20">
        <f t="shared" si="2"/>
        <v>3.2240730789897905</v>
      </c>
    </row>
    <row r="11" spans="1:8" ht="36">
      <c r="A11" s="63" t="s">
        <v>98</v>
      </c>
      <c r="B11" s="60" t="s">
        <v>85</v>
      </c>
      <c r="C11" s="35">
        <v>1</v>
      </c>
      <c r="D11" s="35">
        <v>1861</v>
      </c>
      <c r="E11" s="20">
        <v>84400</v>
      </c>
      <c r="F11" s="20">
        <f t="shared" si="0"/>
        <v>84400</v>
      </c>
      <c r="G11" s="51">
        <f t="shared" si="1"/>
        <v>45.351961311123056</v>
      </c>
      <c r="H11" s="20">
        <f t="shared" si="2"/>
        <v>45.351961311123056</v>
      </c>
    </row>
    <row r="12" spans="1:8" ht="18">
      <c r="A12" s="5"/>
      <c r="B12" s="35"/>
      <c r="C12" s="35"/>
      <c r="D12" s="35"/>
      <c r="E12" s="20"/>
      <c r="F12" s="20"/>
      <c r="G12" s="52"/>
      <c r="H12" s="20"/>
    </row>
    <row r="13" spans="1:8" ht="18" thickBot="1">
      <c r="A13" s="94" t="s">
        <v>13</v>
      </c>
      <c r="B13" s="95"/>
      <c r="C13" s="95"/>
      <c r="D13" s="95"/>
      <c r="E13" s="95"/>
      <c r="F13" s="96"/>
      <c r="G13" s="38"/>
      <c r="H13" s="72">
        <f>H5+H6+H7+H8+H9+H10+H11+H12</f>
        <v>115.69855991402471</v>
      </c>
    </row>
  </sheetData>
  <mergeCells count="9">
    <mergeCell ref="A13:F13"/>
    <mergeCell ref="A1:H1"/>
    <mergeCell ref="A2:A3"/>
    <mergeCell ref="B2:B3"/>
    <mergeCell ref="C2:C3"/>
    <mergeCell ref="E2:E3"/>
    <mergeCell ref="F2:F3"/>
    <mergeCell ref="G2:G3"/>
    <mergeCell ref="H2:H3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H16"/>
  <sheetViews>
    <sheetView view="pageBreakPreview" zoomScaleSheetLayoutView="100" workbookViewId="0">
      <selection activeCell="H16" sqref="H16"/>
    </sheetView>
  </sheetViews>
  <sheetFormatPr defaultRowHeight="14.4"/>
  <cols>
    <col min="1" max="1" width="31.44140625" customWidth="1"/>
    <col min="2" max="2" width="16.88671875" customWidth="1"/>
    <col min="3" max="8" width="23.6640625" customWidth="1"/>
  </cols>
  <sheetData>
    <row r="1" spans="1:8" ht="32.25" customHeight="1">
      <c r="A1" s="98" t="s">
        <v>68</v>
      </c>
      <c r="B1" s="98"/>
      <c r="C1" s="98"/>
      <c r="D1" s="98"/>
      <c r="E1" s="98"/>
      <c r="F1" s="98"/>
      <c r="G1" s="98"/>
      <c r="H1" s="98"/>
    </row>
    <row r="2" spans="1:8" ht="39.75" customHeight="1">
      <c r="A2" s="99" t="s">
        <v>12</v>
      </c>
      <c r="B2" s="99" t="s">
        <v>5</v>
      </c>
      <c r="C2" s="99" t="s">
        <v>9</v>
      </c>
      <c r="D2" s="15" t="s">
        <v>1</v>
      </c>
      <c r="E2" s="82" t="s">
        <v>10</v>
      </c>
      <c r="F2" s="82" t="s">
        <v>67</v>
      </c>
      <c r="G2" s="82" t="s">
        <v>61</v>
      </c>
      <c r="H2" s="82" t="s">
        <v>63</v>
      </c>
    </row>
    <row r="3" spans="1:8" ht="42.75" customHeight="1">
      <c r="A3" s="99"/>
      <c r="B3" s="99"/>
      <c r="C3" s="99"/>
      <c r="D3" s="12" t="s">
        <v>2</v>
      </c>
      <c r="E3" s="82"/>
      <c r="F3" s="82"/>
      <c r="G3" s="82"/>
      <c r="H3" s="82"/>
    </row>
    <row r="4" spans="1:8" ht="18" customHeight="1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</row>
    <row r="5" spans="1:8" ht="36">
      <c r="A5" s="62" t="s">
        <v>99</v>
      </c>
      <c r="B5" s="15" t="s">
        <v>70</v>
      </c>
      <c r="C5" s="44">
        <v>36</v>
      </c>
      <c r="D5" s="15">
        <v>1861</v>
      </c>
      <c r="E5" s="20">
        <v>1050</v>
      </c>
      <c r="F5" s="20">
        <f t="shared" ref="F5:F14" si="0">C5*E5</f>
        <v>37800</v>
      </c>
      <c r="G5" s="52">
        <f>C5/D5</f>
        <v>1.9344438473938741E-2</v>
      </c>
      <c r="H5" s="20">
        <f>F5/D5</f>
        <v>20.311660397635681</v>
      </c>
    </row>
    <row r="6" spans="1:8" ht="54">
      <c r="A6" s="62" t="s">
        <v>94</v>
      </c>
      <c r="B6" s="60" t="s">
        <v>93</v>
      </c>
      <c r="C6" s="44">
        <v>1</v>
      </c>
      <c r="D6" s="18">
        <v>1861</v>
      </c>
      <c r="E6" s="20">
        <v>10647.48</v>
      </c>
      <c r="F6" s="20">
        <f>C6*E6*12</f>
        <v>127769.76</v>
      </c>
      <c r="G6" s="52">
        <f>C6/D6</f>
        <v>5.3734551316496511E-4</v>
      </c>
      <c r="H6" s="20">
        <f>F6/D6</f>
        <v>68.656507254164424</v>
      </c>
    </row>
    <row r="7" spans="1:8" ht="18">
      <c r="A7" s="5"/>
      <c r="B7" s="15"/>
      <c r="C7" s="44"/>
      <c r="D7" s="18"/>
      <c r="E7" s="20"/>
      <c r="F7" s="20"/>
      <c r="G7" s="52"/>
      <c r="H7" s="20"/>
    </row>
    <row r="8" spans="1:8" ht="18">
      <c r="A8" s="5"/>
      <c r="B8" s="15"/>
      <c r="C8" s="44"/>
      <c r="D8" s="18"/>
      <c r="E8" s="20"/>
      <c r="F8" s="20"/>
      <c r="G8" s="52"/>
      <c r="H8" s="20"/>
    </row>
    <row r="9" spans="1:8" ht="18">
      <c r="A9" s="5"/>
      <c r="B9" s="15"/>
      <c r="C9" s="44"/>
      <c r="D9" s="18"/>
      <c r="E9" s="20"/>
      <c r="F9" s="20"/>
      <c r="G9" s="52"/>
      <c r="H9" s="20"/>
    </row>
    <row r="10" spans="1:8" ht="18">
      <c r="A10" s="5"/>
      <c r="B10" s="15"/>
      <c r="C10" s="44"/>
      <c r="D10" s="18"/>
      <c r="E10" s="20"/>
      <c r="F10" s="20"/>
      <c r="G10" s="52"/>
      <c r="H10" s="20"/>
    </row>
    <row r="11" spans="1:8" ht="73.5" customHeight="1">
      <c r="A11" s="63" t="s">
        <v>87</v>
      </c>
      <c r="B11" s="15" t="s">
        <v>70</v>
      </c>
      <c r="C11" s="44">
        <v>2</v>
      </c>
      <c r="D11" s="18">
        <v>1861</v>
      </c>
      <c r="E11" s="20">
        <v>600.27</v>
      </c>
      <c r="F11" s="20">
        <f t="shared" si="0"/>
        <v>1200.54</v>
      </c>
      <c r="G11" s="52">
        <f t="shared" ref="G11:G14" si="1">C11/D11</f>
        <v>1.0746910263299302E-3</v>
      </c>
      <c r="H11" s="20">
        <f t="shared" ref="H11:H14" si="2">F11/D11</f>
        <v>0.64510478237506719</v>
      </c>
    </row>
    <row r="12" spans="1:8" ht="27" customHeight="1">
      <c r="A12" s="63" t="s">
        <v>33</v>
      </c>
      <c r="B12" s="15" t="s">
        <v>38</v>
      </c>
      <c r="C12" s="44">
        <v>3696</v>
      </c>
      <c r="D12" s="18">
        <v>1861</v>
      </c>
      <c r="E12" s="20">
        <v>32.849024999999997</v>
      </c>
      <c r="F12" s="20">
        <f t="shared" si="0"/>
        <v>121409.99639999999</v>
      </c>
      <c r="G12" s="51">
        <f t="shared" si="1"/>
        <v>1.9860290166577108</v>
      </c>
      <c r="H12" s="20">
        <f t="shared" si="2"/>
        <v>65.239116818914553</v>
      </c>
    </row>
    <row r="13" spans="1:8" ht="29.25" customHeight="1">
      <c r="A13" s="63" t="s">
        <v>32</v>
      </c>
      <c r="B13" s="15" t="s">
        <v>34</v>
      </c>
      <c r="C13" s="44">
        <v>1</v>
      </c>
      <c r="D13" s="18">
        <v>1861</v>
      </c>
      <c r="E13" s="20">
        <v>11740</v>
      </c>
      <c r="F13" s="20">
        <f t="shared" si="0"/>
        <v>11740</v>
      </c>
      <c r="G13" s="51">
        <f>F13/D13</f>
        <v>6.3084363245566903</v>
      </c>
      <c r="H13" s="20">
        <f t="shared" si="2"/>
        <v>6.3084363245566903</v>
      </c>
    </row>
    <row r="14" spans="1:8" ht="54">
      <c r="A14" s="63" t="s">
        <v>47</v>
      </c>
      <c r="B14" s="15" t="s">
        <v>71</v>
      </c>
      <c r="C14" s="44">
        <v>2</v>
      </c>
      <c r="D14" s="18">
        <v>1861</v>
      </c>
      <c r="E14" s="20">
        <v>3056.72</v>
      </c>
      <c r="F14" s="20">
        <f t="shared" si="0"/>
        <v>6113.44</v>
      </c>
      <c r="G14" s="68">
        <f t="shared" si="1"/>
        <v>1.0746910263299302E-3</v>
      </c>
      <c r="H14" s="20">
        <f t="shared" si="2"/>
        <v>3.2850295540032239</v>
      </c>
    </row>
    <row r="15" spans="1:8" ht="18">
      <c r="A15" s="5"/>
      <c r="B15" s="15"/>
      <c r="C15" s="44"/>
      <c r="D15" s="18"/>
      <c r="E15" s="20"/>
      <c r="F15" s="20"/>
      <c r="G15" s="51"/>
      <c r="H15" s="20"/>
    </row>
    <row r="16" spans="1:8" ht="18" thickBot="1">
      <c r="A16" s="85" t="s">
        <v>69</v>
      </c>
      <c r="B16" s="95"/>
      <c r="C16" s="95"/>
      <c r="D16" s="95"/>
      <c r="E16" s="95"/>
      <c r="F16" s="96"/>
      <c r="G16" s="17"/>
      <c r="H16" s="75">
        <f>SUM(H5:H15)</f>
        <v>164.44585513164961</v>
      </c>
    </row>
  </sheetData>
  <mergeCells count="9">
    <mergeCell ref="G2:G3"/>
    <mergeCell ref="H2:H3"/>
    <mergeCell ref="A1:H1"/>
    <mergeCell ref="A16:F16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1"/>
  <sheetViews>
    <sheetView view="pageBreakPreview" zoomScaleSheetLayoutView="100" workbookViewId="0">
      <selection activeCell="H11" sqref="H11"/>
    </sheetView>
  </sheetViews>
  <sheetFormatPr defaultRowHeight="14.4"/>
  <cols>
    <col min="1" max="1" width="35.6640625" customWidth="1"/>
    <col min="2" max="2" width="15.5546875" customWidth="1"/>
    <col min="3" max="3" width="19.33203125" bestFit="1" customWidth="1"/>
    <col min="4" max="4" width="24.33203125" bestFit="1" customWidth="1"/>
    <col min="5" max="5" width="23.44140625" customWidth="1"/>
    <col min="6" max="6" width="21.88671875" customWidth="1"/>
    <col min="7" max="7" width="17" customWidth="1"/>
    <col min="8" max="8" width="19.88671875" customWidth="1"/>
  </cols>
  <sheetData>
    <row r="1" spans="1:8" ht="35.25" customHeight="1">
      <c r="B1" s="81" t="s">
        <v>72</v>
      </c>
      <c r="C1" s="81"/>
      <c r="D1" s="81"/>
      <c r="E1" s="81"/>
      <c r="F1" s="81"/>
      <c r="G1" s="81"/>
      <c r="H1" s="81"/>
    </row>
    <row r="2" spans="1:8" ht="45" customHeight="1">
      <c r="A2" s="82" t="s">
        <v>14</v>
      </c>
      <c r="B2" s="82" t="s">
        <v>5</v>
      </c>
      <c r="C2" s="82" t="s">
        <v>9</v>
      </c>
      <c r="D2" s="15" t="s">
        <v>1</v>
      </c>
      <c r="E2" s="82" t="s">
        <v>10</v>
      </c>
      <c r="F2" s="82" t="s">
        <v>67</v>
      </c>
      <c r="G2" s="82" t="s">
        <v>61</v>
      </c>
      <c r="H2" s="82" t="s">
        <v>63</v>
      </c>
    </row>
    <row r="3" spans="1:8" ht="46.5" customHeight="1">
      <c r="A3" s="82"/>
      <c r="B3" s="82"/>
      <c r="C3" s="82"/>
      <c r="D3" s="12" t="s">
        <v>2</v>
      </c>
      <c r="E3" s="82"/>
      <c r="F3" s="82"/>
      <c r="G3" s="82"/>
      <c r="H3" s="82"/>
    </row>
    <row r="4" spans="1:8" ht="18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</row>
    <row r="5" spans="1:8" ht="36">
      <c r="A5" s="62" t="s">
        <v>88</v>
      </c>
      <c r="B5" s="58" t="s">
        <v>89</v>
      </c>
      <c r="C5" s="15">
        <v>1</v>
      </c>
      <c r="D5" s="16">
        <v>1861</v>
      </c>
      <c r="E5" s="20">
        <v>260</v>
      </c>
      <c r="F5" s="20">
        <f>C5*E5*12</f>
        <v>3120</v>
      </c>
      <c r="G5" s="52">
        <f>C5/D5</f>
        <v>5.3734551316496511E-4</v>
      </c>
      <c r="H5" s="20">
        <f>F5/D5</f>
        <v>1.676518001074691</v>
      </c>
    </row>
    <row r="6" spans="1:8" ht="54">
      <c r="A6" s="62" t="s">
        <v>40</v>
      </c>
      <c r="B6" s="15" t="s">
        <v>73</v>
      </c>
      <c r="C6" s="15">
        <v>5</v>
      </c>
      <c r="D6" s="16">
        <v>1861</v>
      </c>
      <c r="E6" s="20">
        <v>324.57600000000002</v>
      </c>
      <c r="F6" s="20">
        <f>C6*E6*12</f>
        <v>19474.560000000001</v>
      </c>
      <c r="G6" s="52">
        <f t="shared" ref="G6:G10" si="0">C6/D6</f>
        <v>2.6867275658248252E-3</v>
      </c>
      <c r="H6" s="20">
        <f t="shared" ref="H6:H10" si="1">F6/D6</f>
        <v>10.464567436861904</v>
      </c>
    </row>
    <row r="7" spans="1:8" ht="54">
      <c r="A7" s="62" t="s">
        <v>41</v>
      </c>
      <c r="B7" s="15" t="s">
        <v>73</v>
      </c>
      <c r="C7" s="15">
        <v>3</v>
      </c>
      <c r="D7" s="16">
        <v>1861</v>
      </c>
      <c r="E7" s="20">
        <v>26.666599999999999</v>
      </c>
      <c r="F7" s="20">
        <f>C7*E7*12</f>
        <v>959.99759999999992</v>
      </c>
      <c r="G7" s="52">
        <f t="shared" si="0"/>
        <v>1.6120365394948952E-3</v>
      </c>
      <c r="H7" s="20">
        <f t="shared" si="1"/>
        <v>0.51585040300913487</v>
      </c>
    </row>
    <row r="8" spans="1:8" ht="54">
      <c r="A8" s="62" t="s">
        <v>90</v>
      </c>
      <c r="B8" s="60" t="s">
        <v>93</v>
      </c>
      <c r="C8" s="15">
        <v>1</v>
      </c>
      <c r="D8" s="16">
        <v>1861</v>
      </c>
      <c r="E8" s="20">
        <v>1200</v>
      </c>
      <c r="F8" s="20">
        <f>C8*E8</f>
        <v>1200</v>
      </c>
      <c r="G8" s="52">
        <f t="shared" si="0"/>
        <v>5.3734551316496511E-4</v>
      </c>
      <c r="H8" s="20">
        <f t="shared" si="1"/>
        <v>0.64481461579795807</v>
      </c>
    </row>
    <row r="9" spans="1:8" ht="54">
      <c r="A9" s="62" t="s">
        <v>91</v>
      </c>
      <c r="B9" s="60" t="s">
        <v>93</v>
      </c>
      <c r="C9" s="15">
        <v>12</v>
      </c>
      <c r="D9" s="16">
        <v>1861</v>
      </c>
      <c r="E9" s="20">
        <v>200</v>
      </c>
      <c r="F9" s="20">
        <f>C9*E9</f>
        <v>2400</v>
      </c>
      <c r="G9" s="52">
        <f t="shared" si="0"/>
        <v>6.4481461579795809E-3</v>
      </c>
      <c r="H9" s="20">
        <f t="shared" si="1"/>
        <v>1.2896292315959161</v>
      </c>
    </row>
    <row r="10" spans="1:8" ht="31.2">
      <c r="A10" s="62" t="s">
        <v>42</v>
      </c>
      <c r="B10" s="58" t="s">
        <v>92</v>
      </c>
      <c r="C10" s="15">
        <v>12</v>
      </c>
      <c r="D10" s="16">
        <v>1861</v>
      </c>
      <c r="E10" s="20">
        <v>1400</v>
      </c>
      <c r="F10" s="20">
        <f>C10*E10</f>
        <v>16800</v>
      </c>
      <c r="G10" s="51">
        <f t="shared" si="0"/>
        <v>6.4481461579795809E-3</v>
      </c>
      <c r="H10" s="20">
        <f t="shared" si="1"/>
        <v>9.0274046211714136</v>
      </c>
    </row>
    <row r="11" spans="1:8" ht="18.75" customHeight="1">
      <c r="A11" s="100" t="s">
        <v>15</v>
      </c>
      <c r="B11" s="101"/>
      <c r="C11" s="101"/>
      <c r="D11" s="101"/>
      <c r="E11" s="101"/>
      <c r="F11" s="101"/>
      <c r="G11" s="102"/>
      <c r="H11" s="76">
        <f>SUM(H5:H10)</f>
        <v>23.618784309511014</v>
      </c>
    </row>
  </sheetData>
  <mergeCells count="9">
    <mergeCell ref="B1:H1"/>
    <mergeCell ref="G2:G3"/>
    <mergeCell ref="H2:H3"/>
    <mergeCell ref="A11:G11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"/>
  <sheetViews>
    <sheetView view="pageBreakPreview" zoomScaleSheetLayoutView="100" workbookViewId="0">
      <selection activeCell="F5" sqref="F5"/>
    </sheetView>
  </sheetViews>
  <sheetFormatPr defaultRowHeight="14.4"/>
  <cols>
    <col min="1" max="1" width="31.33203125" customWidth="1"/>
    <col min="2" max="2" width="14.88671875" customWidth="1"/>
    <col min="3" max="3" width="18.88671875" customWidth="1"/>
    <col min="4" max="4" width="20.33203125" customWidth="1"/>
    <col min="5" max="5" width="19.5546875" customWidth="1"/>
    <col min="6" max="6" width="17.109375" customWidth="1"/>
    <col min="7" max="7" width="16.33203125" customWidth="1"/>
    <col min="8" max="8" width="16.109375" customWidth="1"/>
  </cols>
  <sheetData>
    <row r="1" spans="1:8" ht="38.25" customHeight="1">
      <c r="A1" s="106" t="s">
        <v>74</v>
      </c>
      <c r="B1" s="106"/>
      <c r="C1" s="106"/>
      <c r="D1" s="106"/>
      <c r="E1" s="106"/>
      <c r="F1" s="106"/>
      <c r="G1" s="106"/>
      <c r="H1" s="106"/>
    </row>
    <row r="2" spans="1:8" ht="37.5" customHeight="1">
      <c r="A2" s="107" t="s">
        <v>16</v>
      </c>
      <c r="B2" s="107" t="s">
        <v>5</v>
      </c>
      <c r="C2" s="107" t="s">
        <v>9</v>
      </c>
      <c r="D2" s="15" t="s">
        <v>1</v>
      </c>
      <c r="E2" s="82" t="s">
        <v>10</v>
      </c>
      <c r="F2" s="82" t="s">
        <v>67</v>
      </c>
      <c r="G2" s="82" t="s">
        <v>61</v>
      </c>
      <c r="H2" s="82" t="s">
        <v>63</v>
      </c>
    </row>
    <row r="3" spans="1:8" ht="53.25" customHeight="1">
      <c r="A3" s="107"/>
      <c r="B3" s="107"/>
      <c r="C3" s="107"/>
      <c r="D3" s="12" t="s">
        <v>2</v>
      </c>
      <c r="E3" s="82"/>
      <c r="F3" s="82"/>
      <c r="G3" s="82"/>
      <c r="H3" s="82"/>
    </row>
    <row r="4" spans="1:8" ht="18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</row>
    <row r="5" spans="1:8" s="43" customFormat="1" ht="44.25" customHeight="1">
      <c r="A5" s="67"/>
      <c r="B5" s="59"/>
      <c r="C5" s="59"/>
      <c r="D5" s="39"/>
      <c r="E5" s="59"/>
      <c r="F5" s="24"/>
      <c r="G5" s="53"/>
      <c r="H5" s="29"/>
    </row>
    <row r="6" spans="1:8" ht="54">
      <c r="A6" s="67" t="s">
        <v>43</v>
      </c>
      <c r="B6" s="23" t="s">
        <v>48</v>
      </c>
      <c r="C6" s="23">
        <v>6</v>
      </c>
      <c r="D6" s="39">
        <v>1861</v>
      </c>
      <c r="E6" s="23">
        <v>500</v>
      </c>
      <c r="F6" s="24">
        <f>E6*C6</f>
        <v>3000</v>
      </c>
      <c r="G6" s="70">
        <f>C6/D6</f>
        <v>3.2240730789897904E-3</v>
      </c>
      <c r="H6" s="29">
        <f>F6/D6</f>
        <v>1.6120365394948952</v>
      </c>
    </row>
    <row r="7" spans="1:8" ht="24" customHeight="1">
      <c r="A7" s="103" t="s">
        <v>17</v>
      </c>
      <c r="B7" s="104"/>
      <c r="C7" s="104"/>
      <c r="D7" s="104"/>
      <c r="E7" s="104"/>
      <c r="F7" s="104"/>
      <c r="G7" s="105"/>
      <c r="H7" s="73">
        <f>H6+H5</f>
        <v>1.6120365394948952</v>
      </c>
    </row>
  </sheetData>
  <mergeCells count="9">
    <mergeCell ref="G2:G3"/>
    <mergeCell ref="H2:H3"/>
    <mergeCell ref="A7:G7"/>
    <mergeCell ref="A1:H1"/>
    <mergeCell ref="F2:F3"/>
    <mergeCell ref="A2:A3"/>
    <mergeCell ref="B2:B3"/>
    <mergeCell ref="C2:C3"/>
    <mergeCell ref="E2:E3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G14"/>
  <sheetViews>
    <sheetView view="pageBreakPreview" zoomScaleSheetLayoutView="100" workbookViewId="0">
      <selection activeCell="A9" sqref="A9:E9"/>
    </sheetView>
  </sheetViews>
  <sheetFormatPr defaultRowHeight="14.4"/>
  <cols>
    <col min="1" max="1" width="35.33203125" customWidth="1"/>
    <col min="2" max="2" width="21.33203125" customWidth="1"/>
    <col min="3" max="3" width="21.33203125" style="43" customWidth="1"/>
    <col min="4" max="4" width="21.33203125" customWidth="1"/>
    <col min="5" max="5" width="24.88671875" customWidth="1"/>
    <col min="6" max="7" width="18.33203125" customWidth="1"/>
  </cols>
  <sheetData>
    <row r="1" spans="1:7" ht="36.75" customHeight="1">
      <c r="A1" s="106" t="s">
        <v>54</v>
      </c>
      <c r="B1" s="106"/>
      <c r="C1" s="106"/>
      <c r="D1" s="106"/>
      <c r="E1" s="81"/>
      <c r="F1" s="106"/>
      <c r="G1" s="106"/>
    </row>
    <row r="2" spans="1:7" ht="37.5" customHeight="1">
      <c r="A2" s="82" t="s">
        <v>62</v>
      </c>
      <c r="B2" s="82" t="s">
        <v>52</v>
      </c>
      <c r="C2" s="82" t="s">
        <v>78</v>
      </c>
      <c r="D2" s="97" t="s">
        <v>51</v>
      </c>
      <c r="E2" s="21" t="s">
        <v>1</v>
      </c>
      <c r="F2" s="93" t="s">
        <v>61</v>
      </c>
      <c r="G2" s="82" t="s">
        <v>63</v>
      </c>
    </row>
    <row r="3" spans="1:7" ht="33" customHeight="1">
      <c r="A3" s="82"/>
      <c r="B3" s="82"/>
      <c r="C3" s="82"/>
      <c r="D3" s="97"/>
      <c r="E3" s="45" t="s">
        <v>2</v>
      </c>
      <c r="F3" s="93"/>
      <c r="G3" s="82"/>
    </row>
    <row r="4" spans="1:7" ht="51" customHeight="1">
      <c r="A4" s="82"/>
      <c r="B4" s="82"/>
      <c r="C4" s="82"/>
      <c r="D4" s="97"/>
      <c r="E4" s="46"/>
      <c r="F4" s="93"/>
      <c r="G4" s="82"/>
    </row>
    <row r="5" spans="1:7" ht="15.75" customHeight="1">
      <c r="A5" s="36">
        <v>1</v>
      </c>
      <c r="B5" s="36">
        <v>2</v>
      </c>
      <c r="C5" s="36"/>
      <c r="D5" s="36">
        <v>3</v>
      </c>
      <c r="E5" s="42">
        <v>4</v>
      </c>
      <c r="F5" s="32">
        <v>5</v>
      </c>
      <c r="G5" s="36">
        <v>6</v>
      </c>
    </row>
    <row r="6" spans="1:7" ht="26.25" customHeight="1">
      <c r="A6" s="87" t="s">
        <v>55</v>
      </c>
      <c r="B6" s="87"/>
      <c r="C6" s="87"/>
      <c r="D6" s="87"/>
      <c r="E6" s="87"/>
      <c r="F6" s="87"/>
      <c r="G6" s="87"/>
    </row>
    <row r="7" spans="1:7" ht="18.75" customHeight="1">
      <c r="A7" s="14">
        <v>211</v>
      </c>
      <c r="B7" s="11">
        <v>19</v>
      </c>
      <c r="C7" s="11">
        <v>183089.25539599999</v>
      </c>
      <c r="D7" s="35">
        <f>C7*B7</f>
        <v>3478695.8525239998</v>
      </c>
      <c r="E7" s="13">
        <v>1861</v>
      </c>
      <c r="F7" s="51">
        <f>B7/E7</f>
        <v>1.0209564750134336E-2</v>
      </c>
      <c r="G7" s="20">
        <f>C7*F7</f>
        <v>1869.2616080193443</v>
      </c>
    </row>
    <row r="8" spans="1:7" ht="18.75" customHeight="1">
      <c r="A8" s="14">
        <v>213</v>
      </c>
      <c r="B8" s="11" t="s">
        <v>60</v>
      </c>
      <c r="C8" s="11">
        <v>55292.955130000002</v>
      </c>
      <c r="D8" s="35">
        <f>C8*B7</f>
        <v>1050566.14747</v>
      </c>
      <c r="E8" s="13">
        <v>1861</v>
      </c>
      <c r="F8" s="13" t="s">
        <v>60</v>
      </c>
      <c r="G8" s="20">
        <f>C8*F7</f>
        <v>564.51700562600752</v>
      </c>
    </row>
    <row r="9" spans="1:7" ht="18" thickBot="1">
      <c r="A9" s="85" t="s">
        <v>3</v>
      </c>
      <c r="B9" s="86"/>
      <c r="C9" s="86"/>
      <c r="D9" s="86"/>
      <c r="E9" s="86"/>
      <c r="F9" s="47">
        <f>F7</f>
        <v>1.0209564750134336E-2</v>
      </c>
      <c r="G9" s="31">
        <f>G7+G8</f>
        <v>2433.7786136453519</v>
      </c>
    </row>
    <row r="10" spans="1:7" ht="17.399999999999999">
      <c r="A10" s="2"/>
      <c r="B10" s="2"/>
      <c r="C10" s="37"/>
      <c r="D10" s="2"/>
      <c r="E10" s="2"/>
      <c r="F10" s="2"/>
      <c r="G10" s="10"/>
    </row>
    <row r="11" spans="1:7" ht="33" customHeight="1">
      <c r="D11" s="83"/>
      <c r="E11" s="84"/>
      <c r="F11" s="9"/>
    </row>
    <row r="12" spans="1:7" ht="28.5" customHeight="1">
      <c r="A12" s="1"/>
    </row>
    <row r="13" spans="1:7">
      <c r="A13" s="1"/>
    </row>
    <row r="14" spans="1:7">
      <c r="A14" s="1"/>
    </row>
  </sheetData>
  <mergeCells count="10">
    <mergeCell ref="C2:C4"/>
    <mergeCell ref="D11:E11"/>
    <mergeCell ref="A1:G1"/>
    <mergeCell ref="G2:G4"/>
    <mergeCell ref="A6:G6"/>
    <mergeCell ref="A9:E9"/>
    <mergeCell ref="A2:A4"/>
    <mergeCell ref="B2:B4"/>
    <mergeCell ref="D2:D4"/>
    <mergeCell ref="F2:F4"/>
  </mergeCells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9"/>
  <sheetViews>
    <sheetView view="pageBreakPreview" zoomScaleSheetLayoutView="100" workbookViewId="0">
      <selection activeCell="E12" sqref="E12"/>
    </sheetView>
  </sheetViews>
  <sheetFormatPr defaultRowHeight="14.4"/>
  <cols>
    <col min="1" max="1" width="31.33203125" customWidth="1"/>
    <col min="2" max="2" width="14.88671875" customWidth="1"/>
    <col min="3" max="3" width="18.88671875" customWidth="1"/>
    <col min="4" max="4" width="26.109375" customWidth="1"/>
    <col min="5" max="5" width="18" bestFit="1" customWidth="1"/>
    <col min="6" max="6" width="20.33203125" customWidth="1"/>
    <col min="7" max="7" width="19.5546875" customWidth="1"/>
    <col min="8" max="8" width="17.109375" customWidth="1"/>
  </cols>
  <sheetData>
    <row r="1" spans="1:8" ht="49.5" customHeight="1">
      <c r="A1" s="81" t="s">
        <v>75</v>
      </c>
      <c r="B1" s="81"/>
      <c r="C1" s="81"/>
      <c r="D1" s="81"/>
      <c r="E1" s="81"/>
      <c r="F1" s="81"/>
      <c r="G1" s="81"/>
      <c r="H1" s="81"/>
    </row>
    <row r="2" spans="1:8" ht="36">
      <c r="A2" s="107" t="s">
        <v>45</v>
      </c>
      <c r="B2" s="107" t="s">
        <v>5</v>
      </c>
      <c r="C2" s="107" t="s">
        <v>9</v>
      </c>
      <c r="D2" s="15" t="s">
        <v>1</v>
      </c>
      <c r="E2" s="82" t="s">
        <v>10</v>
      </c>
      <c r="F2" s="82" t="s">
        <v>67</v>
      </c>
      <c r="G2" s="82" t="s">
        <v>61</v>
      </c>
      <c r="H2" s="82" t="s">
        <v>63</v>
      </c>
    </row>
    <row r="3" spans="1:8" ht="54.75" customHeight="1">
      <c r="A3" s="107"/>
      <c r="B3" s="107"/>
      <c r="C3" s="107"/>
      <c r="D3" s="12" t="s">
        <v>2</v>
      </c>
      <c r="E3" s="82"/>
      <c r="F3" s="82"/>
      <c r="G3" s="82"/>
      <c r="H3" s="82"/>
    </row>
    <row r="4" spans="1:8" ht="18">
      <c r="A4" s="19">
        <v>1</v>
      </c>
      <c r="B4" s="19">
        <v>2</v>
      </c>
      <c r="C4" s="19">
        <v>3</v>
      </c>
      <c r="D4" s="19">
        <v>4</v>
      </c>
      <c r="E4" s="19">
        <v>5</v>
      </c>
      <c r="F4" s="19">
        <v>6</v>
      </c>
      <c r="G4" s="19">
        <v>7</v>
      </c>
      <c r="H4" s="19">
        <v>8</v>
      </c>
    </row>
    <row r="5" spans="1:8" ht="18">
      <c r="A5" s="5"/>
      <c r="B5" s="23"/>
      <c r="C5" s="23"/>
      <c r="D5" s="25"/>
      <c r="E5" s="25"/>
      <c r="F5" s="24"/>
      <c r="G5" s="54"/>
      <c r="H5" s="24"/>
    </row>
    <row r="6" spans="1:8" ht="18">
      <c r="A6" s="63" t="s">
        <v>96</v>
      </c>
      <c r="B6" s="61" t="s">
        <v>49</v>
      </c>
      <c r="C6" s="23">
        <v>37</v>
      </c>
      <c r="D6" s="25">
        <v>1861</v>
      </c>
      <c r="E6" s="25">
        <v>625</v>
      </c>
      <c r="F6" s="24">
        <f t="shared" ref="F6:F12" si="0">C6*E6</f>
        <v>23125</v>
      </c>
      <c r="G6" s="54">
        <f>C6/D6</f>
        <v>1.9881783987103708E-2</v>
      </c>
      <c r="H6" s="24">
        <f>F6/D6</f>
        <v>12.426114991939818</v>
      </c>
    </row>
    <row r="7" spans="1:8" ht="36">
      <c r="A7" s="63" t="s">
        <v>46</v>
      </c>
      <c r="B7" s="23" t="s">
        <v>49</v>
      </c>
      <c r="C7" s="23">
        <v>32</v>
      </c>
      <c r="D7" s="25">
        <v>1861</v>
      </c>
      <c r="E7" s="25">
        <v>1250</v>
      </c>
      <c r="F7" s="24">
        <f t="shared" si="0"/>
        <v>40000</v>
      </c>
      <c r="G7" s="54">
        <f>C7/D7</f>
        <v>1.7195056421278884E-2</v>
      </c>
      <c r="H7" s="24">
        <f>F7/D7</f>
        <v>21.493820526598604</v>
      </c>
    </row>
    <row r="8" spans="1:8" ht="18">
      <c r="A8" s="5"/>
      <c r="B8" s="23"/>
      <c r="C8" s="4"/>
      <c r="D8" s="25"/>
      <c r="E8" s="25"/>
      <c r="F8" s="24"/>
      <c r="G8" s="54"/>
      <c r="H8" s="24"/>
    </row>
    <row r="9" spans="1:8" ht="18">
      <c r="A9" s="62" t="s">
        <v>31</v>
      </c>
      <c r="B9" s="23" t="s">
        <v>34</v>
      </c>
      <c r="C9" s="4">
        <v>1</v>
      </c>
      <c r="D9" s="25">
        <v>1861</v>
      </c>
      <c r="E9" s="25">
        <v>19922</v>
      </c>
      <c r="F9" s="24">
        <f t="shared" si="0"/>
        <v>19922</v>
      </c>
      <c r="G9" s="54">
        <f t="shared" ref="G9:G11" si="1">F9/D9</f>
        <v>10.704997313272434</v>
      </c>
      <c r="H9" s="24">
        <f t="shared" ref="H9:H11" si="2">F9/D9</f>
        <v>10.704997313272434</v>
      </c>
    </row>
    <row r="10" spans="1:8" ht="18">
      <c r="A10" s="63" t="s">
        <v>77</v>
      </c>
      <c r="B10" s="23" t="s">
        <v>34</v>
      </c>
      <c r="C10" s="23">
        <v>1</v>
      </c>
      <c r="D10" s="25">
        <v>1861</v>
      </c>
      <c r="E10" s="25">
        <f>22800+5000+5184+10500+3200+2000+8607.11+29664+2200</f>
        <v>89155.11</v>
      </c>
      <c r="F10" s="24">
        <f t="shared" si="0"/>
        <v>89155.11</v>
      </c>
      <c r="G10" s="54">
        <f t="shared" si="1"/>
        <v>47.907098334228913</v>
      </c>
      <c r="H10" s="24">
        <f t="shared" si="2"/>
        <v>47.907098334228913</v>
      </c>
    </row>
    <row r="11" spans="1:8" ht="36">
      <c r="A11" s="63" t="s">
        <v>76</v>
      </c>
      <c r="B11" s="23" t="s">
        <v>34</v>
      </c>
      <c r="C11" s="23">
        <v>1</v>
      </c>
      <c r="D11" s="25">
        <v>1861</v>
      </c>
      <c r="E11" s="25">
        <v>66004.33</v>
      </c>
      <c r="F11" s="24">
        <f t="shared" si="0"/>
        <v>66004.33</v>
      </c>
      <c r="G11" s="54">
        <f t="shared" si="1"/>
        <v>35.467130574959697</v>
      </c>
      <c r="H11" s="24">
        <f t="shared" si="2"/>
        <v>35.467130574959697</v>
      </c>
    </row>
    <row r="12" spans="1:8" ht="18">
      <c r="A12" s="63" t="s">
        <v>97</v>
      </c>
      <c r="B12" s="26" t="s">
        <v>34</v>
      </c>
      <c r="C12" s="23">
        <v>1</v>
      </c>
      <c r="D12" s="25">
        <v>1861</v>
      </c>
      <c r="E12" s="25">
        <v>35900</v>
      </c>
      <c r="F12" s="24">
        <f t="shared" si="0"/>
        <v>35900</v>
      </c>
      <c r="G12" s="55">
        <f>F12/D12</f>
        <v>19.290703922622246</v>
      </c>
      <c r="H12" s="24">
        <f>F12/D12</f>
        <v>19.290703922622246</v>
      </c>
    </row>
    <row r="13" spans="1:8" ht="18">
      <c r="A13" s="6"/>
      <c r="B13" s="23"/>
      <c r="C13" s="23"/>
      <c r="D13" s="25"/>
      <c r="E13" s="16"/>
      <c r="F13" s="24"/>
      <c r="G13" s="54"/>
      <c r="H13" s="24"/>
    </row>
    <row r="14" spans="1:8" ht="18" thickBot="1">
      <c r="A14" s="108" t="s">
        <v>44</v>
      </c>
      <c r="B14" s="109"/>
      <c r="C14" s="109"/>
      <c r="D14" s="109"/>
      <c r="E14" s="109"/>
      <c r="F14" s="109"/>
      <c r="G14" s="110"/>
      <c r="H14" s="77">
        <f>SUM(H5:H13)</f>
        <v>147.28986566362173</v>
      </c>
    </row>
    <row r="16" spans="1:8" ht="15.6">
      <c r="A16" s="7"/>
    </row>
    <row r="17" spans="1:1" ht="15.6">
      <c r="A17" s="7"/>
    </row>
    <row r="18" spans="1:1" ht="15.6">
      <c r="A18" s="8"/>
    </row>
    <row r="19" spans="1:1" ht="15.6">
      <c r="A19" s="7"/>
    </row>
  </sheetData>
  <mergeCells count="9">
    <mergeCell ref="A1:H1"/>
    <mergeCell ref="E2:E3"/>
    <mergeCell ref="H2:H3"/>
    <mergeCell ref="A14:G14"/>
    <mergeCell ref="A2:A3"/>
    <mergeCell ref="B2:B3"/>
    <mergeCell ref="C2:C3"/>
    <mergeCell ref="F2:F3"/>
    <mergeCell ref="G2:G3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оплата труда</vt:lpstr>
      <vt:lpstr>(МЦ ОЦДИ)</vt:lpstr>
      <vt:lpstr>(КУ)</vt:lpstr>
      <vt:lpstr>(СНИ) </vt:lpstr>
      <vt:lpstr>(СОЦДИ)</vt:lpstr>
      <vt:lpstr>(УС)</vt:lpstr>
      <vt:lpstr>(ТУ)</vt:lpstr>
      <vt:lpstr>(ОТ2)</vt:lpstr>
      <vt:lpstr>прочие ОХ</vt:lpstr>
      <vt:lpstr>(БНЗ)</vt:lpstr>
      <vt:lpstr>'(ОТ2)'!Область_печати</vt:lpstr>
      <vt:lpstr>'прочие 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2016-01-18T04:23:36Z</dcterms:modified>
</cp:coreProperties>
</file>