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8" windowWidth="14808" windowHeight="7716" activeTab="9"/>
  </bookViews>
  <sheets>
    <sheet name="оплата труда)1,1" sheetId="1" r:id="rId1"/>
    <sheet name="(МЦ ОЦДИ)1,2" sheetId="2" r:id="rId2"/>
    <sheet name="(КУ)2,1" sheetId="3" r:id="rId3"/>
    <sheet name="(СНИ)2,2 " sheetId="11" r:id="rId4"/>
    <sheet name="(СОЦДИ)2,3" sheetId="5" r:id="rId5"/>
    <sheet name="(УС)2,4" sheetId="6" r:id="rId6"/>
    <sheet name="(ТУ)" sheetId="7" r:id="rId7"/>
    <sheet name="(ОТ2)" sheetId="8" r:id="rId8"/>
    <sheet name="прочие ОХ" sheetId="10" r:id="rId9"/>
    <sheet name="(БНЗ)" sheetId="9" r:id="rId10"/>
    <sheet name="( ИНН 1,3)" sheetId="12" r:id="rId11"/>
  </sheets>
  <definedNames>
    <definedName name="_xlnm.Print_Area" localSheetId="7">'(ОТ2)'!$A$1:$G$9</definedName>
    <definedName name="_xlnm.Print_Area" localSheetId="8">'прочие ОХ'!$A$1:$H$8</definedName>
  </definedNames>
  <calcPr calcId="124519"/>
</workbook>
</file>

<file path=xl/calcChain.xml><?xml version="1.0" encoding="utf-8"?>
<calcChain xmlns="http://schemas.openxmlformats.org/spreadsheetml/2006/main">
  <c r="H7" i="5"/>
  <c r="G7"/>
  <c r="F7"/>
  <c r="F11" i="10"/>
  <c r="F14" i="5"/>
  <c r="F16" i="11"/>
  <c r="C5" i="9"/>
  <c r="H9" i="5"/>
  <c r="G9"/>
  <c r="F9"/>
  <c r="G9" i="11"/>
  <c r="G8"/>
  <c r="F11"/>
  <c r="G11"/>
  <c r="H11"/>
  <c r="F10"/>
  <c r="G10"/>
  <c r="H10"/>
  <c r="F9"/>
  <c r="F8"/>
  <c r="H7"/>
  <c r="G7"/>
  <c r="F7"/>
  <c r="H6"/>
  <c r="G6"/>
  <c r="F6"/>
  <c r="G5"/>
  <c r="F10" i="6"/>
  <c r="H10" s="1"/>
  <c r="F8"/>
  <c r="G6"/>
  <c r="G5"/>
  <c r="G7" i="3"/>
  <c r="F7"/>
  <c r="H7" s="1"/>
  <c r="G6"/>
  <c r="F6"/>
  <c r="H6" s="1"/>
  <c r="G7" i="12"/>
  <c r="F7"/>
  <c r="H7" s="1"/>
  <c r="F6"/>
  <c r="G6" s="1"/>
  <c r="G5"/>
  <c r="F5"/>
  <c r="H5" s="1"/>
  <c r="F12" i="3" l="1"/>
  <c r="G10" i="6"/>
  <c r="H9" i="11"/>
  <c r="H8"/>
  <c r="H6" i="12"/>
  <c r="H8" s="1"/>
  <c r="D8" i="1"/>
  <c r="D7"/>
  <c r="D8" i="8"/>
  <c r="D7"/>
  <c r="F10" i="5"/>
  <c r="G10" s="1"/>
  <c r="F8"/>
  <c r="G8" s="1"/>
  <c r="F6"/>
  <c r="G6" s="1"/>
  <c r="F5"/>
  <c r="G5" s="1"/>
  <c r="F6" i="2"/>
  <c r="F7"/>
  <c r="F5"/>
  <c r="F7" i="10"/>
  <c r="F6"/>
  <c r="F5"/>
  <c r="G5" s="1"/>
  <c r="F11" i="6"/>
  <c r="F9"/>
  <c r="F7"/>
  <c r="F6"/>
  <c r="F5"/>
  <c r="F12" i="11"/>
  <c r="H12" s="1"/>
  <c r="F5"/>
  <c r="G12" l="1"/>
  <c r="G7" i="10" l="1"/>
  <c r="G6" i="2"/>
  <c r="G7"/>
  <c r="G5"/>
  <c r="F7" i="8" l="1"/>
  <c r="H6" i="2"/>
  <c r="H8" s="1"/>
  <c r="H7"/>
  <c r="H5"/>
  <c r="G8" i="3"/>
  <c r="G5"/>
  <c r="F8"/>
  <c r="H8" s="1"/>
  <c r="F5"/>
  <c r="H5" s="1"/>
  <c r="G7" i="8" l="1"/>
  <c r="G8"/>
  <c r="G6" i="10"/>
  <c r="H5"/>
  <c r="H6"/>
  <c r="H7"/>
  <c r="G5" i="7"/>
  <c r="F5"/>
  <c r="H5" s="1"/>
  <c r="H6" s="1"/>
  <c r="H5" i="9" s="1"/>
  <c r="H6" i="6"/>
  <c r="H7"/>
  <c r="H11"/>
  <c r="G7"/>
  <c r="G8"/>
  <c r="G9"/>
  <c r="G11"/>
  <c r="H8"/>
  <c r="H9"/>
  <c r="H5"/>
  <c r="H10" i="5"/>
  <c r="H8"/>
  <c r="H6"/>
  <c r="H5"/>
  <c r="F9" i="8"/>
  <c r="F7" i="1"/>
  <c r="G7"/>
  <c r="H12" i="6" l="1"/>
  <c r="G5" i="9" s="1"/>
  <c r="H11" i="5"/>
  <c r="F5" i="9" s="1"/>
  <c r="H8" i="10"/>
  <c r="J5" i="9" s="1"/>
  <c r="H9" i="3"/>
  <c r="D5" i="9" s="1"/>
  <c r="G8" i="1"/>
  <c r="G9" l="1"/>
  <c r="A5" i="9" s="1"/>
  <c r="B5" l="1"/>
  <c r="H5" i="11" l="1"/>
  <c r="H13" s="1"/>
  <c r="E5" i="9" l="1"/>
  <c r="K5" s="1"/>
  <c r="L5" s="1"/>
  <c r="G9" i="8"/>
  <c r="I5" i="9" s="1"/>
</calcChain>
</file>

<file path=xl/sharedStrings.xml><?xml version="1.0" encoding="utf-8"?>
<sst xmlns="http://schemas.openxmlformats.org/spreadsheetml/2006/main" count="199" uniqueCount="111">
  <si>
    <t>Должности непосредственно связанные с оказанием услуги по штатному расписанию</t>
  </si>
  <si>
    <t>Число получателей услуги</t>
  </si>
  <si>
    <t>(плановое задание 2016 года)</t>
  </si>
  <si>
    <t>ИТОГО ОПЛАТА ТРУДА</t>
  </si>
  <si>
    <t>Наименование запасов и особо ценного движимого имущества по группам</t>
  </si>
  <si>
    <t>Ед. изм. нормы</t>
  </si>
  <si>
    <t>рублей</t>
  </si>
  <si>
    <t>ИТОГО МАТ ЗАПАСЫ / ОЦДИ</t>
  </si>
  <si>
    <t>Наименование коммунальных услуг</t>
  </si>
  <si>
    <t>Норматив-ный объем</t>
  </si>
  <si>
    <t>Тариф (цена), рублей</t>
  </si>
  <si>
    <t>ИТОГО КОММУНАЛЬНЫЕ УСЛУГИ</t>
  </si>
  <si>
    <t>Наименование затрат</t>
  </si>
  <si>
    <t>ИТОГО СОДЕРЖАНИЕ ОБЪЕКТОВ НЕДВИЖ. ИМУЩЕСТВА</t>
  </si>
  <si>
    <t>Наименование услуг связи</t>
  </si>
  <si>
    <t>ИТОГО УСЛУГИ СВЯЗИ</t>
  </si>
  <si>
    <t>Наименование транспортных услуг</t>
  </si>
  <si>
    <t>ИТОГО ТРАНСПОРТНЫЕ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</si>
  <si>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</si>
  <si>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</si>
  <si>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</si>
  <si>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</si>
  <si>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</si>
  <si>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</si>
  <si>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</si>
  <si>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</si>
  <si>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</si>
  <si>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</si>
  <si>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</si>
  <si>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</si>
  <si>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</si>
  <si>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Медикаменты</t>
  </si>
  <si>
    <t>Сумма в год</t>
  </si>
  <si>
    <t>Куб.метр</t>
  </si>
  <si>
    <t>Потребление электроэнергии</t>
  </si>
  <si>
    <t>Квт/час</t>
  </si>
  <si>
    <t>Канализация</t>
  </si>
  <si>
    <t>Техническое обслуживание пожарной сигнализации</t>
  </si>
  <si>
    <t>Абонентская плата за основные услуги</t>
  </si>
  <si>
    <t>Услуги внутризоновой телефонной связи</t>
  </si>
  <si>
    <t>Интернет</t>
  </si>
  <si>
    <t>Стоимость проезда к месту служебной командировки и обратно</t>
  </si>
  <si>
    <t>ИТОГО ПРОЧИЕ УСЛУГИ</t>
  </si>
  <si>
    <t>Наименование прочих услуг</t>
  </si>
  <si>
    <t>Медицинские услуги (медицинский осмотр)</t>
  </si>
  <si>
    <t>Договор</t>
  </si>
  <si>
    <t>штук</t>
  </si>
  <si>
    <t>поездки</t>
  </si>
  <si>
    <t>чел.</t>
  </si>
  <si>
    <t>Основной персонал</t>
  </si>
  <si>
    <t>З/п с учетом всех выплат стимулирующего характера (ФОТ) на 2016 год (руб.)</t>
  </si>
  <si>
    <t>количество ставок
(штатных единиц)</t>
  </si>
  <si>
    <t>Расчет нормативных затрат по оплате труда (1)</t>
  </si>
  <si>
    <t>Расчет нормативных затрат по оплате труда (2)</t>
  </si>
  <si>
    <t>Остальной персонал не участвующий в оказании услуги</t>
  </si>
  <si>
    <t>Расчет материальных запасов непосредственно связанных с услугой</t>
  </si>
  <si>
    <t>Сумма на 2016год</t>
  </si>
  <si>
    <t>Холодное водоснабжение</t>
  </si>
  <si>
    <t>Расчет нормативных затрат на коммунальные услуги</t>
  </si>
  <si>
    <t>Норматив-ный объем в год</t>
  </si>
  <si>
    <t>х</t>
  </si>
  <si>
    <t>Нормативные затраты в натуральном выражении</t>
  </si>
  <si>
    <t>Должности не связанные с оказанием услуги по штатному расписанию</t>
  </si>
  <si>
    <t>Нормативные затраты в денежном выражении (руб.)</t>
  </si>
  <si>
    <t>Расчет затрат на содержание недвижимого имущества</t>
  </si>
  <si>
    <t>Сумма на 2016 год</t>
  </si>
  <si>
    <t>(руб.)</t>
  </si>
  <si>
    <t>Сумма на 2016 год (руб.)</t>
  </si>
  <si>
    <t>Расчет нормативных затрат на содержание особо ценного движимого имущества</t>
  </si>
  <si>
    <t>ИТОГО СОДЕРЖАНИЕ ОБЪЕКТОВ ОСОБО ЦЕННОГО ДВИЖ. ИМУЩЕСТВА</t>
  </si>
  <si>
    <t>Расчет нормативных затрат на услуги связи</t>
  </si>
  <si>
    <t>Гбайт</t>
  </si>
  <si>
    <t>кол-во телефонных номеров</t>
  </si>
  <si>
    <t>Расчет нормативных затрат на транспортные услуги</t>
  </si>
  <si>
    <t>Расчет нормативных затрат на прочие услуги</t>
  </si>
  <si>
    <t>Прочие материальные запасы</t>
  </si>
  <si>
    <t>ФОТ с учетом страховых взносов на   1 штатную единицу</t>
  </si>
  <si>
    <t>обьем ФО</t>
  </si>
  <si>
    <t>Проверка</t>
  </si>
  <si>
    <t>Канцелярские товары</t>
  </si>
  <si>
    <t>Расчет иных натуральных норм, непосредственно используемых в процессе оказания муниципальных услуг.</t>
  </si>
  <si>
    <t>Учеба работников</t>
  </si>
  <si>
    <t>Наем жилых помещений</t>
  </si>
  <si>
    <t>Потребление тепла</t>
  </si>
  <si>
    <t>Гкал.</t>
  </si>
  <si>
    <t>Техническое обслуживание теплосчетчика</t>
  </si>
  <si>
    <t>Санитарно-эпидемиологические работы и услуги</t>
  </si>
  <si>
    <t>Техническое обслуживание средств тревожной сигнализации</t>
  </si>
  <si>
    <t>Оплата услуг по техническому обслуживанию, ремонту вычислительной техники и оборудования</t>
  </si>
  <si>
    <t>м.куб.</t>
  </si>
  <si>
    <t>Проведение дезинфекции и дератизации помещений</t>
  </si>
  <si>
    <t>Промывка теплосетей</t>
  </si>
  <si>
    <t>Техническое обслуживание электрооборудования</t>
  </si>
  <si>
    <t>Плата за почтовый ящик РОРЗ</t>
  </si>
  <si>
    <t>Внутризоновое соединение автоматическим способом фиксированной связи</t>
  </si>
  <si>
    <t>месяц</t>
  </si>
  <si>
    <t>Внутризоновое соединение на абонента сети подвижной связи</t>
  </si>
  <si>
    <t>Абонентская плата за поддержку электронного документооборота</t>
  </si>
  <si>
    <t>Вывоз мусора и начистот</t>
  </si>
  <si>
    <t>Оплата услуг вневедомственной охраны</t>
  </si>
  <si>
    <t>Услуги в области информационных технологий, зарплата по договору програмиста</t>
  </si>
  <si>
    <t>Услуги по страхованию (ОСАГО)</t>
  </si>
  <si>
    <t>м.кв.</t>
  </si>
  <si>
    <t>ГСМ</t>
  </si>
  <si>
    <t>литры</t>
  </si>
  <si>
    <t>Учеба по программе техминимум для водителя</t>
  </si>
  <si>
    <t>сумма в год</t>
  </si>
  <si>
    <t>Базовый норматив затрат на предоставление социального обслуживания в полустационарной форме включая оказание социально-бытовых услуг,социально-медицинских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услуг.</t>
  </si>
  <si>
    <t>Оплата услуг по техническому обслуживанию, ремонту медицинского оборудования.</t>
  </si>
  <si>
    <t>Сумма на год</t>
  </si>
  <si>
    <t>ИТОГО МАТ ЗАПАСЫ / ИНН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</si>
</sst>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22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5" fillId="0" borderId="0" xfId="0" applyFont="1" applyAlignment="1">
      <alignment horizontal="left" vertical="center" readingOrder="1"/>
    </xf>
    <xf numFmtId="0" fontId="3" fillId="2" borderId="0" xfId="0" applyFont="1" applyFill="1" applyBorder="1" applyAlignment="1">
      <alignment horizontal="right" vertical="center" wrapText="1" readingOrder="1"/>
    </xf>
    <xf numFmtId="0" fontId="11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justify" vertical="center"/>
    </xf>
    <xf numFmtId="0" fontId="11" fillId="5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" fillId="6" borderId="0" xfId="0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 vertical="top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 readingOrder="1"/>
    </xf>
    <xf numFmtId="0" fontId="1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3" borderId="1" xfId="0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 vertical="center" wrapText="1" readingOrder="1"/>
    </xf>
    <xf numFmtId="0" fontId="1" fillId="2" borderId="12" xfId="0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4" fontId="1" fillId="0" borderId="1" xfId="0" applyNumberFormat="1" applyFont="1" applyBorder="1" applyAlignment="1">
      <alignment horizontal="center" vertical="center" wrapText="1" readingOrder="1"/>
    </xf>
    <xf numFmtId="4" fontId="1" fillId="6" borderId="1" xfId="0" applyNumberFormat="1" applyFont="1" applyFill="1" applyBorder="1" applyAlignment="1">
      <alignment horizontal="center" vertical="center" wrapText="1" readingOrder="1"/>
    </xf>
    <xf numFmtId="4" fontId="16" fillId="4" borderId="2" xfId="0" applyNumberFormat="1" applyFont="1" applyFill="1" applyBorder="1" applyAlignment="1">
      <alignment horizontal="center" vertical="center" wrapText="1" readingOrder="1"/>
    </xf>
    <xf numFmtId="4" fontId="16" fillId="4" borderId="11" xfId="0" applyNumberFormat="1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justify" vertical="center" wrapText="1" readingOrder="1"/>
    </xf>
    <xf numFmtId="1" fontId="1" fillId="2" borderId="1" xfId="0" applyNumberFormat="1" applyFont="1" applyFill="1" applyBorder="1" applyAlignment="1">
      <alignment horizontal="center" vertical="center" wrapText="1" readingOrder="1"/>
    </xf>
    <xf numFmtId="3" fontId="1" fillId="6" borderId="1" xfId="0" applyNumberFormat="1" applyFont="1" applyFill="1" applyBorder="1" applyAlignment="1">
      <alignment horizontal="center" vertical="center" wrapText="1" readingOrder="1"/>
    </xf>
    <xf numFmtId="4" fontId="12" fillId="0" borderId="1" xfId="0" applyNumberFormat="1" applyFont="1" applyBorder="1" applyAlignment="1">
      <alignment horizontal="center" vertical="center"/>
    </xf>
    <xf numFmtId="4" fontId="17" fillId="4" borderId="1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 readingOrder="1"/>
    </xf>
    <xf numFmtId="4" fontId="16" fillId="4" borderId="16" xfId="0" applyNumberFormat="1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readingOrder="1"/>
    </xf>
    <xf numFmtId="0" fontId="2" fillId="3" borderId="1" xfId="0" applyFont="1" applyFill="1" applyBorder="1" applyAlignment="1">
      <alignment horizontal="center" vertical="center" wrapText="1" readingOrder="1"/>
    </xf>
    <xf numFmtId="3" fontId="12" fillId="2" borderId="1" xfId="0" applyNumberFormat="1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3" fillId="2" borderId="0" xfId="0" applyFont="1" applyFill="1" applyBorder="1" applyAlignment="1">
      <alignment horizontal="right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3" fontId="1" fillId="0" borderId="1" xfId="0" applyNumberFormat="1" applyFont="1" applyBorder="1" applyAlignment="1">
      <alignment horizontal="center" vertical="center" wrapText="1" readingOrder="1"/>
    </xf>
    <xf numFmtId="3" fontId="11" fillId="0" borderId="1" xfId="0" applyNumberFormat="1" applyFont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 readingOrder="1"/>
    </xf>
    <xf numFmtId="0" fontId="1" fillId="6" borderId="7" xfId="0" applyFont="1" applyFill="1" applyBorder="1" applyAlignment="1">
      <alignment horizontal="center" vertical="center" wrapText="1" readingOrder="1"/>
    </xf>
    <xf numFmtId="0" fontId="0" fillId="0" borderId="0" xfId="0"/>
    <xf numFmtId="0" fontId="19" fillId="5" borderId="1" xfId="0" applyFont="1" applyFill="1" applyBorder="1" applyAlignment="1">
      <alignment horizontal="center" vertical="center" wrapText="1" readingOrder="1"/>
    </xf>
    <xf numFmtId="0" fontId="1" fillId="2" borderId="8" xfId="0" applyFont="1" applyFill="1" applyBorder="1" applyAlignment="1">
      <alignment horizontal="center" vertical="center" wrapText="1" readingOrder="1"/>
    </xf>
    <xf numFmtId="0" fontId="14" fillId="2" borderId="7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 readingOrder="1"/>
    </xf>
    <xf numFmtId="2" fontId="16" fillId="4" borderId="16" xfId="0" applyNumberFormat="1" applyFont="1" applyFill="1" applyBorder="1" applyAlignment="1">
      <alignment horizontal="center" vertical="center" wrapText="1" readingOrder="1"/>
    </xf>
    <xf numFmtId="4" fontId="16" fillId="4" borderId="1" xfId="0" applyNumberFormat="1" applyFont="1" applyFill="1" applyBorder="1"/>
    <xf numFmtId="0" fontId="7" fillId="3" borderId="1" xfId="0" applyFont="1" applyFill="1" applyBorder="1" applyAlignment="1">
      <alignment horizont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4" fontId="8" fillId="4" borderId="1" xfId="0" applyNumberFormat="1" applyFont="1" applyFill="1" applyBorder="1" applyAlignment="1">
      <alignment horizontal="center" vertical="center" wrapText="1" readingOrder="1"/>
    </xf>
    <xf numFmtId="2" fontId="7" fillId="2" borderId="1" xfId="0" applyNumberFormat="1" applyFont="1" applyFill="1" applyBorder="1" applyAlignment="1">
      <alignment horizontal="center" vertical="center" wrapText="1" readingOrder="1"/>
    </xf>
    <xf numFmtId="4" fontId="7" fillId="2" borderId="1" xfId="0" applyNumberFormat="1" applyFont="1" applyFill="1" applyBorder="1" applyAlignment="1">
      <alignment horizontal="center" vertical="center" wrapText="1" readingOrder="1"/>
    </xf>
    <xf numFmtId="0" fontId="2" fillId="3" borderId="7" xfId="0" applyFont="1" applyFill="1" applyBorder="1" applyAlignment="1">
      <alignment horizontal="center" vertical="center" wrapText="1" readingOrder="1"/>
    </xf>
    <xf numFmtId="4" fontId="20" fillId="2" borderId="1" xfId="0" applyNumberFormat="1" applyFont="1" applyFill="1" applyBorder="1" applyAlignment="1">
      <alignment horizontal="center" vertical="center" wrapText="1" readingOrder="1"/>
    </xf>
    <xf numFmtId="165" fontId="20" fillId="2" borderId="1" xfId="0" applyNumberFormat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 wrapText="1" readingOrder="1"/>
    </xf>
    <xf numFmtId="165" fontId="20" fillId="0" borderId="1" xfId="0" applyNumberFormat="1" applyFont="1" applyBorder="1" applyAlignment="1">
      <alignment horizontal="center" vertical="center" wrapText="1" readingOrder="1"/>
    </xf>
    <xf numFmtId="0" fontId="0" fillId="7" borderId="0" xfId="0" applyFill="1"/>
    <xf numFmtId="0" fontId="21" fillId="7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4" fontId="0" fillId="0" borderId="0" xfId="0" applyNumberFormat="1"/>
    <xf numFmtId="0" fontId="13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right" vertical="center" wrapText="1" readingOrder="1"/>
    </xf>
    <xf numFmtId="0" fontId="3" fillId="2" borderId="6" xfId="0" applyFont="1" applyFill="1" applyBorder="1" applyAlignment="1">
      <alignment horizontal="right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right" vertical="center" wrapText="1" readingOrder="1"/>
    </xf>
    <xf numFmtId="0" fontId="3" fillId="2" borderId="17" xfId="0" applyFont="1" applyFill="1" applyBorder="1" applyAlignment="1">
      <alignment horizontal="right" vertical="center" wrapText="1" readingOrder="1"/>
    </xf>
    <xf numFmtId="0" fontId="3" fillId="2" borderId="5" xfId="0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9" xfId="0" applyFont="1" applyFill="1" applyBorder="1" applyAlignment="1">
      <alignment horizontal="center" vertical="center" wrapText="1" readingOrder="1"/>
    </xf>
    <xf numFmtId="0" fontId="1" fillId="2" borderId="5" xfId="0" applyFont="1" applyFill="1" applyBorder="1" applyAlignment="1">
      <alignment horizontal="center" vertical="center" wrapText="1" readingOrder="1"/>
    </xf>
    <xf numFmtId="0" fontId="6" fillId="2" borderId="3" xfId="0" applyFont="1" applyFill="1" applyBorder="1" applyAlignment="1">
      <alignment horizontal="right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0" fontId="6" fillId="2" borderId="10" xfId="0" applyFont="1" applyFill="1" applyBorder="1" applyAlignment="1">
      <alignment horizontal="right" vertical="center" wrapText="1" readingOrder="1"/>
    </xf>
    <xf numFmtId="0" fontId="1" fillId="2" borderId="9" xfId="0" applyFont="1" applyFill="1" applyBorder="1" applyAlignment="1">
      <alignment horizontal="center" vertical="center" wrapText="1" readingOrder="1"/>
    </xf>
    <xf numFmtId="0" fontId="13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 readingOrder="1"/>
    </xf>
    <xf numFmtId="0" fontId="6" fillId="2" borderId="4" xfId="0" applyFont="1" applyFill="1" applyBorder="1" applyAlignment="1">
      <alignment horizontal="right" vertical="center" wrapText="1" readingOrder="1"/>
    </xf>
    <xf numFmtId="0" fontId="6" fillId="2" borderId="13" xfId="0" applyFont="1" applyFill="1" applyBorder="1" applyAlignment="1">
      <alignment horizontal="right" vertical="center" wrapText="1" readingOrder="1"/>
    </xf>
    <xf numFmtId="0" fontId="6" fillId="2" borderId="14" xfId="0" applyFont="1" applyFill="1" applyBorder="1" applyAlignment="1">
      <alignment horizontal="right" vertical="center" wrapText="1" readingOrder="1"/>
    </xf>
    <xf numFmtId="0" fontId="6" fillId="0" borderId="9" xfId="0" applyFont="1" applyBorder="1" applyAlignment="1">
      <alignment horizontal="right" vertical="center" wrapText="1" readingOrder="1"/>
    </xf>
    <xf numFmtId="0" fontId="6" fillId="0" borderId="17" xfId="0" applyFont="1" applyBorder="1" applyAlignment="1">
      <alignment horizontal="right" vertical="center" wrapText="1" readingOrder="1"/>
    </xf>
    <xf numFmtId="0" fontId="6" fillId="0" borderId="5" xfId="0" applyFont="1" applyBorder="1" applyAlignment="1">
      <alignment horizontal="right" vertical="center" wrapText="1" readingOrder="1"/>
    </xf>
    <xf numFmtId="0" fontId="13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right" vertical="center" wrapText="1" readingOrder="1"/>
    </xf>
    <xf numFmtId="0" fontId="6" fillId="0" borderId="6" xfId="0" applyFont="1" applyBorder="1" applyAlignment="1">
      <alignment horizontal="right" vertical="center" wrapText="1" readingOrder="1"/>
    </xf>
    <xf numFmtId="0" fontId="6" fillId="0" borderId="10" xfId="0" applyFont="1" applyBorder="1" applyAlignment="1">
      <alignment horizontal="right" vertical="center" wrapText="1" readingOrder="1"/>
    </xf>
    <xf numFmtId="0" fontId="1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workbookViewId="0">
      <selection activeCell="F10" sqref="F10"/>
    </sheetView>
  </sheetViews>
  <sheetFormatPr defaultRowHeight="14.4"/>
  <cols>
    <col min="1" max="1" width="35.33203125" customWidth="1"/>
    <col min="2" max="2" width="21.33203125" customWidth="1"/>
    <col min="3" max="3" width="21.33203125" style="48" customWidth="1"/>
    <col min="4" max="4" width="21.33203125" customWidth="1"/>
    <col min="5" max="5" width="24.88671875" customWidth="1"/>
    <col min="6" max="7" width="18.33203125" customWidth="1"/>
  </cols>
  <sheetData>
    <row r="1" spans="1:7" ht="36.75" customHeight="1">
      <c r="A1" s="77" t="s">
        <v>52</v>
      </c>
      <c r="B1" s="77"/>
      <c r="C1" s="77"/>
      <c r="D1" s="77"/>
      <c r="E1" s="77"/>
      <c r="F1" s="77"/>
      <c r="G1" s="77"/>
    </row>
    <row r="2" spans="1:7" ht="37.5" customHeight="1">
      <c r="A2" s="78" t="s">
        <v>0</v>
      </c>
      <c r="B2" s="78" t="s">
        <v>51</v>
      </c>
      <c r="C2" s="78" t="s">
        <v>76</v>
      </c>
      <c r="D2" s="78" t="s">
        <v>50</v>
      </c>
      <c r="E2" s="23" t="s">
        <v>1</v>
      </c>
      <c r="F2" s="78" t="s">
        <v>61</v>
      </c>
      <c r="G2" s="78" t="s">
        <v>63</v>
      </c>
    </row>
    <row r="3" spans="1:7" ht="33" customHeight="1">
      <c r="A3" s="78"/>
      <c r="B3" s="78"/>
      <c r="C3" s="78"/>
      <c r="D3" s="78"/>
      <c r="E3" s="50" t="s">
        <v>2</v>
      </c>
      <c r="F3" s="78"/>
      <c r="G3" s="78"/>
    </row>
    <row r="4" spans="1:7" ht="51" customHeight="1">
      <c r="A4" s="78"/>
      <c r="B4" s="78"/>
      <c r="C4" s="78"/>
      <c r="D4" s="78"/>
      <c r="E4" s="51"/>
      <c r="F4" s="78"/>
      <c r="G4" s="78"/>
    </row>
    <row r="5" spans="1:7" ht="15.75" customHeight="1">
      <c r="A5" s="18">
        <v>1</v>
      </c>
      <c r="B5" s="18">
        <v>2</v>
      </c>
      <c r="C5" s="41"/>
      <c r="D5" s="18">
        <v>3</v>
      </c>
      <c r="E5" s="18">
        <v>4</v>
      </c>
      <c r="F5" s="37">
        <v>5</v>
      </c>
      <c r="G5" s="18">
        <v>6</v>
      </c>
    </row>
    <row r="6" spans="1:7" ht="26.25" customHeight="1">
      <c r="A6" s="83" t="s">
        <v>49</v>
      </c>
      <c r="B6" s="83"/>
      <c r="C6" s="83"/>
      <c r="D6" s="83"/>
      <c r="E6" s="83"/>
      <c r="F6" s="83"/>
      <c r="G6" s="83"/>
    </row>
    <row r="7" spans="1:7" ht="18.75" customHeight="1">
      <c r="A7" s="16">
        <v>211</v>
      </c>
      <c r="B7" s="13">
        <v>27.75</v>
      </c>
      <c r="C7" s="13">
        <v>194509.58050000001</v>
      </c>
      <c r="D7" s="20">
        <f>B7*C7</f>
        <v>5397640.8588749999</v>
      </c>
      <c r="E7" s="39">
        <v>2076</v>
      </c>
      <c r="F7" s="61">
        <f>B7/E7</f>
        <v>1.3367052023121388E-2</v>
      </c>
      <c r="G7" s="22">
        <f>D7/E7</f>
        <v>2600.0196815390173</v>
      </c>
    </row>
    <row r="8" spans="1:7" ht="18.75" customHeight="1">
      <c r="A8" s="16">
        <v>213</v>
      </c>
      <c r="B8" s="13" t="s">
        <v>60</v>
      </c>
      <c r="C8" s="13">
        <v>58741.893300000003</v>
      </c>
      <c r="D8" s="20">
        <f>B7*C8</f>
        <v>1630087.539075</v>
      </c>
      <c r="E8" s="39">
        <v>2076</v>
      </c>
      <c r="F8" s="39" t="s">
        <v>60</v>
      </c>
      <c r="G8" s="22">
        <f>D8/E8</f>
        <v>785.20594367774561</v>
      </c>
    </row>
    <row r="9" spans="1:7" ht="18" thickBot="1">
      <c r="A9" s="81" t="s">
        <v>3</v>
      </c>
      <c r="B9" s="82"/>
      <c r="C9" s="82"/>
      <c r="D9" s="82"/>
      <c r="E9" s="82"/>
      <c r="F9" s="52">
        <v>0.01</v>
      </c>
      <c r="G9" s="36">
        <f>G7+G8</f>
        <v>3385.2256252167626</v>
      </c>
    </row>
    <row r="10" spans="1:7" ht="17.399999999999999">
      <c r="A10" s="2"/>
      <c r="B10" s="2"/>
      <c r="C10" s="42"/>
      <c r="D10" s="2"/>
      <c r="E10" s="2"/>
      <c r="F10" s="2"/>
      <c r="G10" s="12"/>
    </row>
    <row r="11" spans="1:7" ht="33" customHeight="1">
      <c r="D11" s="79"/>
      <c r="E11" s="80"/>
      <c r="F11" s="11"/>
    </row>
    <row r="12" spans="1:7" ht="28.5" customHeight="1">
      <c r="A12" s="1"/>
    </row>
    <row r="13" spans="1:7">
      <c r="A13" s="1"/>
    </row>
    <row r="14" spans="1:7">
      <c r="A14" s="1"/>
    </row>
  </sheetData>
  <mergeCells count="10">
    <mergeCell ref="A1:G1"/>
    <mergeCell ref="F2:F4"/>
    <mergeCell ref="D11:E11"/>
    <mergeCell ref="A9:E9"/>
    <mergeCell ref="A2:A4"/>
    <mergeCell ref="B2:B4"/>
    <mergeCell ref="D2:D4"/>
    <mergeCell ref="G2:G4"/>
    <mergeCell ref="A6:G6"/>
    <mergeCell ref="C2:C4"/>
  </mergeCells>
  <pageMargins left="0.7" right="0.7" top="0.75" bottom="0.75" header="0.3" footer="0.3"/>
  <pageSetup paperSize="9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8"/>
  <sheetViews>
    <sheetView tabSelected="1" view="pageBreakPreview" topLeftCell="B1" zoomScaleSheetLayoutView="100" workbookViewId="0">
      <selection activeCell="L5" sqref="L5"/>
    </sheetView>
  </sheetViews>
  <sheetFormatPr defaultRowHeight="14.4"/>
  <cols>
    <col min="1" max="11" width="17.88671875" customWidth="1"/>
    <col min="12" max="12" width="15.6640625" customWidth="1"/>
  </cols>
  <sheetData>
    <row r="1" spans="1:12" ht="79.5" customHeight="1">
      <c r="A1" s="107" t="s">
        <v>107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66"/>
    </row>
    <row r="2" spans="1:12" ht="81.75" customHeight="1">
      <c r="A2" s="78" t="s">
        <v>18</v>
      </c>
      <c r="B2" s="78"/>
      <c r="C2" s="78"/>
      <c r="D2" s="78" t="s">
        <v>19</v>
      </c>
      <c r="E2" s="78"/>
      <c r="F2" s="78"/>
      <c r="G2" s="78"/>
      <c r="H2" s="78"/>
      <c r="I2" s="78"/>
      <c r="J2" s="78"/>
      <c r="K2" s="78" t="s">
        <v>20</v>
      </c>
      <c r="L2" s="67" t="s">
        <v>78</v>
      </c>
    </row>
    <row r="3" spans="1:12" ht="48.75" customHeight="1">
      <c r="A3" s="40" t="s">
        <v>21</v>
      </c>
      <c r="B3" s="40" t="s">
        <v>22</v>
      </c>
      <c r="C3" s="40" t="s">
        <v>23</v>
      </c>
      <c r="D3" s="40" t="s">
        <v>24</v>
      </c>
      <c r="E3" s="40" t="s">
        <v>25</v>
      </c>
      <c r="F3" s="40" t="s">
        <v>26</v>
      </c>
      <c r="G3" s="40" t="s">
        <v>27</v>
      </c>
      <c r="H3" s="40" t="s">
        <v>28</v>
      </c>
      <c r="I3" s="40" t="s">
        <v>29</v>
      </c>
      <c r="J3" s="40" t="s">
        <v>30</v>
      </c>
      <c r="K3" s="78"/>
      <c r="L3" s="67"/>
    </row>
    <row r="4" spans="1:12" ht="21">
      <c r="A4" s="55">
        <v>1</v>
      </c>
      <c r="B4" s="55">
        <v>2</v>
      </c>
      <c r="C4" s="55">
        <v>3</v>
      </c>
      <c r="D4" s="55">
        <v>4</v>
      </c>
      <c r="E4" s="55">
        <v>5</v>
      </c>
      <c r="F4" s="55">
        <v>6</v>
      </c>
      <c r="G4" s="55">
        <v>7</v>
      </c>
      <c r="H4" s="55">
        <v>8</v>
      </c>
      <c r="I4" s="55">
        <v>9</v>
      </c>
      <c r="J4" s="55">
        <v>10</v>
      </c>
      <c r="K4" s="56">
        <v>11</v>
      </c>
      <c r="L4" s="67" t="s">
        <v>77</v>
      </c>
    </row>
    <row r="5" spans="1:12" ht="21">
      <c r="A5" s="57">
        <f>'оплата труда)1,1'!G9</f>
        <v>3385.2256252167626</v>
      </c>
      <c r="B5" s="58">
        <f>'(МЦ ОЦДИ)1,2'!H8</f>
        <v>28.417177263969172</v>
      </c>
      <c r="C5" s="58">
        <f>'( ИНН 1,3)'!H8</f>
        <v>22.496791907514449</v>
      </c>
      <c r="D5" s="57">
        <f>'(КУ)2,1'!H9</f>
        <v>508.00801912331406</v>
      </c>
      <c r="E5" s="57">
        <f>'(СНИ)2,2 '!H13</f>
        <v>76.476857032755291</v>
      </c>
      <c r="F5" s="59">
        <f>'(СОЦДИ)2,3'!H11</f>
        <v>216.32551088631985</v>
      </c>
      <c r="G5" s="59">
        <f>'(УС)2,4'!H12</f>
        <v>20.960500963391141</v>
      </c>
      <c r="H5" s="59">
        <f>'(ТУ)'!H6</f>
        <v>4.5405202312138719</v>
      </c>
      <c r="I5" s="59">
        <f>'(ОТ2)'!G9</f>
        <v>1680.8434491329479</v>
      </c>
      <c r="J5" s="59">
        <f>'прочие ОХ'!H8</f>
        <v>77.701464354527928</v>
      </c>
      <c r="K5" s="57">
        <f>A5+B5+D5+E5++F5+G5+H5+I5+J5</f>
        <v>5998.4991242052029</v>
      </c>
      <c r="L5" s="67">
        <f>K5*2076</f>
        <v>12452884.181850001</v>
      </c>
    </row>
    <row r="8" spans="1:12" ht="19.5" customHeight="1"/>
  </sheetData>
  <mergeCells count="4">
    <mergeCell ref="A2:C2"/>
    <mergeCell ref="D2:J2"/>
    <mergeCell ref="K2:K3"/>
    <mergeCell ref="A1:K1"/>
  </mergeCells>
  <pageMargins left="0.11811023622047245" right="0.11811023622047245" top="0.74803149606299213" bottom="0.74803149606299213" header="0.31496062992125984" footer="0.31496062992125984"/>
  <pageSetup paperSize="9" scale="6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A9" sqref="A9"/>
    </sheetView>
  </sheetViews>
  <sheetFormatPr defaultColWidth="9.109375" defaultRowHeight="14.4"/>
  <cols>
    <col min="1" max="1" width="30.44140625" style="48" customWidth="1"/>
    <col min="2" max="3" width="14.109375" style="48" customWidth="1"/>
    <col min="4" max="4" width="24.33203125" style="48" customWidth="1"/>
    <col min="5" max="5" width="20.33203125" style="48" customWidth="1"/>
    <col min="6" max="6" width="21.109375" style="48" customWidth="1"/>
    <col min="7" max="7" width="18.44140625" style="48" customWidth="1"/>
    <col min="8" max="8" width="19.33203125" style="48" customWidth="1"/>
    <col min="9" max="16384" width="9.109375" style="48"/>
  </cols>
  <sheetData>
    <row r="1" spans="1:8" ht="59.25" customHeight="1">
      <c r="A1" s="77" t="s">
        <v>80</v>
      </c>
      <c r="B1" s="77"/>
      <c r="C1" s="77"/>
      <c r="D1" s="77"/>
      <c r="E1" s="77"/>
      <c r="F1" s="77"/>
      <c r="G1" s="77"/>
    </row>
    <row r="2" spans="1:8" ht="37.5" customHeight="1">
      <c r="A2" s="87" t="s">
        <v>4</v>
      </c>
      <c r="B2" s="87" t="s">
        <v>5</v>
      </c>
      <c r="C2" s="88" t="s">
        <v>59</v>
      </c>
      <c r="D2" s="23" t="s">
        <v>1</v>
      </c>
      <c r="E2" s="89" t="s">
        <v>10</v>
      </c>
      <c r="F2" s="68" t="s">
        <v>56</v>
      </c>
      <c r="G2" s="78" t="s">
        <v>61</v>
      </c>
      <c r="H2" s="78" t="s">
        <v>63</v>
      </c>
    </row>
    <row r="3" spans="1:8" ht="65.25" customHeight="1">
      <c r="A3" s="87"/>
      <c r="B3" s="87"/>
      <c r="C3" s="88"/>
      <c r="D3" s="24" t="s">
        <v>2</v>
      </c>
      <c r="E3" s="89"/>
      <c r="F3" s="69" t="s">
        <v>6</v>
      </c>
      <c r="G3" s="78"/>
      <c r="H3" s="78"/>
    </row>
    <row r="4" spans="1:8" ht="18">
      <c r="A4" s="38">
        <v>1</v>
      </c>
      <c r="B4" s="38">
        <v>2</v>
      </c>
      <c r="C4" s="38"/>
      <c r="D4" s="60">
        <v>3</v>
      </c>
      <c r="E4" s="38"/>
      <c r="F4" s="38">
        <v>4</v>
      </c>
      <c r="G4" s="38">
        <v>5</v>
      </c>
      <c r="H4" s="38">
        <v>6</v>
      </c>
    </row>
    <row r="5" spans="1:8" ht="18">
      <c r="A5" s="3" t="s">
        <v>81</v>
      </c>
      <c r="B5" s="5" t="s">
        <v>32</v>
      </c>
      <c r="C5" s="45">
        <v>1</v>
      </c>
      <c r="D5" s="46">
        <v>2076</v>
      </c>
      <c r="E5" s="46">
        <v>30000</v>
      </c>
      <c r="F5" s="46">
        <f>C5*E5</f>
        <v>30000</v>
      </c>
      <c r="G5" s="61">
        <f>F5/D5</f>
        <v>14.450867052023121</v>
      </c>
      <c r="H5" s="35">
        <f>F5/D5</f>
        <v>14.450867052023121</v>
      </c>
    </row>
    <row r="6" spans="1:8" ht="18">
      <c r="A6" s="4" t="s">
        <v>82</v>
      </c>
      <c r="B6" s="5" t="s">
        <v>32</v>
      </c>
      <c r="C6" s="45">
        <v>1</v>
      </c>
      <c r="D6" s="46">
        <v>2076</v>
      </c>
      <c r="E6" s="46">
        <v>16703.34</v>
      </c>
      <c r="F6" s="46">
        <f t="shared" ref="F6:F7" si="0">C6*E6</f>
        <v>16703.34</v>
      </c>
      <c r="G6" s="61">
        <f t="shared" ref="G6:G7" si="1">F6/D6</f>
        <v>8.0459248554913287</v>
      </c>
      <c r="H6" s="35">
        <f>F6/D6</f>
        <v>8.0459248554913287</v>
      </c>
    </row>
    <row r="7" spans="1:8" ht="18">
      <c r="A7" s="4"/>
      <c r="B7" s="5"/>
      <c r="C7" s="45"/>
      <c r="D7" s="46"/>
      <c r="E7" s="46"/>
      <c r="F7" s="46">
        <f t="shared" si="0"/>
        <v>0</v>
      </c>
      <c r="G7" s="61" t="e">
        <f t="shared" si="1"/>
        <v>#DIV/0!</v>
      </c>
      <c r="H7" s="35" t="e">
        <f>F7/D7</f>
        <v>#DIV/0!</v>
      </c>
    </row>
    <row r="8" spans="1:8" ht="19.5" customHeight="1" thickBot="1">
      <c r="A8" s="84" t="s">
        <v>110</v>
      </c>
      <c r="B8" s="85"/>
      <c r="C8" s="85"/>
      <c r="D8" s="85"/>
      <c r="E8" s="85"/>
      <c r="F8" s="85"/>
      <c r="G8" s="86"/>
      <c r="H8" s="53">
        <f>SUM(H5:H6)</f>
        <v>22.496791907514449</v>
      </c>
    </row>
  </sheetData>
  <mergeCells count="8">
    <mergeCell ref="H2:H3"/>
    <mergeCell ref="A8:G8"/>
    <mergeCell ref="A1:G1"/>
    <mergeCell ref="A2:A3"/>
    <mergeCell ref="B2:B3"/>
    <mergeCell ref="C2:C3"/>
    <mergeCell ref="E2:E3"/>
    <mergeCell ref="G2:G3"/>
  </mergeCells>
  <pageMargins left="0.31496062992125984" right="0.31496062992125984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view="pageBreakPreview" zoomScale="95" zoomScaleSheetLayoutView="95" workbookViewId="0">
      <selection sqref="A1:XFD1048576"/>
    </sheetView>
  </sheetViews>
  <sheetFormatPr defaultRowHeight="14.4"/>
  <cols>
    <col min="1" max="1" width="30.44140625" customWidth="1"/>
    <col min="2" max="3" width="14.109375" customWidth="1"/>
    <col min="4" max="4" width="24.33203125" customWidth="1"/>
    <col min="5" max="5" width="20.33203125" customWidth="1"/>
    <col min="6" max="6" width="21.109375" customWidth="1"/>
    <col min="7" max="7" width="18.44140625" customWidth="1"/>
    <col min="8" max="8" width="19.33203125" customWidth="1"/>
  </cols>
  <sheetData>
    <row r="1" spans="1:8" ht="59.25" customHeight="1">
      <c r="A1" s="77" t="s">
        <v>55</v>
      </c>
      <c r="B1" s="77"/>
      <c r="C1" s="77"/>
      <c r="D1" s="77"/>
      <c r="E1" s="77"/>
      <c r="F1" s="77"/>
      <c r="G1" s="77"/>
    </row>
    <row r="2" spans="1:8" ht="37.5" customHeight="1">
      <c r="A2" s="87" t="s">
        <v>4</v>
      </c>
      <c r="B2" s="87" t="s">
        <v>5</v>
      </c>
      <c r="C2" s="88" t="s">
        <v>59</v>
      </c>
      <c r="D2" s="23" t="s">
        <v>1</v>
      </c>
      <c r="E2" s="89" t="s">
        <v>10</v>
      </c>
      <c r="F2" s="20" t="s">
        <v>56</v>
      </c>
      <c r="G2" s="78" t="s">
        <v>61</v>
      </c>
      <c r="H2" s="78" t="s">
        <v>63</v>
      </c>
    </row>
    <row r="3" spans="1:8" ht="65.25" customHeight="1">
      <c r="A3" s="87"/>
      <c r="B3" s="87"/>
      <c r="C3" s="88"/>
      <c r="D3" s="24" t="s">
        <v>2</v>
      </c>
      <c r="E3" s="89"/>
      <c r="F3" s="14" t="s">
        <v>6</v>
      </c>
      <c r="G3" s="78"/>
      <c r="H3" s="78"/>
    </row>
    <row r="4" spans="1:8" ht="18">
      <c r="A4" s="38">
        <v>1</v>
      </c>
      <c r="B4" s="38">
        <v>2</v>
      </c>
      <c r="C4" s="38"/>
      <c r="D4" s="60">
        <v>3</v>
      </c>
      <c r="E4" s="38"/>
      <c r="F4" s="38">
        <v>4</v>
      </c>
      <c r="G4" s="38">
        <v>5</v>
      </c>
      <c r="H4" s="38">
        <v>6</v>
      </c>
    </row>
    <row r="5" spans="1:8" ht="18">
      <c r="A5" s="3" t="s">
        <v>31</v>
      </c>
      <c r="B5" s="5" t="s">
        <v>32</v>
      </c>
      <c r="C5" s="45">
        <v>1</v>
      </c>
      <c r="D5" s="46">
        <v>2076</v>
      </c>
      <c r="E5" s="46">
        <v>38354</v>
      </c>
      <c r="F5" s="46">
        <f>C5*E5</f>
        <v>38354</v>
      </c>
      <c r="G5" s="61">
        <f>F5/D5</f>
        <v>18.47495183044316</v>
      </c>
      <c r="H5" s="35">
        <f>F5/D5</f>
        <v>18.47495183044316</v>
      </c>
    </row>
    <row r="6" spans="1:8" ht="18">
      <c r="A6" s="4" t="s">
        <v>79</v>
      </c>
      <c r="B6" s="5" t="s">
        <v>32</v>
      </c>
      <c r="C6" s="45">
        <v>1</v>
      </c>
      <c r="D6" s="46">
        <v>2076</v>
      </c>
      <c r="E6" s="46">
        <v>20640.060000000001</v>
      </c>
      <c r="F6" s="46">
        <f t="shared" ref="F6:F7" si="0">C6*E6</f>
        <v>20640.060000000001</v>
      </c>
      <c r="G6" s="61">
        <f t="shared" ref="G6:G7" si="1">F6/D6</f>
        <v>9.9422254335260121</v>
      </c>
      <c r="H6" s="35">
        <f>F6/D6</f>
        <v>9.9422254335260121</v>
      </c>
    </row>
    <row r="7" spans="1:8" ht="18">
      <c r="A7" s="4"/>
      <c r="B7" s="5"/>
      <c r="C7" s="45"/>
      <c r="D7" s="46"/>
      <c r="E7" s="46"/>
      <c r="F7" s="46">
        <f t="shared" si="0"/>
        <v>0</v>
      </c>
      <c r="G7" s="61" t="e">
        <f t="shared" si="1"/>
        <v>#DIV/0!</v>
      </c>
      <c r="H7" s="35" t="e">
        <f>F7/D7</f>
        <v>#DIV/0!</v>
      </c>
    </row>
    <row r="8" spans="1:8" ht="19.5" customHeight="1" thickBot="1">
      <c r="A8" s="84" t="s">
        <v>7</v>
      </c>
      <c r="B8" s="85"/>
      <c r="C8" s="85"/>
      <c r="D8" s="85"/>
      <c r="E8" s="85"/>
      <c r="F8" s="85"/>
      <c r="G8" s="86"/>
      <c r="H8" s="53">
        <f>SUM(H5:H6)</f>
        <v>28.417177263969172</v>
      </c>
    </row>
  </sheetData>
  <mergeCells count="8">
    <mergeCell ref="H2:H3"/>
    <mergeCell ref="A8:G8"/>
    <mergeCell ref="A1:G1"/>
    <mergeCell ref="G2:G3"/>
    <mergeCell ref="A2:A3"/>
    <mergeCell ref="B2:B3"/>
    <mergeCell ref="C2:C3"/>
    <mergeCell ref="E2:E3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2"/>
  <sheetViews>
    <sheetView view="pageBreakPreview" zoomScaleSheetLayoutView="100" workbookViewId="0">
      <selection activeCell="E8" sqref="E8"/>
    </sheetView>
  </sheetViews>
  <sheetFormatPr defaultRowHeight="14.4"/>
  <cols>
    <col min="1" max="1" width="24.88671875" customWidth="1"/>
    <col min="2" max="2" width="17.109375" customWidth="1"/>
    <col min="3" max="3" width="20.109375" customWidth="1"/>
    <col min="4" max="4" width="21.5546875" customWidth="1"/>
    <col min="5" max="7" width="18.33203125" customWidth="1"/>
    <col min="8" max="8" width="17.109375" customWidth="1"/>
  </cols>
  <sheetData>
    <row r="1" spans="1:8" ht="47.25" customHeight="1">
      <c r="A1" s="77" t="s">
        <v>58</v>
      </c>
      <c r="B1" s="77"/>
      <c r="C1" s="77"/>
      <c r="D1" s="77"/>
      <c r="E1" s="77"/>
      <c r="F1" s="77"/>
      <c r="G1" s="77"/>
      <c r="H1" s="77"/>
    </row>
    <row r="2" spans="1:8" ht="56.25" customHeight="1">
      <c r="A2" s="78" t="s">
        <v>8</v>
      </c>
      <c r="B2" s="78" t="s">
        <v>5</v>
      </c>
      <c r="C2" s="78" t="s">
        <v>59</v>
      </c>
      <c r="D2" s="20" t="s">
        <v>1</v>
      </c>
      <c r="E2" s="78" t="s">
        <v>10</v>
      </c>
      <c r="F2" s="20" t="s">
        <v>65</v>
      </c>
      <c r="G2" s="78" t="s">
        <v>61</v>
      </c>
      <c r="H2" s="78" t="s">
        <v>63</v>
      </c>
    </row>
    <row r="3" spans="1:8" ht="36">
      <c r="A3" s="78"/>
      <c r="B3" s="78"/>
      <c r="C3" s="78"/>
      <c r="D3" s="14" t="s">
        <v>2</v>
      </c>
      <c r="E3" s="78"/>
      <c r="F3" s="20" t="s">
        <v>66</v>
      </c>
      <c r="G3" s="78"/>
      <c r="H3" s="78"/>
    </row>
    <row r="4" spans="1:8" ht="18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</row>
    <row r="5" spans="1:8" ht="36.75" customHeight="1">
      <c r="A5" s="30" t="s">
        <v>57</v>
      </c>
      <c r="B5" s="20" t="s">
        <v>33</v>
      </c>
      <c r="C5" s="31">
        <v>2390</v>
      </c>
      <c r="D5" s="32">
        <v>2076</v>
      </c>
      <c r="E5" s="22">
        <v>28.71</v>
      </c>
      <c r="F5" s="22">
        <f>C5*E5</f>
        <v>68616.900000000009</v>
      </c>
      <c r="G5" s="61">
        <f>C5/D5</f>
        <v>1.1512524084778419</v>
      </c>
      <c r="H5" s="22">
        <f>F5/D5</f>
        <v>33.052456647398849</v>
      </c>
    </row>
    <row r="6" spans="1:8" s="48" customFormat="1" ht="36.75" customHeight="1">
      <c r="A6" s="30" t="s">
        <v>83</v>
      </c>
      <c r="B6" s="70" t="s">
        <v>84</v>
      </c>
      <c r="C6" s="31">
        <v>478</v>
      </c>
      <c r="D6" s="32">
        <v>2076</v>
      </c>
      <c r="E6" s="22">
        <v>1448.65</v>
      </c>
      <c r="F6" s="22">
        <f>C6*E6</f>
        <v>692454.70000000007</v>
      </c>
      <c r="G6" s="61">
        <f>C6/D6</f>
        <v>0.23025048169556839</v>
      </c>
      <c r="H6" s="22">
        <f>F6/D6</f>
        <v>333.55236030828519</v>
      </c>
    </row>
    <row r="7" spans="1:8" ht="48.75" customHeight="1">
      <c r="A7" s="30" t="s">
        <v>34</v>
      </c>
      <c r="B7" s="20" t="s">
        <v>35</v>
      </c>
      <c r="C7" s="31">
        <v>36659</v>
      </c>
      <c r="D7" s="32">
        <v>2076</v>
      </c>
      <c r="E7" s="22">
        <v>5.3502999999999998</v>
      </c>
      <c r="F7" s="22">
        <f>C7*E7</f>
        <v>196136.6477</v>
      </c>
      <c r="G7" s="61">
        <f>C7/D7</f>
        <v>17.658477842003855</v>
      </c>
      <c r="H7" s="22">
        <f>F7/D7</f>
        <v>94.478153998073225</v>
      </c>
    </row>
    <row r="8" spans="1:8" ht="18">
      <c r="A8" s="30" t="s">
        <v>36</v>
      </c>
      <c r="B8" s="20" t="s">
        <v>33</v>
      </c>
      <c r="C8" s="31">
        <v>2390</v>
      </c>
      <c r="D8" s="32">
        <v>2076</v>
      </c>
      <c r="E8" s="22">
        <v>40.76</v>
      </c>
      <c r="F8" s="22">
        <f t="shared" ref="F8" si="0">C8*E8</f>
        <v>97416.4</v>
      </c>
      <c r="G8" s="61">
        <f t="shared" ref="G8" si="1">C8/D8</f>
        <v>1.1512524084778419</v>
      </c>
      <c r="H8" s="22">
        <f t="shared" ref="H8" si="2">F8/D8</f>
        <v>46.925048169556838</v>
      </c>
    </row>
    <row r="9" spans="1:8" ht="18" thickBot="1">
      <c r="A9" s="90" t="s">
        <v>11</v>
      </c>
      <c r="B9" s="91"/>
      <c r="C9" s="91"/>
      <c r="D9" s="91"/>
      <c r="E9" s="92"/>
      <c r="F9" s="19"/>
      <c r="G9" s="19"/>
      <c r="H9" s="29">
        <f>SUM(H5:H8)</f>
        <v>508.00801912331406</v>
      </c>
    </row>
    <row r="12" spans="1:8">
      <c r="F12" s="76">
        <f>F5+F6+F7+F8</f>
        <v>1054624.6477000001</v>
      </c>
    </row>
  </sheetData>
  <mergeCells count="8">
    <mergeCell ref="A1:H1"/>
    <mergeCell ref="G2:G3"/>
    <mergeCell ref="H2:H3"/>
    <mergeCell ref="A9:E9"/>
    <mergeCell ref="A2:A3"/>
    <mergeCell ref="B2:B3"/>
    <mergeCell ref="C2:C3"/>
    <mergeCell ref="E2:E3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6"/>
  <sheetViews>
    <sheetView view="pageBreakPreview" zoomScaleSheetLayoutView="100" workbookViewId="0">
      <selection activeCell="F17" sqref="F17"/>
    </sheetView>
  </sheetViews>
  <sheetFormatPr defaultRowHeight="14.4"/>
  <cols>
    <col min="1" max="1" width="42.88671875" customWidth="1"/>
    <col min="2" max="2" width="15.44140625" customWidth="1"/>
    <col min="3" max="4" width="20.44140625" customWidth="1"/>
    <col min="5" max="5" width="23.5546875" customWidth="1"/>
    <col min="6" max="7" width="20.44140625" customWidth="1"/>
    <col min="8" max="8" width="18.44140625" customWidth="1"/>
  </cols>
  <sheetData>
    <row r="1" spans="1:8" ht="52.5" customHeight="1">
      <c r="A1" s="77" t="s">
        <v>64</v>
      </c>
      <c r="B1" s="77"/>
      <c r="C1" s="77"/>
      <c r="D1" s="77"/>
      <c r="E1" s="77"/>
      <c r="F1" s="77"/>
      <c r="G1" s="77"/>
      <c r="H1" s="77"/>
    </row>
    <row r="2" spans="1:8" ht="37.5" customHeight="1">
      <c r="A2" s="78" t="s">
        <v>12</v>
      </c>
      <c r="B2" s="78" t="s">
        <v>5</v>
      </c>
      <c r="C2" s="93" t="s">
        <v>9</v>
      </c>
      <c r="D2" s="23" t="s">
        <v>1</v>
      </c>
      <c r="E2" s="89" t="s">
        <v>10</v>
      </c>
      <c r="F2" s="78" t="s">
        <v>67</v>
      </c>
      <c r="G2" s="78" t="s">
        <v>61</v>
      </c>
      <c r="H2" s="78" t="s">
        <v>63</v>
      </c>
    </row>
    <row r="3" spans="1:8" ht="66.75" customHeight="1">
      <c r="A3" s="78"/>
      <c r="B3" s="78"/>
      <c r="C3" s="93"/>
      <c r="D3" s="24" t="s">
        <v>2</v>
      </c>
      <c r="E3" s="89"/>
      <c r="F3" s="78"/>
      <c r="G3" s="78"/>
      <c r="H3" s="78"/>
    </row>
    <row r="4" spans="1:8" ht="18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</row>
    <row r="5" spans="1:8" ht="36">
      <c r="A5" s="6" t="s">
        <v>85</v>
      </c>
      <c r="B5" s="72" t="s">
        <v>45</v>
      </c>
      <c r="C5" s="40">
        <v>1</v>
      </c>
      <c r="D5" s="40">
        <v>2076</v>
      </c>
      <c r="E5" s="22">
        <v>36000</v>
      </c>
      <c r="F5" s="22">
        <f t="shared" ref="F5:F11" si="0">C5*E5</f>
        <v>36000</v>
      </c>
      <c r="G5" s="61">
        <f>F5/D5</f>
        <v>17.341040462427745</v>
      </c>
      <c r="H5" s="22">
        <f t="shared" ref="H5:H11" si="1">F5/D5</f>
        <v>17.341040462427745</v>
      </c>
    </row>
    <row r="6" spans="1:8" s="48" customFormat="1" ht="36">
      <c r="A6" s="7" t="s">
        <v>87</v>
      </c>
      <c r="B6" s="73" t="s">
        <v>45</v>
      </c>
      <c r="C6" s="73">
        <v>1</v>
      </c>
      <c r="D6" s="73">
        <v>2076</v>
      </c>
      <c r="E6" s="22">
        <v>7969.56</v>
      </c>
      <c r="F6" s="22">
        <f t="shared" si="0"/>
        <v>7969.56</v>
      </c>
      <c r="G6" s="61">
        <f>F6/D6</f>
        <v>3.8389017341040463</v>
      </c>
      <c r="H6" s="22">
        <f t="shared" si="1"/>
        <v>3.8389017341040463</v>
      </c>
    </row>
    <row r="7" spans="1:8" s="48" customFormat="1" ht="36">
      <c r="A7" s="6" t="s">
        <v>37</v>
      </c>
      <c r="B7" s="73" t="s">
        <v>45</v>
      </c>
      <c r="C7" s="73">
        <v>1</v>
      </c>
      <c r="D7" s="73">
        <v>2076</v>
      </c>
      <c r="E7" s="22">
        <v>21360</v>
      </c>
      <c r="F7" s="22">
        <f t="shared" si="0"/>
        <v>21360</v>
      </c>
      <c r="G7" s="61">
        <f>F7/D7</f>
        <v>10.289017341040463</v>
      </c>
      <c r="H7" s="22">
        <f t="shared" si="1"/>
        <v>10.289017341040463</v>
      </c>
    </row>
    <row r="8" spans="1:8" s="48" customFormat="1" ht="18">
      <c r="A8" s="6" t="s">
        <v>98</v>
      </c>
      <c r="B8" s="73" t="s">
        <v>89</v>
      </c>
      <c r="C8" s="73">
        <v>48</v>
      </c>
      <c r="D8" s="73">
        <v>2076</v>
      </c>
      <c r="E8" s="22">
        <v>363.45830000000001</v>
      </c>
      <c r="F8" s="22">
        <f t="shared" si="0"/>
        <v>17445.9984</v>
      </c>
      <c r="G8" s="61">
        <f>C8/D8</f>
        <v>2.3121387283236993E-2</v>
      </c>
      <c r="H8" s="22">
        <f t="shared" si="1"/>
        <v>8.4036601156069359</v>
      </c>
    </row>
    <row r="9" spans="1:8" s="48" customFormat="1" ht="36">
      <c r="A9" s="6" t="s">
        <v>90</v>
      </c>
      <c r="B9" s="73" t="s">
        <v>102</v>
      </c>
      <c r="C9" s="73">
        <v>1148</v>
      </c>
      <c r="D9" s="73">
        <v>2076</v>
      </c>
      <c r="E9" s="22">
        <v>5.1916000000000002</v>
      </c>
      <c r="F9" s="22">
        <f t="shared" si="0"/>
        <v>5959.9567999999999</v>
      </c>
      <c r="G9" s="61">
        <f>C9/D9</f>
        <v>0.55298651252408482</v>
      </c>
      <c r="H9" s="22">
        <f t="shared" si="1"/>
        <v>2.8708847784200384</v>
      </c>
    </row>
    <row r="10" spans="1:8" s="48" customFormat="1" ht="18">
      <c r="A10" s="6" t="s">
        <v>91</v>
      </c>
      <c r="B10" s="73" t="s">
        <v>45</v>
      </c>
      <c r="C10" s="73">
        <v>1</v>
      </c>
      <c r="D10" s="73">
        <v>2076</v>
      </c>
      <c r="E10" s="22">
        <v>6000</v>
      </c>
      <c r="F10" s="22">
        <f t="shared" si="0"/>
        <v>6000</v>
      </c>
      <c r="G10" s="61">
        <f>F10/D10</f>
        <v>2.8901734104046244</v>
      </c>
      <c r="H10" s="22">
        <f t="shared" si="1"/>
        <v>2.8901734104046244</v>
      </c>
    </row>
    <row r="11" spans="1:8" s="48" customFormat="1" ht="36">
      <c r="A11" s="6" t="s">
        <v>92</v>
      </c>
      <c r="B11" s="73" t="s">
        <v>45</v>
      </c>
      <c r="C11" s="73">
        <v>1</v>
      </c>
      <c r="D11" s="73">
        <v>2076</v>
      </c>
      <c r="E11" s="22">
        <v>36000</v>
      </c>
      <c r="F11" s="22">
        <f t="shared" si="0"/>
        <v>36000</v>
      </c>
      <c r="G11" s="61">
        <f>F11/D11</f>
        <v>17.341040462427745</v>
      </c>
      <c r="H11" s="22">
        <f t="shared" si="1"/>
        <v>17.341040462427745</v>
      </c>
    </row>
    <row r="12" spans="1:8" ht="36">
      <c r="A12" s="7" t="s">
        <v>99</v>
      </c>
      <c r="B12" s="73" t="s">
        <v>45</v>
      </c>
      <c r="C12" s="40">
        <v>1</v>
      </c>
      <c r="D12" s="40">
        <v>2076</v>
      </c>
      <c r="E12" s="22">
        <v>28030.44</v>
      </c>
      <c r="F12" s="22">
        <f t="shared" ref="F12" si="2">C12*E12</f>
        <v>28030.44</v>
      </c>
      <c r="G12" s="61">
        <f>F12/D12</f>
        <v>13.502138728323699</v>
      </c>
      <c r="H12" s="22">
        <f t="shared" ref="H12" si="3">F12/D12</f>
        <v>13.502138728323699</v>
      </c>
    </row>
    <row r="13" spans="1:8" ht="18" thickBot="1">
      <c r="A13" s="90" t="s">
        <v>13</v>
      </c>
      <c r="B13" s="91"/>
      <c r="C13" s="91"/>
      <c r="D13" s="91"/>
      <c r="E13" s="91"/>
      <c r="F13" s="92"/>
      <c r="G13" s="43"/>
      <c r="H13" s="29">
        <f>SUM(H5:H12)</f>
        <v>76.476857032755291</v>
      </c>
    </row>
    <row r="16" spans="1:8">
      <c r="F16" s="76">
        <f>F5+F6+F7+F8+F9+F10+F11+F12</f>
        <v>158765.9552</v>
      </c>
    </row>
  </sheetData>
  <mergeCells count="9">
    <mergeCell ref="A13:F13"/>
    <mergeCell ref="A1:H1"/>
    <mergeCell ref="A2:A3"/>
    <mergeCell ref="B2:B3"/>
    <mergeCell ref="C2:C3"/>
    <mergeCell ref="E2:E3"/>
    <mergeCell ref="F2:F3"/>
    <mergeCell ref="G2:G3"/>
    <mergeCell ref="H2:H3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H14"/>
  <sheetViews>
    <sheetView view="pageBreakPreview" topLeftCell="A4" zoomScaleSheetLayoutView="100" workbookViewId="0">
      <selection activeCell="H6" sqref="H6:H7"/>
    </sheetView>
  </sheetViews>
  <sheetFormatPr defaultRowHeight="14.4"/>
  <cols>
    <col min="1" max="1" width="31.44140625" customWidth="1"/>
    <col min="2" max="2" width="16.88671875" customWidth="1"/>
    <col min="3" max="8" width="23.6640625" customWidth="1"/>
  </cols>
  <sheetData>
    <row r="1" spans="1:8" ht="32.25" customHeight="1">
      <c r="A1" s="94" t="s">
        <v>68</v>
      </c>
      <c r="B1" s="94"/>
      <c r="C1" s="94"/>
      <c r="D1" s="94"/>
      <c r="E1" s="94"/>
      <c r="F1" s="94"/>
      <c r="G1" s="94"/>
      <c r="H1" s="94"/>
    </row>
    <row r="2" spans="1:8" ht="39.75" customHeight="1">
      <c r="A2" s="95" t="s">
        <v>12</v>
      </c>
      <c r="B2" s="95" t="s">
        <v>5</v>
      </c>
      <c r="C2" s="95" t="s">
        <v>9</v>
      </c>
      <c r="D2" s="17" t="s">
        <v>1</v>
      </c>
      <c r="E2" s="78" t="s">
        <v>10</v>
      </c>
      <c r="F2" s="78" t="s">
        <v>67</v>
      </c>
      <c r="G2" s="78" t="s">
        <v>61</v>
      </c>
      <c r="H2" s="78" t="s">
        <v>63</v>
      </c>
    </row>
    <row r="3" spans="1:8" ht="42.75" customHeight="1">
      <c r="A3" s="95"/>
      <c r="B3" s="95"/>
      <c r="C3" s="95"/>
      <c r="D3" s="14" t="s">
        <v>2</v>
      </c>
      <c r="E3" s="78"/>
      <c r="F3" s="78"/>
      <c r="G3" s="78"/>
      <c r="H3" s="78"/>
    </row>
    <row r="4" spans="1:8" ht="18" customHeight="1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</row>
    <row r="5" spans="1:8" ht="54">
      <c r="A5" s="7" t="s">
        <v>86</v>
      </c>
      <c r="B5" s="70" t="s">
        <v>45</v>
      </c>
      <c r="C5" s="49">
        <v>1</v>
      </c>
      <c r="D5" s="20">
        <v>2076</v>
      </c>
      <c r="E5" s="22">
        <v>80000</v>
      </c>
      <c r="F5" s="22">
        <f t="shared" ref="F5:F10" si="0">C5*E5</f>
        <v>80000</v>
      </c>
      <c r="G5" s="62">
        <f>F5/D5</f>
        <v>38.53564547206166</v>
      </c>
      <c r="H5" s="22">
        <f t="shared" ref="H5:H10" si="1">F5/D5</f>
        <v>38.53564547206166</v>
      </c>
    </row>
    <row r="6" spans="1:8" ht="90">
      <c r="A6" s="6" t="s">
        <v>108</v>
      </c>
      <c r="B6" s="70" t="s">
        <v>45</v>
      </c>
      <c r="C6" s="49">
        <v>1</v>
      </c>
      <c r="D6" s="20">
        <v>2076</v>
      </c>
      <c r="E6" s="22">
        <v>120525</v>
      </c>
      <c r="F6" s="22">
        <f t="shared" si="0"/>
        <v>120525</v>
      </c>
      <c r="G6" s="62">
        <f>F6/D6</f>
        <v>58.056358381502889</v>
      </c>
      <c r="H6" s="22">
        <f t="shared" si="1"/>
        <v>58.056358381502889</v>
      </c>
    </row>
    <row r="7" spans="1:8" s="48" customFormat="1" ht="90">
      <c r="A7" s="6" t="s">
        <v>88</v>
      </c>
      <c r="B7" s="75" t="s">
        <v>109</v>
      </c>
      <c r="C7" s="49">
        <v>1</v>
      </c>
      <c r="D7" s="75">
        <v>2076</v>
      </c>
      <c r="E7" s="22">
        <v>36440.519999999997</v>
      </c>
      <c r="F7" s="22">
        <f t="shared" si="0"/>
        <v>36440.519999999997</v>
      </c>
      <c r="G7" s="62">
        <f>F7/D7</f>
        <v>17.553236994219652</v>
      </c>
      <c r="H7" s="22">
        <f t="shared" si="1"/>
        <v>17.553236994219652</v>
      </c>
    </row>
    <row r="8" spans="1:8" ht="72">
      <c r="A8" s="6" t="s">
        <v>100</v>
      </c>
      <c r="B8" s="73" t="s">
        <v>45</v>
      </c>
      <c r="C8" s="49">
        <v>1</v>
      </c>
      <c r="D8" s="20">
        <v>2076</v>
      </c>
      <c r="E8" s="22">
        <v>92400</v>
      </c>
      <c r="F8" s="22">
        <f t="shared" si="0"/>
        <v>92400</v>
      </c>
      <c r="G8" s="62">
        <f>F8/D8</f>
        <v>44.508670520231213</v>
      </c>
      <c r="H8" s="22">
        <f t="shared" si="1"/>
        <v>44.508670520231213</v>
      </c>
    </row>
    <row r="9" spans="1:8" s="48" customFormat="1" ht="18">
      <c r="A9" s="6" t="s">
        <v>103</v>
      </c>
      <c r="B9" s="73" t="s">
        <v>104</v>
      </c>
      <c r="C9" s="49">
        <v>3398</v>
      </c>
      <c r="D9" s="73">
        <v>2076</v>
      </c>
      <c r="E9" s="22">
        <v>34.029699999999998</v>
      </c>
      <c r="F9" s="22">
        <f>C9*E9</f>
        <v>115632.9206</v>
      </c>
      <c r="G9" s="62">
        <f>C9/D9</f>
        <v>1.6368015414258188</v>
      </c>
      <c r="H9" s="22">
        <f t="shared" si="1"/>
        <v>55.699865414258184</v>
      </c>
    </row>
    <row r="10" spans="1:8" ht="45" customHeight="1">
      <c r="A10" s="6" t="s">
        <v>101</v>
      </c>
      <c r="B10" s="70" t="s">
        <v>45</v>
      </c>
      <c r="C10" s="49">
        <v>1</v>
      </c>
      <c r="D10" s="20">
        <v>2076</v>
      </c>
      <c r="E10" s="22">
        <v>4093.32</v>
      </c>
      <c r="F10" s="22">
        <f t="shared" si="0"/>
        <v>4093.32</v>
      </c>
      <c r="G10" s="62">
        <f>F10/D10</f>
        <v>1.9717341040462428</v>
      </c>
      <c r="H10" s="22">
        <f t="shared" si="1"/>
        <v>1.9717341040462428</v>
      </c>
    </row>
    <row r="11" spans="1:8" ht="18" thickBot="1">
      <c r="A11" s="81" t="s">
        <v>69</v>
      </c>
      <c r="B11" s="91"/>
      <c r="C11" s="91"/>
      <c r="D11" s="91"/>
      <c r="E11" s="91"/>
      <c r="F11" s="92"/>
      <c r="G11" s="19"/>
      <c r="H11" s="29">
        <f>SUM(H5:H10)</f>
        <v>216.32551088631985</v>
      </c>
    </row>
    <row r="14" spans="1:8">
      <c r="F14" s="76">
        <f>F5+F6+F8+F9+F10</f>
        <v>412651.24060000002</v>
      </c>
    </row>
  </sheetData>
  <mergeCells count="9">
    <mergeCell ref="G2:G3"/>
    <mergeCell ref="H2:H3"/>
    <mergeCell ref="A1:H1"/>
    <mergeCell ref="A11:F11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2"/>
  <sheetViews>
    <sheetView view="pageBreakPreview" topLeftCell="A2" zoomScaleSheetLayoutView="100" workbookViewId="0">
      <selection activeCell="F11" sqref="F11"/>
    </sheetView>
  </sheetViews>
  <sheetFormatPr defaultRowHeight="14.4"/>
  <cols>
    <col min="1" max="1" width="35.6640625" customWidth="1"/>
    <col min="2" max="2" width="15.5546875" customWidth="1"/>
    <col min="3" max="3" width="19.33203125" bestFit="1" customWidth="1"/>
    <col min="4" max="4" width="24.33203125" bestFit="1" customWidth="1"/>
    <col min="5" max="5" width="23.44140625" customWidth="1"/>
    <col min="6" max="6" width="21.88671875" customWidth="1"/>
    <col min="7" max="7" width="17" customWidth="1"/>
    <col min="8" max="8" width="19.88671875" customWidth="1"/>
  </cols>
  <sheetData>
    <row r="1" spans="1:8" ht="35.25" customHeight="1">
      <c r="B1" s="77" t="s">
        <v>70</v>
      </c>
      <c r="C1" s="77"/>
      <c r="D1" s="77"/>
      <c r="E1" s="77"/>
      <c r="F1" s="77"/>
      <c r="G1" s="77"/>
      <c r="H1" s="77"/>
    </row>
    <row r="2" spans="1:8" ht="45" customHeight="1">
      <c r="A2" s="78" t="s">
        <v>14</v>
      </c>
      <c r="B2" s="78" t="s">
        <v>5</v>
      </c>
      <c r="C2" s="78" t="s">
        <v>9</v>
      </c>
      <c r="D2" s="17" t="s">
        <v>1</v>
      </c>
      <c r="E2" s="78" t="s">
        <v>10</v>
      </c>
      <c r="F2" s="78" t="s">
        <v>67</v>
      </c>
      <c r="G2" s="78" t="s">
        <v>61</v>
      </c>
      <c r="H2" s="78" t="s">
        <v>63</v>
      </c>
    </row>
    <row r="3" spans="1:8" ht="46.5" customHeight="1">
      <c r="A3" s="78"/>
      <c r="B3" s="78"/>
      <c r="C3" s="78"/>
      <c r="D3" s="14" t="s">
        <v>2</v>
      </c>
      <c r="E3" s="78"/>
      <c r="F3" s="78"/>
      <c r="G3" s="78"/>
      <c r="H3" s="78"/>
    </row>
    <row r="4" spans="1:8" ht="18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</row>
    <row r="5" spans="1:8" ht="18">
      <c r="A5" s="7" t="s">
        <v>93</v>
      </c>
      <c r="B5" s="17" t="s">
        <v>46</v>
      </c>
      <c r="C5" s="17">
        <v>1</v>
      </c>
      <c r="D5" s="18">
        <v>2076</v>
      </c>
      <c r="E5" s="22">
        <v>1522.2</v>
      </c>
      <c r="F5" s="22">
        <f>C5*E5</f>
        <v>1522.2</v>
      </c>
      <c r="G5" s="61">
        <f>F5/D5</f>
        <v>0.73323699421965316</v>
      </c>
      <c r="H5" s="22">
        <f>F5/D5</f>
        <v>0.73323699421965316</v>
      </c>
    </row>
    <row r="6" spans="1:8" ht="54">
      <c r="A6" s="7" t="s">
        <v>38</v>
      </c>
      <c r="B6" s="17" t="s">
        <v>72</v>
      </c>
      <c r="C6" s="17">
        <v>3</v>
      </c>
      <c r="D6" s="18">
        <v>2076</v>
      </c>
      <c r="E6" s="22">
        <v>300.3</v>
      </c>
      <c r="F6" s="22">
        <f>C6*E6*12</f>
        <v>10810.800000000001</v>
      </c>
      <c r="G6" s="62">
        <f>C6/D6</f>
        <v>1.4450867052023121E-3</v>
      </c>
      <c r="H6" s="22">
        <f t="shared" ref="H6:H11" si="0">F6/D6</f>
        <v>5.2075144508670528</v>
      </c>
    </row>
    <row r="7" spans="1:8" ht="54">
      <c r="A7" s="7" t="s">
        <v>39</v>
      </c>
      <c r="B7" s="17" t="s">
        <v>72</v>
      </c>
      <c r="C7" s="17">
        <v>2</v>
      </c>
      <c r="D7" s="18">
        <v>2076</v>
      </c>
      <c r="E7" s="22">
        <v>224</v>
      </c>
      <c r="F7" s="22">
        <f>C7*E7*12</f>
        <v>5376</v>
      </c>
      <c r="G7" s="62">
        <f t="shared" ref="G7:G11" si="1">C7/D7</f>
        <v>9.6339113680154141E-4</v>
      </c>
      <c r="H7" s="22">
        <f t="shared" si="0"/>
        <v>2.5895953757225434</v>
      </c>
    </row>
    <row r="8" spans="1:8" ht="54">
      <c r="A8" s="7" t="s">
        <v>94</v>
      </c>
      <c r="B8" s="70" t="s">
        <v>95</v>
      </c>
      <c r="C8" s="17">
        <v>12</v>
      </c>
      <c r="D8" s="18">
        <v>2076</v>
      </c>
      <c r="E8" s="22">
        <v>450</v>
      </c>
      <c r="F8" s="22">
        <f>C8*E8</f>
        <v>5400</v>
      </c>
      <c r="G8" s="62">
        <f t="shared" si="1"/>
        <v>5.7803468208092483E-3</v>
      </c>
      <c r="H8" s="22">
        <f t="shared" si="0"/>
        <v>2.601156069364162</v>
      </c>
    </row>
    <row r="9" spans="1:8" ht="54">
      <c r="A9" s="7" t="s">
        <v>96</v>
      </c>
      <c r="B9" s="70" t="s">
        <v>95</v>
      </c>
      <c r="C9" s="17">
        <v>12</v>
      </c>
      <c r="D9" s="18">
        <v>2076</v>
      </c>
      <c r="E9" s="22">
        <v>82</v>
      </c>
      <c r="F9" s="22">
        <f>C9*E9</f>
        <v>984</v>
      </c>
      <c r="G9" s="62">
        <f t="shared" si="1"/>
        <v>5.7803468208092483E-3</v>
      </c>
      <c r="H9" s="22">
        <f t="shared" si="0"/>
        <v>0.47398843930635837</v>
      </c>
    </row>
    <row r="10" spans="1:8" s="48" customFormat="1" ht="54">
      <c r="A10" s="7" t="s">
        <v>97</v>
      </c>
      <c r="B10" s="70" t="s">
        <v>45</v>
      </c>
      <c r="C10" s="70">
        <v>1</v>
      </c>
      <c r="D10" s="71">
        <v>2076</v>
      </c>
      <c r="E10" s="22">
        <v>6941</v>
      </c>
      <c r="F10" s="22">
        <f>C10*E10</f>
        <v>6941</v>
      </c>
      <c r="G10" s="62">
        <f>F10/D10</f>
        <v>3.3434489402697496</v>
      </c>
      <c r="H10" s="22">
        <f t="shared" si="0"/>
        <v>3.3434489402697496</v>
      </c>
    </row>
    <row r="11" spans="1:8" ht="18">
      <c r="A11" s="7" t="s">
        <v>40</v>
      </c>
      <c r="B11" s="17" t="s">
        <v>71</v>
      </c>
      <c r="C11" s="17">
        <v>96</v>
      </c>
      <c r="D11" s="18">
        <v>2076</v>
      </c>
      <c r="E11" s="22">
        <v>130</v>
      </c>
      <c r="F11" s="22">
        <f>C11*E11</f>
        <v>12480</v>
      </c>
      <c r="G11" s="61">
        <f t="shared" si="1"/>
        <v>4.6242774566473986E-2</v>
      </c>
      <c r="H11" s="22">
        <f t="shared" si="0"/>
        <v>6.0115606936416182</v>
      </c>
    </row>
    <row r="12" spans="1:8" ht="18.75" customHeight="1">
      <c r="A12" s="96" t="s">
        <v>15</v>
      </c>
      <c r="B12" s="97"/>
      <c r="C12" s="97"/>
      <c r="D12" s="97"/>
      <c r="E12" s="97"/>
      <c r="F12" s="97"/>
      <c r="G12" s="98"/>
      <c r="H12" s="28">
        <f>SUM(H5:H11)</f>
        <v>20.960500963391141</v>
      </c>
    </row>
  </sheetData>
  <mergeCells count="9">
    <mergeCell ref="B1:H1"/>
    <mergeCell ref="G2:G3"/>
    <mergeCell ref="H2:H3"/>
    <mergeCell ref="A12:G12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"/>
  <sheetViews>
    <sheetView view="pageBreakPreview" zoomScaleSheetLayoutView="100" workbookViewId="0">
      <selection activeCell="A6" sqref="A6:G6"/>
    </sheetView>
  </sheetViews>
  <sheetFormatPr defaultRowHeight="14.4"/>
  <cols>
    <col min="1" max="1" width="31.33203125" customWidth="1"/>
    <col min="2" max="2" width="14.88671875" customWidth="1"/>
    <col min="3" max="3" width="18.88671875" customWidth="1"/>
    <col min="4" max="4" width="20.33203125" customWidth="1"/>
    <col min="5" max="5" width="19.5546875" customWidth="1"/>
    <col min="6" max="6" width="17.109375" customWidth="1"/>
    <col min="7" max="7" width="16.33203125" customWidth="1"/>
    <col min="8" max="8" width="16.109375" customWidth="1"/>
  </cols>
  <sheetData>
    <row r="1" spans="1:8" ht="38.25" customHeight="1">
      <c r="A1" s="102" t="s">
        <v>73</v>
      </c>
      <c r="B1" s="102"/>
      <c r="C1" s="102"/>
      <c r="D1" s="102"/>
      <c r="E1" s="102"/>
      <c r="F1" s="102"/>
      <c r="G1" s="102"/>
      <c r="H1" s="102"/>
    </row>
    <row r="2" spans="1:8" ht="37.5" customHeight="1">
      <c r="A2" s="103" t="s">
        <v>16</v>
      </c>
      <c r="B2" s="103" t="s">
        <v>5</v>
      </c>
      <c r="C2" s="103" t="s">
        <v>9</v>
      </c>
      <c r="D2" s="17" t="s">
        <v>1</v>
      </c>
      <c r="E2" s="78" t="s">
        <v>10</v>
      </c>
      <c r="F2" s="78" t="s">
        <v>67</v>
      </c>
      <c r="G2" s="78" t="s">
        <v>61</v>
      </c>
      <c r="H2" s="78" t="s">
        <v>63</v>
      </c>
    </row>
    <row r="3" spans="1:8" ht="53.25" customHeight="1">
      <c r="A3" s="103"/>
      <c r="B3" s="103"/>
      <c r="C3" s="103"/>
      <c r="D3" s="14" t="s">
        <v>2</v>
      </c>
      <c r="E3" s="78"/>
      <c r="F3" s="78"/>
      <c r="G3" s="78"/>
      <c r="H3" s="78"/>
    </row>
    <row r="4" spans="1:8" ht="18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</row>
    <row r="5" spans="1:8" ht="54">
      <c r="A5" s="8" t="s">
        <v>41</v>
      </c>
      <c r="B5" s="25" t="s">
        <v>47</v>
      </c>
      <c r="C5" s="25">
        <v>22</v>
      </c>
      <c r="D5" s="44">
        <v>2076</v>
      </c>
      <c r="E5" s="25">
        <v>428.46</v>
      </c>
      <c r="F5" s="26">
        <f>E5*C5</f>
        <v>9426.119999999999</v>
      </c>
      <c r="G5" s="63">
        <f>C5/D5</f>
        <v>1.0597302504816955E-2</v>
      </c>
      <c r="H5" s="33">
        <f>F5/D5</f>
        <v>4.5405202312138719</v>
      </c>
    </row>
    <row r="6" spans="1:8" ht="24" customHeight="1">
      <c r="A6" s="99" t="s">
        <v>17</v>
      </c>
      <c r="B6" s="100"/>
      <c r="C6" s="100"/>
      <c r="D6" s="100"/>
      <c r="E6" s="100"/>
      <c r="F6" s="100"/>
      <c r="G6" s="101"/>
      <c r="H6" s="54">
        <f>H5</f>
        <v>4.5405202312138719</v>
      </c>
    </row>
  </sheetData>
  <mergeCells count="9">
    <mergeCell ref="G2:G3"/>
    <mergeCell ref="H2:H3"/>
    <mergeCell ref="A6:G6"/>
    <mergeCell ref="A1:H1"/>
    <mergeCell ref="F2:F3"/>
    <mergeCell ref="A2:A3"/>
    <mergeCell ref="B2:B3"/>
    <mergeCell ref="C2:C3"/>
    <mergeCell ref="E2:E3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G14"/>
  <sheetViews>
    <sheetView view="pageBreakPreview" zoomScaleSheetLayoutView="100" workbookViewId="0">
      <selection activeCell="A9" sqref="A9:E9"/>
    </sheetView>
  </sheetViews>
  <sheetFormatPr defaultRowHeight="14.4"/>
  <cols>
    <col min="1" max="1" width="35.33203125" customWidth="1"/>
    <col min="2" max="2" width="21.33203125" customWidth="1"/>
    <col min="3" max="3" width="21.33203125" style="48" customWidth="1"/>
    <col min="4" max="4" width="21.33203125" customWidth="1"/>
    <col min="5" max="5" width="24.88671875" customWidth="1"/>
    <col min="6" max="7" width="18.33203125" customWidth="1"/>
  </cols>
  <sheetData>
    <row r="1" spans="1:7" ht="36.75" customHeight="1">
      <c r="A1" s="102" t="s">
        <v>53</v>
      </c>
      <c r="B1" s="102"/>
      <c r="C1" s="102"/>
      <c r="D1" s="102"/>
      <c r="E1" s="77"/>
      <c r="F1" s="102"/>
      <c r="G1" s="102"/>
    </row>
    <row r="2" spans="1:7" ht="37.5" customHeight="1">
      <c r="A2" s="78" t="s">
        <v>62</v>
      </c>
      <c r="B2" s="78" t="s">
        <v>51</v>
      </c>
      <c r="C2" s="78" t="s">
        <v>76</v>
      </c>
      <c r="D2" s="93" t="s">
        <v>50</v>
      </c>
      <c r="E2" s="23" t="s">
        <v>1</v>
      </c>
      <c r="F2" s="89" t="s">
        <v>61</v>
      </c>
      <c r="G2" s="78" t="s">
        <v>63</v>
      </c>
    </row>
    <row r="3" spans="1:7" ht="33" customHeight="1">
      <c r="A3" s="78"/>
      <c r="B3" s="78"/>
      <c r="C3" s="78"/>
      <c r="D3" s="93"/>
      <c r="E3" s="50" t="s">
        <v>2</v>
      </c>
      <c r="F3" s="89"/>
      <c r="G3" s="78"/>
    </row>
    <row r="4" spans="1:7" ht="51" customHeight="1">
      <c r="A4" s="78"/>
      <c r="B4" s="78"/>
      <c r="C4" s="78"/>
      <c r="D4" s="93"/>
      <c r="E4" s="51"/>
      <c r="F4" s="89"/>
      <c r="G4" s="78"/>
    </row>
    <row r="5" spans="1:7" ht="15.75" customHeight="1">
      <c r="A5" s="41">
        <v>1</v>
      </c>
      <c r="B5" s="41">
        <v>2</v>
      </c>
      <c r="C5" s="41"/>
      <c r="D5" s="41">
        <v>3</v>
      </c>
      <c r="E5" s="47">
        <v>4</v>
      </c>
      <c r="F5" s="37">
        <v>5</v>
      </c>
      <c r="G5" s="41">
        <v>6</v>
      </c>
    </row>
    <row r="6" spans="1:7" ht="26.25" customHeight="1">
      <c r="A6" s="83" t="s">
        <v>54</v>
      </c>
      <c r="B6" s="83"/>
      <c r="C6" s="83"/>
      <c r="D6" s="83"/>
      <c r="E6" s="83"/>
      <c r="F6" s="83"/>
      <c r="G6" s="83"/>
    </row>
    <row r="7" spans="1:7" ht="18.75" customHeight="1">
      <c r="A7" s="16">
        <v>211</v>
      </c>
      <c r="B7" s="13">
        <v>18</v>
      </c>
      <c r="C7" s="13">
        <v>148891.9184</v>
      </c>
      <c r="D7" s="40">
        <f>C7*B7</f>
        <v>2680054.5312000001</v>
      </c>
      <c r="E7" s="15">
        <v>2076</v>
      </c>
      <c r="F7" s="61">
        <f>B7/E7</f>
        <v>8.670520231213872E-3</v>
      </c>
      <c r="G7" s="22">
        <f>C7*F7</f>
        <v>1290.9703907514449</v>
      </c>
    </row>
    <row r="8" spans="1:7" ht="18.75" customHeight="1">
      <c r="A8" s="16">
        <v>213</v>
      </c>
      <c r="B8" s="13" t="s">
        <v>60</v>
      </c>
      <c r="C8" s="13">
        <v>44965.359400000001</v>
      </c>
      <c r="D8" s="40">
        <f>C8*B7</f>
        <v>809376.46920000005</v>
      </c>
      <c r="E8" s="15">
        <v>2076</v>
      </c>
      <c r="F8" s="15" t="s">
        <v>60</v>
      </c>
      <c r="G8" s="22">
        <f>C8*F7</f>
        <v>389.87305838150286</v>
      </c>
    </row>
    <row r="9" spans="1:7" ht="18" thickBot="1">
      <c r="A9" s="81" t="s">
        <v>3</v>
      </c>
      <c r="B9" s="82"/>
      <c r="C9" s="82"/>
      <c r="D9" s="82"/>
      <c r="E9" s="82"/>
      <c r="F9" s="52">
        <f>F7</f>
        <v>8.670520231213872E-3</v>
      </c>
      <c r="G9" s="36">
        <f>G7+G8</f>
        <v>1680.8434491329479</v>
      </c>
    </row>
    <row r="10" spans="1:7" ht="17.399999999999999">
      <c r="A10" s="2"/>
      <c r="B10" s="2"/>
      <c r="C10" s="42"/>
      <c r="D10" s="2"/>
      <c r="E10" s="2"/>
      <c r="F10" s="2"/>
      <c r="G10" s="12"/>
    </row>
    <row r="11" spans="1:7" ht="33" customHeight="1">
      <c r="D11" s="79"/>
      <c r="E11" s="80"/>
      <c r="F11" s="11"/>
    </row>
    <row r="12" spans="1:7" ht="28.5" customHeight="1">
      <c r="A12" s="1"/>
    </row>
    <row r="13" spans="1:7">
      <c r="A13" s="1"/>
    </row>
    <row r="14" spans="1:7">
      <c r="A14" s="1"/>
    </row>
  </sheetData>
  <mergeCells count="10">
    <mergeCell ref="C2:C4"/>
    <mergeCell ref="D11:E11"/>
    <mergeCell ref="A1:G1"/>
    <mergeCell ref="G2:G4"/>
    <mergeCell ref="A6:G6"/>
    <mergeCell ref="A9:E9"/>
    <mergeCell ref="A2:A4"/>
    <mergeCell ref="B2:B4"/>
    <mergeCell ref="D2:D4"/>
    <mergeCell ref="F2:F4"/>
  </mergeCells>
  <pageMargins left="0.7" right="0.7" top="0.75" bottom="0.75" header="0.3" footer="0.3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3"/>
  <sheetViews>
    <sheetView view="pageBreakPreview" zoomScaleSheetLayoutView="100" workbookViewId="0">
      <selection activeCell="F12" sqref="F12"/>
    </sheetView>
  </sheetViews>
  <sheetFormatPr defaultRowHeight="14.4"/>
  <cols>
    <col min="1" max="1" width="31.33203125" customWidth="1"/>
    <col min="2" max="2" width="14.88671875" customWidth="1"/>
    <col min="3" max="3" width="18.88671875" customWidth="1"/>
    <col min="4" max="4" width="26.109375" customWidth="1"/>
    <col min="5" max="5" width="18" bestFit="1" customWidth="1"/>
    <col min="6" max="6" width="20.33203125" customWidth="1"/>
    <col min="7" max="7" width="19.5546875" customWidth="1"/>
    <col min="8" max="8" width="17.109375" customWidth="1"/>
  </cols>
  <sheetData>
    <row r="1" spans="1:8" ht="49.5" customHeight="1">
      <c r="A1" s="77" t="s">
        <v>74</v>
      </c>
      <c r="B1" s="77"/>
      <c r="C1" s="77"/>
      <c r="D1" s="77"/>
      <c r="E1" s="77"/>
      <c r="F1" s="77"/>
      <c r="G1" s="77"/>
      <c r="H1" s="77"/>
    </row>
    <row r="2" spans="1:8" ht="36">
      <c r="A2" s="103" t="s">
        <v>43</v>
      </c>
      <c r="B2" s="103" t="s">
        <v>5</v>
      </c>
      <c r="C2" s="103" t="s">
        <v>9</v>
      </c>
      <c r="D2" s="17" t="s">
        <v>1</v>
      </c>
      <c r="E2" s="78" t="s">
        <v>10</v>
      </c>
      <c r="F2" s="78" t="s">
        <v>67</v>
      </c>
      <c r="G2" s="78" t="s">
        <v>61</v>
      </c>
      <c r="H2" s="78" t="s">
        <v>63</v>
      </c>
    </row>
    <row r="3" spans="1:8" ht="54.75" customHeight="1">
      <c r="A3" s="103"/>
      <c r="B3" s="103"/>
      <c r="C3" s="103"/>
      <c r="D3" s="14" t="s">
        <v>2</v>
      </c>
      <c r="E3" s="78"/>
      <c r="F3" s="78"/>
      <c r="G3" s="78"/>
      <c r="H3" s="78"/>
    </row>
    <row r="4" spans="1:8" ht="18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</row>
    <row r="5" spans="1:8" ht="36">
      <c r="A5" s="6" t="s">
        <v>105</v>
      </c>
      <c r="B5" s="74" t="s">
        <v>106</v>
      </c>
      <c r="C5" s="25">
        <v>1</v>
      </c>
      <c r="D5" s="27">
        <v>2076</v>
      </c>
      <c r="E5" s="27">
        <v>851</v>
      </c>
      <c r="F5" s="26">
        <f t="shared" ref="F5:F7" si="0">C5*E5</f>
        <v>851</v>
      </c>
      <c r="G5" s="65">
        <f>F5/D5</f>
        <v>0.40992292870905589</v>
      </c>
      <c r="H5" s="26">
        <f t="shared" ref="H5:H7" si="1">F5/D5</f>
        <v>0.40992292870905589</v>
      </c>
    </row>
    <row r="6" spans="1:8" ht="36">
      <c r="A6" s="6" t="s">
        <v>44</v>
      </c>
      <c r="B6" s="25" t="s">
        <v>48</v>
      </c>
      <c r="C6" s="25">
        <v>34</v>
      </c>
      <c r="D6" s="27">
        <v>2076</v>
      </c>
      <c r="E6" s="27">
        <v>4402.8599999999997</v>
      </c>
      <c r="F6" s="26">
        <f t="shared" si="0"/>
        <v>149697.24</v>
      </c>
      <c r="G6" s="64">
        <f>C6/D6</f>
        <v>1.6377649325626204E-2</v>
      </c>
      <c r="H6" s="26">
        <f>F6/D6</f>
        <v>72.108497109826587</v>
      </c>
    </row>
    <row r="7" spans="1:8" ht="36">
      <c r="A7" s="6" t="s">
        <v>75</v>
      </c>
      <c r="B7" s="25" t="s">
        <v>32</v>
      </c>
      <c r="C7" s="25">
        <v>1</v>
      </c>
      <c r="D7" s="27">
        <v>2076</v>
      </c>
      <c r="E7" s="27">
        <v>10760</v>
      </c>
      <c r="F7" s="26">
        <f t="shared" si="0"/>
        <v>10760</v>
      </c>
      <c r="G7" s="64">
        <f t="shared" ref="G7" si="2">F7/D7</f>
        <v>5.1830443159922925</v>
      </c>
      <c r="H7" s="26">
        <f t="shared" si="1"/>
        <v>5.1830443159922925</v>
      </c>
    </row>
    <row r="8" spans="1:8" ht="18" thickBot="1">
      <c r="A8" s="104" t="s">
        <v>42</v>
      </c>
      <c r="B8" s="105"/>
      <c r="C8" s="105"/>
      <c r="D8" s="105"/>
      <c r="E8" s="105"/>
      <c r="F8" s="105"/>
      <c r="G8" s="106"/>
      <c r="H8" s="34">
        <f>SUM(H5:H7)</f>
        <v>77.701464354527928</v>
      </c>
    </row>
    <row r="10" spans="1:8" ht="15.6">
      <c r="A10" s="9"/>
    </row>
    <row r="11" spans="1:8" ht="15.6">
      <c r="A11" s="9"/>
      <c r="F11" s="76">
        <f>F5+F6+F7</f>
        <v>161308.24</v>
      </c>
    </row>
    <row r="12" spans="1:8" ht="15.6">
      <c r="A12" s="10"/>
    </row>
    <row r="13" spans="1:8" ht="15.6">
      <c r="A13" s="9"/>
    </row>
  </sheetData>
  <mergeCells count="9">
    <mergeCell ref="A1:H1"/>
    <mergeCell ref="E2:E3"/>
    <mergeCell ref="H2:H3"/>
    <mergeCell ref="A8:G8"/>
    <mergeCell ref="A2:A3"/>
    <mergeCell ref="B2:B3"/>
    <mergeCell ref="C2:C3"/>
    <mergeCell ref="F2:F3"/>
    <mergeCell ref="G2:G3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оплата труда)1,1</vt:lpstr>
      <vt:lpstr>(МЦ ОЦДИ)1,2</vt:lpstr>
      <vt:lpstr>(КУ)2,1</vt:lpstr>
      <vt:lpstr>(СНИ)2,2 </vt:lpstr>
      <vt:lpstr>(СОЦДИ)2,3</vt:lpstr>
      <vt:lpstr>(УС)2,4</vt:lpstr>
      <vt:lpstr>(ТУ)</vt:lpstr>
      <vt:lpstr>(ОТ2)</vt:lpstr>
      <vt:lpstr>прочие ОХ</vt:lpstr>
      <vt:lpstr>(БНЗ)</vt:lpstr>
      <vt:lpstr>( ИНН 1,3)</vt:lpstr>
      <vt:lpstr>'(ОТ2)'!Область_печати</vt:lpstr>
      <vt:lpstr>'прочие ОХ'!Область_печати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2016-01-18T04:28:06Z</dcterms:modified>
</cp:coreProperties>
</file>