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Услуга №1  " sheetId="11" r:id="rId1"/>
  </sheets>
  <calcPr calcId="125725"/>
</workbook>
</file>

<file path=xl/calcChain.xml><?xml version="1.0" encoding="utf-8"?>
<calcChain xmlns="http://schemas.openxmlformats.org/spreadsheetml/2006/main">
  <c r="I63" i="11"/>
  <c r="G64"/>
  <c r="H63"/>
  <c r="J63" s="1"/>
  <c r="F64"/>
  <c r="I62"/>
  <c r="H62"/>
  <c r="I61"/>
  <c r="H61"/>
  <c r="I60"/>
  <c r="H60"/>
  <c r="J60" s="1"/>
  <c r="K118"/>
  <c r="K117"/>
  <c r="K116"/>
  <c r="K115"/>
  <c r="K114"/>
  <c r="K113"/>
  <c r="K112"/>
  <c r="K111"/>
  <c r="K110"/>
  <c r="K109"/>
  <c r="K108"/>
  <c r="K107"/>
  <c r="K106"/>
  <c r="K105"/>
  <c r="K104"/>
  <c r="J61" l="1"/>
  <c r="K63"/>
  <c r="L63" s="1"/>
  <c r="J62"/>
  <c r="K62"/>
  <c r="K61"/>
  <c r="K60"/>
  <c r="L60" s="1"/>
  <c r="L61" l="1"/>
  <c r="L62"/>
  <c r="I59" l="1"/>
  <c r="I58"/>
  <c r="H59"/>
  <c r="J59" s="1"/>
  <c r="H58"/>
  <c r="K58" s="1"/>
  <c r="I57"/>
  <c r="H57"/>
  <c r="K57" s="1"/>
  <c r="K59" l="1"/>
  <c r="L59" s="1"/>
  <c r="J58"/>
  <c r="L58" s="1"/>
  <c r="J57"/>
  <c r="I56"/>
  <c r="H56"/>
  <c r="K56" s="1"/>
  <c r="I53"/>
  <c r="I52"/>
  <c r="H53"/>
  <c r="H52"/>
  <c r="K52" s="1"/>
  <c r="J53" l="1"/>
  <c r="L57"/>
  <c r="J56"/>
  <c r="L56" s="1"/>
  <c r="J52"/>
  <c r="L52" s="1"/>
  <c r="K53"/>
  <c r="G119"/>
  <c r="F119"/>
  <c r="L53" l="1"/>
  <c r="L68"/>
  <c r="I124" l="1"/>
  <c r="I89"/>
  <c r="I88"/>
  <c r="I84"/>
  <c r="I83"/>
  <c r="I81"/>
  <c r="I74"/>
  <c r="I72"/>
  <c r="I123"/>
  <c r="I98"/>
  <c r="I87"/>
  <c r="I86"/>
  <c r="I85"/>
  <c r="I82"/>
  <c r="I80"/>
  <c r="I73"/>
  <c r="I71"/>
  <c r="H124"/>
  <c r="H123"/>
  <c r="H89"/>
  <c r="H118"/>
  <c r="H117"/>
  <c r="H115"/>
  <c r="H113"/>
  <c r="H111"/>
  <c r="H108"/>
  <c r="H106"/>
  <c r="H104"/>
  <c r="H88"/>
  <c r="H86"/>
  <c r="H116"/>
  <c r="H114"/>
  <c r="H112"/>
  <c r="H110"/>
  <c r="H109"/>
  <c r="H107"/>
  <c r="H105"/>
  <c r="H98"/>
  <c r="H87"/>
  <c r="H85"/>
  <c r="H83"/>
  <c r="H81"/>
  <c r="H74"/>
  <c r="H72"/>
  <c r="H84"/>
  <c r="H82"/>
  <c r="H80"/>
  <c r="H73"/>
  <c r="H71"/>
  <c r="L42"/>
  <c r="I55"/>
  <c r="I54"/>
  <c r="I48"/>
  <c r="I51"/>
  <c r="I50"/>
  <c r="I49"/>
  <c r="H55"/>
  <c r="K55" s="1"/>
  <c r="H54"/>
  <c r="H51"/>
  <c r="K51" s="1"/>
  <c r="H50"/>
  <c r="K50" s="1"/>
  <c r="H49"/>
  <c r="K49" s="1"/>
  <c r="H48"/>
  <c r="K48" s="1"/>
  <c r="F42"/>
  <c r="I47"/>
  <c r="H47"/>
  <c r="K47" s="1"/>
  <c r="K119" l="1"/>
  <c r="K54"/>
  <c r="J54"/>
  <c r="J49"/>
  <c r="L49" s="1"/>
  <c r="J51"/>
  <c r="L51" s="1"/>
  <c r="J55"/>
  <c r="L55" s="1"/>
  <c r="J48"/>
  <c r="L48" s="1"/>
  <c r="J50"/>
  <c r="L50" s="1"/>
  <c r="J47"/>
  <c r="J64" l="1"/>
  <c r="I104" s="1"/>
  <c r="L54"/>
  <c r="L47"/>
  <c r="L64" s="1"/>
  <c r="A129" l="1"/>
  <c r="I109"/>
  <c r="J123"/>
  <c r="L123" s="1"/>
  <c r="J124"/>
  <c r="L124" s="1"/>
  <c r="I117"/>
  <c r="J85"/>
  <c r="L85" s="1"/>
  <c r="I105"/>
  <c r="L94"/>
  <c r="I107"/>
  <c r="I114"/>
  <c r="J86"/>
  <c r="L86" s="1"/>
  <c r="I110"/>
  <c r="I112"/>
  <c r="I116"/>
  <c r="I108"/>
  <c r="J98"/>
  <c r="M98" s="1"/>
  <c r="I106"/>
  <c r="I113"/>
  <c r="I111"/>
  <c r="I115"/>
  <c r="I118"/>
  <c r="J74"/>
  <c r="L74" s="1"/>
  <c r="M99" l="1"/>
  <c r="G129"/>
  <c r="L125"/>
  <c r="J129" s="1"/>
  <c r="J73" l="1"/>
  <c r="L73" s="1"/>
  <c r="J71"/>
  <c r="J84"/>
  <c r="L84" s="1"/>
  <c r="J83"/>
  <c r="L83" s="1"/>
  <c r="J82"/>
  <c r="L82" s="1"/>
  <c r="J89" s="1"/>
  <c r="L89" s="1"/>
  <c r="J81"/>
  <c r="L81" s="1"/>
  <c r="J88" s="1"/>
  <c r="L88" s="1"/>
  <c r="J80"/>
  <c r="L80" s="1"/>
  <c r="J72"/>
  <c r="L72" s="1"/>
  <c r="J87" l="1"/>
  <c r="J90" s="1"/>
  <c r="J118"/>
  <c r="L118" s="1"/>
  <c r="J117"/>
  <c r="L117" s="1"/>
  <c r="J115"/>
  <c r="L115" s="1"/>
  <c r="J113"/>
  <c r="L113" s="1"/>
  <c r="J111"/>
  <c r="L111" s="1"/>
  <c r="J108"/>
  <c r="L108" s="1"/>
  <c r="J106"/>
  <c r="L106" s="1"/>
  <c r="J104"/>
  <c r="L104" s="1"/>
  <c r="J116"/>
  <c r="L116" s="1"/>
  <c r="J114"/>
  <c r="L114" s="1"/>
  <c r="J112"/>
  <c r="L112" s="1"/>
  <c r="J110"/>
  <c r="L110" s="1"/>
  <c r="J109"/>
  <c r="L109" s="1"/>
  <c r="J107"/>
  <c r="L107" s="1"/>
  <c r="J105"/>
  <c r="L105" s="1"/>
  <c r="L71"/>
  <c r="L75" s="1"/>
  <c r="D129" s="1"/>
  <c r="J75"/>
  <c r="L87" l="1"/>
  <c r="L90" s="1"/>
  <c r="F129" s="1"/>
  <c r="L119"/>
  <c r="I129" s="1"/>
  <c r="K129" l="1"/>
</calcChain>
</file>

<file path=xl/sharedStrings.xml><?xml version="1.0" encoding="utf-8"?>
<sst xmlns="http://schemas.openxmlformats.org/spreadsheetml/2006/main" count="199" uniqueCount="122">
  <si>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</si>
  <si>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</si>
  <si>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</si>
  <si>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</si>
  <si>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r>
      <t xml:space="preserve">Рабочих часов в год: </t>
    </r>
    <r>
      <rPr>
        <sz val="11"/>
        <color theme="1"/>
        <rFont val="Calibri"/>
        <family val="2"/>
        <charset val="204"/>
        <scheme val="minor"/>
      </rPr>
      <t xml:space="preserve">1974 часа </t>
    </r>
  </si>
  <si>
    <t>Должности по штатному расписанию</t>
  </si>
  <si>
    <t>З/п на одну ставку (ФОТ)</t>
  </si>
  <si>
    <t>Кол-во затраченных человеко-часов</t>
  </si>
  <si>
    <t>Число зрителей</t>
  </si>
  <si>
    <t>Норма трудозатрат на оказание 1 ед. услуги</t>
  </si>
  <si>
    <t>Стоимость 1 человека-часа</t>
  </si>
  <si>
    <t>Нормативные затраты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</si>
  <si>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</si>
  <si>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</si>
  <si>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</si>
  <si>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</si>
  <si>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</si>
  <si>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</si>
  <si>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</si>
  <si>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</si>
  <si>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</si>
  <si>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</si>
  <si>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</si>
  <si>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</si>
  <si>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</si>
  <si>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</si>
  <si>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</si>
  <si>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</si>
  <si>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</si>
  <si>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</si>
  <si>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Затраты на содержание объектов ОЦДИ, услуги связи</t>
  </si>
  <si>
    <t>Наименование затрат</t>
  </si>
  <si>
    <t>Итого содержание ОЦДИ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</si>
  <si>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</si>
  <si>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</si>
  <si>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</si>
  <si>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</si>
  <si>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</si>
  <si>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</si>
  <si>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</si>
  <si>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</si>
  <si>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</si>
  <si>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</si>
  <si>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</si>
  <si>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</si>
  <si>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</si>
  <si>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</si>
  <si>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</si>
  <si>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</si>
  <si>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</si>
  <si>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</si>
  <si>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</si>
  <si>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</si>
  <si>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</si>
  <si>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</si>
  <si>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</si>
  <si>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</si>
  <si>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</si>
  <si>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Нормативный объем </t>
    </r>
    <r>
      <rPr>
        <sz val="11"/>
        <color rgb="FFFF0000"/>
        <rFont val="Calibri"/>
        <family val="2"/>
        <charset val="204"/>
        <scheme val="minor"/>
      </rPr>
      <t>(лимит 2015)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</si>
  <si>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 из фактически сложившегося по  2015г.)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</si>
  <si>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(сумма договора)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</si>
  <si>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</si>
  <si>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 xml:space="preserve">(годовое обслуживание + междугородняя связь) </t>
    </r>
  </si>
  <si>
    <t>Библиограф информационно-библиографического отдела</t>
  </si>
  <si>
    <t>Оператор копировальных и множительных машин</t>
  </si>
  <si>
    <t>Техник-программист</t>
  </si>
  <si>
    <r>
      <t>Планируемое число потребителей услуги в год:</t>
    </r>
    <r>
      <rPr>
        <sz val="11"/>
        <color theme="1"/>
        <rFont val="Calibri"/>
        <family val="2"/>
        <charset val="204"/>
        <scheme val="minor"/>
      </rPr>
      <t xml:space="preserve"> человек</t>
    </r>
  </si>
  <si>
    <t>ТО видеонаблюдения</t>
  </si>
  <si>
    <t>Заместитель директора по основной деятельности</t>
  </si>
  <si>
    <t>Директор</t>
  </si>
  <si>
    <t>Начальник хозяйственного отдела</t>
  </si>
  <si>
    <t>Специалист по охране труда</t>
  </si>
  <si>
    <t>Библиотекарь</t>
  </si>
  <si>
    <t>Инспектор по кадрам</t>
  </si>
  <si>
    <t>Художник</t>
  </si>
  <si>
    <t>Ведущий програмист</t>
  </si>
  <si>
    <t>Заведующий отделом</t>
  </si>
  <si>
    <t>Заведующий филиалом</t>
  </si>
  <si>
    <t>Техник - программист</t>
  </si>
  <si>
    <t>Редактор</t>
  </si>
  <si>
    <t>Рабочий по комплексному обслуживанию и ремонту здания</t>
  </si>
  <si>
    <t xml:space="preserve">Дворник </t>
  </si>
  <si>
    <t>Подсобный рабочий</t>
  </si>
  <si>
    <t>Гардеробщик</t>
  </si>
  <si>
    <t>Уборщик служебных помещений</t>
  </si>
  <si>
    <t>Сторож</t>
  </si>
  <si>
    <t>Заведующий обособленным подразделением</t>
  </si>
  <si>
    <t>Руководитель кружка</t>
  </si>
  <si>
    <t>Реагирование на срабатывание средств тревожной синализации</t>
  </si>
  <si>
    <t>Обслуживание программы Ирбис</t>
  </si>
  <si>
    <t>Типографские работы, приобретение бибтехники</t>
  </si>
  <si>
    <t>Подписка периодических изданий (1полугодия)</t>
  </si>
  <si>
    <t>Доставка периодических изданий (1 полугодия)</t>
  </si>
  <si>
    <t>Услуги по демеркуризации</t>
  </si>
  <si>
    <t>Всего:</t>
  </si>
  <si>
    <t>Оплата ТО средств пожарной сигнализации</t>
  </si>
  <si>
    <t>Зам. директора (по основной деятельности)</t>
  </si>
  <si>
    <t>Дворник</t>
  </si>
  <si>
    <t xml:space="preserve">Гардеробщик </t>
  </si>
  <si>
    <t xml:space="preserve">Время использования имущественного комплекса на 1 зрителя </t>
  </si>
  <si>
    <t>членские взносы</t>
  </si>
  <si>
    <t>светильники аварийного освещения</t>
  </si>
  <si>
    <t>Заведующая информационно-библиографическим отделом</t>
  </si>
  <si>
    <t>Заведующая  отделом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</si>
  <si>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</t>
  </si>
  <si>
    <t>сторож</t>
  </si>
  <si>
    <t>руководитель кружка</t>
  </si>
  <si>
    <r>
      <t>Наименование показателя объема: 27453</t>
    </r>
    <r>
      <rPr>
        <sz val="11"/>
        <color theme="1"/>
        <rFont val="Calibri"/>
        <family val="2"/>
        <charset val="204"/>
        <scheme val="minor"/>
      </rPr>
      <t>человек.</t>
    </r>
  </si>
  <si>
    <r>
      <t xml:space="preserve">Общее полезное время использования: </t>
    </r>
    <r>
      <rPr>
        <sz val="11"/>
        <color theme="1"/>
        <rFont val="Calibri"/>
        <family val="2"/>
        <charset val="204"/>
        <scheme val="minor"/>
      </rPr>
      <t xml:space="preserve">Количество рабочих дней (247) х количество рабочих часов в день (8) х количество потребителей в человека-часах в день </t>
    </r>
    <r>
      <rPr>
        <sz val="11"/>
        <color rgb="FFFF0000"/>
        <rFont val="Calibri"/>
        <family val="2"/>
        <charset val="204"/>
        <scheme val="minor"/>
      </rPr>
      <t>(27453/1974=0,76)</t>
    </r>
  </si>
  <si>
    <t xml:space="preserve">Директор МБУК "ЦБС"                                                                                                   </t>
  </si>
  <si>
    <t>О. С. Рогачева</t>
  </si>
  <si>
    <t>Сапронова Ольга Васильевна</t>
  </si>
  <si>
    <t>8(39155) 7-45-95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</si>
  <si>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Библиотечное, библиографическое и информационное обслуживание пользователей библиотеки.</t>
    </r>
  </si>
  <si>
    <r>
      <t>Содержание услуги: с</t>
    </r>
    <r>
      <rPr>
        <sz val="11"/>
        <color theme="1"/>
        <rFont val="Calibri"/>
        <family val="2"/>
        <charset val="204"/>
        <scheme val="minor"/>
      </rPr>
      <t xml:space="preserve">тационар,вне стационара  </t>
    </r>
  </si>
  <si>
    <t>Утверждаю</t>
  </si>
  <si>
    <t xml:space="preserve">Приказ № _____  от   _________________ </t>
  </si>
  <si>
    <t>_________________________ Н.Н.Гурулев</t>
  </si>
  <si>
    <t>"______" _________________20____ г.</t>
  </si>
  <si>
    <t>ИСХОДНЫЕ ДАННЫЕ И РЕЗУЛЬТАТЫ РАСЧЕТОВ МБУК "ЦБС" г.НАЗАРОВО</t>
  </si>
  <si>
    <t>БАЗОВОГО НОРМАТИВА ЗАТРАТ НА ОКАЗАНИЕ МУНИЦИПАЛЬНЫХ УСЛУГ</t>
  </si>
  <si>
    <t xml:space="preserve">                        НА 2016г.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</si>
</sst>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000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164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right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Border="1" applyAlignment="1">
      <alignment horizontal="left"/>
    </xf>
    <xf numFmtId="165" fontId="0" fillId="0" borderId="1" xfId="0" applyNumberFormat="1" applyBorder="1"/>
    <xf numFmtId="166" fontId="0" fillId="0" borderId="1" xfId="0" applyNumberFormat="1" applyBorder="1"/>
    <xf numFmtId="166" fontId="0" fillId="0" borderId="1" xfId="0" applyNumberFormat="1" applyFont="1" applyBorder="1" applyAlignment="1">
      <alignment horizontal="right"/>
    </xf>
    <xf numFmtId="0" fontId="0" fillId="0" borderId="0" xfId="0" applyBorder="1" applyAlignment="1">
      <alignment wrapText="1"/>
    </xf>
    <xf numFmtId="2" fontId="1" fillId="0" borderId="1" xfId="0" applyNumberFormat="1" applyFont="1" applyBorder="1" applyAlignment="1">
      <alignment horizontal="left"/>
    </xf>
    <xf numFmtId="2" fontId="1" fillId="0" borderId="0" xfId="0" applyNumberFormat="1" applyFont="1" applyAlignment="1">
      <alignment horizontal="center"/>
    </xf>
    <xf numFmtId="0" fontId="0" fillId="0" borderId="1" xfId="0" applyNumberFormat="1" applyBorder="1"/>
    <xf numFmtId="0" fontId="1" fillId="0" borderId="1" xfId="0" applyNumberFormat="1" applyFont="1" applyBorder="1" applyAlignment="1">
      <alignment horizontal="left"/>
    </xf>
    <xf numFmtId="0" fontId="0" fillId="0" borderId="5" xfId="0" applyBorder="1" applyAlignment="1">
      <alignment wrapText="1"/>
    </xf>
    <xf numFmtId="0" fontId="0" fillId="0" borderId="5" xfId="0" applyBorder="1"/>
    <xf numFmtId="167" fontId="0" fillId="0" borderId="1" xfId="0" applyNumberFormat="1" applyBorder="1"/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0" fillId="0" borderId="0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4" fontId="0" fillId="0" borderId="1" xfId="0" applyNumberFormat="1" applyBorder="1"/>
    <xf numFmtId="2" fontId="5" fillId="0" borderId="1" xfId="0" applyNumberFormat="1" applyFont="1" applyBorder="1"/>
    <xf numFmtId="166" fontId="0" fillId="0" borderId="1" xfId="0" applyNumberFormat="1" applyBorder="1" applyAlignment="1">
      <alignment horizontal="right"/>
    </xf>
    <xf numFmtId="0" fontId="4" fillId="0" borderId="1" xfId="0" applyFont="1" applyBorder="1"/>
    <xf numFmtId="0" fontId="4" fillId="0" borderId="1" xfId="0" applyFont="1" applyFill="1" applyBorder="1"/>
    <xf numFmtId="2" fontId="4" fillId="0" borderId="1" xfId="0" applyNumberFormat="1" applyFont="1" applyBorder="1"/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/>
    <xf numFmtId="0" fontId="7" fillId="0" borderId="0" xfId="0" applyFont="1"/>
    <xf numFmtId="0" fontId="0" fillId="0" borderId="0" xfId="0" applyAlignme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horizontal="center"/>
    </xf>
    <xf numFmtId="0" fontId="0" fillId="0" borderId="0" xfId="0"/>
    <xf numFmtId="0" fontId="12" fillId="0" borderId="0" xfId="0" applyFont="1" applyAlignment="1"/>
    <xf numFmtId="0" fontId="3" fillId="0" borderId="0" xfId="0" applyFont="1" applyAlignment="1"/>
    <xf numFmtId="0" fontId="7" fillId="0" borderId="0" xfId="0" applyFont="1" applyAlignment="1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4" fillId="0" borderId="2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2" fontId="3" fillId="0" borderId="2" xfId="0" applyNumberFormat="1" applyFont="1" applyBorder="1" applyAlignment="1">
      <alignment horizontal="left" wrapText="1"/>
    </xf>
    <xf numFmtId="2" fontId="3" fillId="0" borderId="3" xfId="0" applyNumberFormat="1" applyFont="1" applyBorder="1" applyAlignment="1">
      <alignment horizontal="left" wrapText="1"/>
    </xf>
    <xf numFmtId="2" fontId="3" fillId="0" borderId="4" xfId="0" applyNumberFormat="1" applyFont="1" applyBorder="1" applyAlignment="1">
      <alignment horizontal="left" wrapText="1"/>
    </xf>
    <xf numFmtId="2" fontId="4" fillId="0" borderId="3" xfId="0" applyNumberFormat="1" applyFont="1" applyBorder="1" applyAlignment="1">
      <alignment vertical="top" wrapText="1"/>
    </xf>
    <xf numFmtId="2" fontId="4" fillId="0" borderId="4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2" fontId="3" fillId="0" borderId="1" xfId="0" applyNumberFormat="1" applyFont="1" applyBorder="1" applyAlignment="1">
      <alignment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3" fillId="0" borderId="4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6" fontId="3" fillId="0" borderId="2" xfId="0" applyNumberFormat="1" applyFont="1" applyBorder="1"/>
    <xf numFmtId="166" fontId="3" fillId="0" borderId="4" xfId="0" applyNumberFormat="1" applyFont="1" applyBorder="1"/>
    <xf numFmtId="2" fontId="4" fillId="0" borderId="1" xfId="0" applyNumberFormat="1" applyFont="1" applyBorder="1" applyAlignment="1">
      <alignment vertical="top"/>
    </xf>
    <xf numFmtId="0" fontId="0" fillId="0" borderId="1" xfId="0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5"/>
  <sheetViews>
    <sheetView tabSelected="1" topLeftCell="A118" workbookViewId="0">
      <selection activeCell="K141" sqref="K141"/>
    </sheetView>
  </sheetViews>
  <sheetFormatPr defaultRowHeight="15"/>
  <cols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6.42578125" customWidth="1"/>
    <col min="12" max="12" width="16.85546875" customWidth="1"/>
    <col min="13" max="13" width="16.140625" customWidth="1"/>
  </cols>
  <sheetData>
    <row r="1" spans="1:15" ht="15.75">
      <c r="A1" s="63" t="s">
        <v>115</v>
      </c>
      <c r="B1" s="63"/>
      <c r="C1" s="63"/>
      <c r="D1" s="63"/>
      <c r="E1" s="52"/>
      <c r="F1" s="52"/>
    </row>
    <row r="2" spans="1:15" ht="15.75">
      <c r="A2" s="63" t="s">
        <v>116</v>
      </c>
      <c r="B2" s="63"/>
      <c r="C2" s="60"/>
      <c r="D2" s="60"/>
      <c r="E2" s="60"/>
      <c r="F2" s="60"/>
    </row>
    <row r="3" spans="1:15" ht="15.75">
      <c r="A3" s="59" t="s">
        <v>117</v>
      </c>
      <c r="B3" s="59"/>
      <c r="C3" s="59"/>
      <c r="D3" s="60"/>
      <c r="E3" s="60"/>
      <c r="F3" s="52"/>
    </row>
    <row r="4" spans="1:15" ht="15.75">
      <c r="A4" s="50"/>
      <c r="B4" s="50"/>
      <c r="C4" s="50"/>
      <c r="D4" s="51"/>
      <c r="E4" s="52"/>
      <c r="F4" s="52"/>
    </row>
    <row r="5" spans="1:15" ht="15.75">
      <c r="A5" s="59" t="s">
        <v>118</v>
      </c>
      <c r="B5" s="59"/>
      <c r="C5" s="59"/>
      <c r="D5" s="60"/>
      <c r="E5" s="60"/>
      <c r="F5" s="52"/>
    </row>
    <row r="6" spans="1:15" ht="15.75">
      <c r="A6" s="59"/>
      <c r="B6" s="59"/>
      <c r="C6" s="59"/>
      <c r="D6" s="51"/>
      <c r="E6" s="52"/>
      <c r="F6" s="52"/>
    </row>
    <row r="7" spans="1:15" ht="15.75">
      <c r="A7" s="113" t="s">
        <v>119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5" ht="15.75">
      <c r="A8" s="113" t="s">
        <v>120</v>
      </c>
      <c r="B8" s="114"/>
      <c r="C8" s="114"/>
      <c r="D8" s="114"/>
      <c r="E8" s="114"/>
      <c r="F8" s="114"/>
      <c r="G8" s="114"/>
      <c r="H8" s="114"/>
      <c r="I8" s="114"/>
      <c r="J8" s="114"/>
    </row>
    <row r="9" spans="1:15" ht="15.75">
      <c r="A9" s="55"/>
      <c r="E9" s="57" t="s">
        <v>121</v>
      </c>
      <c r="F9" s="58"/>
      <c r="G9" s="58"/>
    </row>
    <row r="10" spans="1:15" ht="18.75" customHeight="1">
      <c r="A10" s="61" t="s">
        <v>113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46"/>
      <c r="N10" s="46"/>
      <c r="O10" s="46"/>
    </row>
    <row r="11" spans="1:15">
      <c r="A11" s="1" t="s">
        <v>114</v>
      </c>
    </row>
    <row r="12" spans="1:15">
      <c r="A12" s="1" t="s">
        <v>107</v>
      </c>
    </row>
    <row r="14" spans="1:15" ht="33" customHeight="1">
      <c r="A14" s="125" t="s">
        <v>0</v>
      </c>
      <c r="B14" s="125"/>
      <c r="C14" s="125"/>
      <c r="D14" s="125"/>
      <c r="E14" s="125"/>
      <c r="F14" s="2" t="s">
        <v>1</v>
      </c>
      <c r="G14" s="125" t="s">
        <v>2</v>
      </c>
      <c r="H14" s="125"/>
      <c r="I14" s="125"/>
      <c r="J14" s="125"/>
      <c r="K14" s="125"/>
      <c r="L14" s="2" t="s">
        <v>1</v>
      </c>
    </row>
    <row r="15" spans="1:15" ht="29.25" customHeight="1">
      <c r="A15" s="97"/>
      <c r="B15" s="98"/>
      <c r="C15" s="98"/>
      <c r="D15" s="98"/>
      <c r="E15" s="99"/>
      <c r="F15" s="2"/>
      <c r="G15" s="79" t="s">
        <v>64</v>
      </c>
      <c r="H15" s="79"/>
      <c r="I15" s="79"/>
      <c r="J15" s="79"/>
      <c r="K15" s="79"/>
      <c r="L15" s="43">
        <v>1</v>
      </c>
    </row>
    <row r="16" spans="1:15" ht="29.25" customHeight="1">
      <c r="A16" s="84" t="s">
        <v>63</v>
      </c>
      <c r="B16" s="69"/>
      <c r="C16" s="69"/>
      <c r="D16" s="69"/>
      <c r="E16" s="70"/>
      <c r="F16" s="43">
        <v>1</v>
      </c>
      <c r="G16" s="79" t="s">
        <v>65</v>
      </c>
      <c r="H16" s="79"/>
      <c r="I16" s="79"/>
      <c r="J16" s="79"/>
      <c r="K16" s="79"/>
      <c r="L16" s="43">
        <v>1</v>
      </c>
    </row>
    <row r="17" spans="1:12" hidden="1">
      <c r="A17" s="65"/>
      <c r="B17" s="65"/>
      <c r="C17" s="65"/>
      <c r="D17" s="65"/>
      <c r="E17" s="65"/>
      <c r="F17" s="43"/>
      <c r="G17" s="79"/>
      <c r="H17" s="79"/>
      <c r="I17" s="79"/>
      <c r="J17" s="79"/>
      <c r="K17" s="79"/>
      <c r="L17" s="43"/>
    </row>
    <row r="18" spans="1:12" hidden="1">
      <c r="A18" s="65"/>
      <c r="B18" s="65"/>
      <c r="C18" s="65"/>
      <c r="D18" s="65"/>
      <c r="E18" s="65"/>
      <c r="F18" s="43"/>
      <c r="G18" s="79"/>
      <c r="H18" s="79"/>
      <c r="I18" s="79"/>
      <c r="J18" s="79"/>
      <c r="K18" s="79"/>
      <c r="L18" s="43"/>
    </row>
    <row r="19" spans="1:12" hidden="1">
      <c r="A19" s="65"/>
      <c r="B19" s="65"/>
      <c r="C19" s="65"/>
      <c r="D19" s="65"/>
      <c r="E19" s="65"/>
      <c r="F19" s="43"/>
      <c r="G19" s="79"/>
      <c r="H19" s="79"/>
      <c r="I19" s="79"/>
      <c r="J19" s="79"/>
      <c r="K19" s="79"/>
      <c r="L19" s="43"/>
    </row>
    <row r="20" spans="1:12" hidden="1">
      <c r="A20" s="65"/>
      <c r="B20" s="65"/>
      <c r="C20" s="65"/>
      <c r="D20" s="65"/>
      <c r="E20" s="65"/>
      <c r="F20" s="43"/>
      <c r="G20" s="79"/>
      <c r="H20" s="79"/>
      <c r="I20" s="79"/>
      <c r="J20" s="79"/>
      <c r="K20" s="79"/>
      <c r="L20" s="43"/>
    </row>
    <row r="21" spans="1:12" ht="30.75" hidden="1" customHeight="1">
      <c r="A21" s="65"/>
      <c r="B21" s="65"/>
      <c r="C21" s="65"/>
      <c r="D21" s="65"/>
      <c r="E21" s="65"/>
      <c r="F21" s="43"/>
      <c r="G21" s="79"/>
      <c r="H21" s="79"/>
      <c r="I21" s="79"/>
      <c r="J21" s="79"/>
      <c r="K21" s="79"/>
      <c r="L21" s="43"/>
    </row>
    <row r="22" spans="1:12" hidden="1">
      <c r="A22" s="107"/>
      <c r="B22" s="107"/>
      <c r="C22" s="107"/>
      <c r="D22" s="107"/>
      <c r="E22" s="107"/>
      <c r="F22" s="43"/>
      <c r="G22" s="79"/>
      <c r="H22" s="79"/>
      <c r="I22" s="79"/>
      <c r="J22" s="79"/>
      <c r="K22" s="79"/>
      <c r="L22" s="44"/>
    </row>
    <row r="23" spans="1:12" hidden="1">
      <c r="A23" s="107"/>
      <c r="B23" s="107"/>
      <c r="C23" s="107"/>
      <c r="D23" s="107"/>
      <c r="E23" s="107"/>
      <c r="F23" s="43"/>
      <c r="G23" s="79"/>
      <c r="H23" s="79"/>
      <c r="I23" s="79"/>
      <c r="J23" s="79"/>
      <c r="K23" s="79"/>
      <c r="L23" s="44"/>
    </row>
    <row r="24" spans="1:12" hidden="1">
      <c r="A24" s="107"/>
      <c r="B24" s="107"/>
      <c r="C24" s="107"/>
      <c r="D24" s="107"/>
      <c r="E24" s="107"/>
      <c r="F24" s="43"/>
      <c r="G24" s="79"/>
      <c r="H24" s="79"/>
      <c r="I24" s="79"/>
      <c r="J24" s="79"/>
      <c r="K24" s="79"/>
      <c r="L24" s="44"/>
    </row>
    <row r="25" spans="1:12" hidden="1">
      <c r="A25" s="107"/>
      <c r="B25" s="107"/>
      <c r="C25" s="107"/>
      <c r="D25" s="107"/>
      <c r="E25" s="107"/>
      <c r="F25" s="43"/>
      <c r="G25" s="79"/>
      <c r="H25" s="79"/>
      <c r="I25" s="79"/>
      <c r="J25" s="79"/>
      <c r="K25" s="79"/>
      <c r="L25" s="44"/>
    </row>
    <row r="26" spans="1:12" hidden="1">
      <c r="A26" s="107"/>
      <c r="B26" s="107"/>
      <c r="C26" s="107"/>
      <c r="D26" s="107"/>
      <c r="E26" s="107"/>
      <c r="F26" s="43"/>
      <c r="G26" s="79"/>
      <c r="H26" s="79"/>
      <c r="I26" s="79"/>
      <c r="J26" s="79"/>
      <c r="K26" s="79"/>
      <c r="L26" s="44"/>
    </row>
    <row r="27" spans="1:12" hidden="1">
      <c r="A27" s="107"/>
      <c r="B27" s="107"/>
      <c r="C27" s="107"/>
      <c r="D27" s="107"/>
      <c r="E27" s="107"/>
      <c r="F27" s="43"/>
      <c r="G27" s="79"/>
      <c r="H27" s="79"/>
      <c r="I27" s="79"/>
      <c r="J27" s="79"/>
      <c r="K27" s="79"/>
      <c r="L27" s="44"/>
    </row>
    <row r="28" spans="1:12" ht="29.25" hidden="1" customHeight="1">
      <c r="A28" s="107"/>
      <c r="B28" s="107"/>
      <c r="C28" s="107"/>
      <c r="D28" s="107"/>
      <c r="E28" s="107"/>
      <c r="F28" s="43"/>
      <c r="G28" s="79"/>
      <c r="H28" s="79"/>
      <c r="I28" s="79"/>
      <c r="J28" s="79"/>
      <c r="K28" s="79"/>
      <c r="L28" s="44"/>
    </row>
    <row r="29" spans="1:12" ht="15.75" customHeight="1">
      <c r="A29" s="84" t="s">
        <v>72</v>
      </c>
      <c r="B29" s="69"/>
      <c r="C29" s="69"/>
      <c r="D29" s="69"/>
      <c r="E29" s="70"/>
      <c r="F29" s="43">
        <v>24</v>
      </c>
      <c r="G29" s="66" t="s">
        <v>68</v>
      </c>
      <c r="H29" s="69"/>
      <c r="I29" s="69"/>
      <c r="J29" s="69"/>
      <c r="K29" s="70"/>
      <c r="L29" s="44">
        <v>1</v>
      </c>
    </row>
    <row r="30" spans="1:12" ht="19.5" customHeight="1">
      <c r="A30" s="84" t="s">
        <v>74</v>
      </c>
      <c r="B30" s="69"/>
      <c r="C30" s="69"/>
      <c r="D30" s="69"/>
      <c r="E30" s="70"/>
      <c r="F30" s="43">
        <v>1.5</v>
      </c>
      <c r="G30" s="66" t="s">
        <v>69</v>
      </c>
      <c r="H30" s="69"/>
      <c r="I30" s="69"/>
      <c r="J30" s="69"/>
      <c r="K30" s="70"/>
      <c r="L30" s="44">
        <v>1</v>
      </c>
    </row>
    <row r="31" spans="1:12" ht="26.25" customHeight="1">
      <c r="A31" s="84" t="s">
        <v>79</v>
      </c>
      <c r="B31" s="69"/>
      <c r="C31" s="69"/>
      <c r="D31" s="69"/>
      <c r="E31" s="70"/>
      <c r="F31" s="43">
        <v>1</v>
      </c>
      <c r="G31" s="66" t="s">
        <v>70</v>
      </c>
      <c r="H31" s="69"/>
      <c r="I31" s="69"/>
      <c r="J31" s="69"/>
      <c r="K31" s="70"/>
      <c r="L31" s="44">
        <v>1</v>
      </c>
    </row>
    <row r="32" spans="1:12" ht="31.5" customHeight="1">
      <c r="A32" s="89" t="s">
        <v>102</v>
      </c>
      <c r="B32" s="90"/>
      <c r="C32" s="90"/>
      <c r="D32" s="90"/>
      <c r="E32" s="91"/>
      <c r="F32" s="43">
        <v>1</v>
      </c>
      <c r="G32" s="66" t="s">
        <v>71</v>
      </c>
      <c r="H32" s="69"/>
      <c r="I32" s="69"/>
      <c r="J32" s="69"/>
      <c r="K32" s="70"/>
      <c r="L32" s="44">
        <v>0.5</v>
      </c>
    </row>
    <row r="33" spans="1:12" ht="17.25" customHeight="1">
      <c r="A33" s="66" t="s">
        <v>76</v>
      </c>
      <c r="B33" s="69"/>
      <c r="C33" s="69"/>
      <c r="D33" s="69"/>
      <c r="E33" s="70"/>
      <c r="F33" s="43">
        <v>7</v>
      </c>
      <c r="G33" s="66" t="s">
        <v>73</v>
      </c>
      <c r="H33" s="69"/>
      <c r="I33" s="69"/>
      <c r="J33" s="69"/>
      <c r="K33" s="70"/>
      <c r="L33" s="44">
        <v>1</v>
      </c>
    </row>
    <row r="34" spans="1:12" ht="15.75" customHeight="1">
      <c r="A34" s="66" t="s">
        <v>76</v>
      </c>
      <c r="B34" s="69"/>
      <c r="C34" s="69"/>
      <c r="D34" s="69"/>
      <c r="E34" s="70"/>
      <c r="F34" s="43">
        <v>1</v>
      </c>
      <c r="G34" s="66" t="s">
        <v>75</v>
      </c>
      <c r="H34" s="69"/>
      <c r="I34" s="69"/>
      <c r="J34" s="69"/>
      <c r="K34" s="70"/>
      <c r="L34" s="44">
        <v>0.5</v>
      </c>
    </row>
    <row r="35" spans="1:12" ht="18.75" customHeight="1">
      <c r="A35" s="66" t="s">
        <v>86</v>
      </c>
      <c r="B35" s="69"/>
      <c r="C35" s="69"/>
      <c r="D35" s="69"/>
      <c r="E35" s="70"/>
      <c r="F35" s="43">
        <v>1</v>
      </c>
      <c r="G35" s="66" t="s">
        <v>85</v>
      </c>
      <c r="H35" s="111"/>
      <c r="I35" s="111"/>
      <c r="J35" s="111"/>
      <c r="K35" s="112"/>
      <c r="L35" s="44">
        <v>0.11</v>
      </c>
    </row>
    <row r="36" spans="1:12" ht="18.75" customHeight="1">
      <c r="A36" s="66" t="s">
        <v>77</v>
      </c>
      <c r="B36" s="69"/>
      <c r="C36" s="69"/>
      <c r="D36" s="69"/>
      <c r="E36" s="70"/>
      <c r="F36" s="43">
        <v>5</v>
      </c>
      <c r="G36" s="66" t="s">
        <v>84</v>
      </c>
      <c r="H36" s="111"/>
      <c r="I36" s="111"/>
      <c r="J36" s="111"/>
      <c r="K36" s="112"/>
      <c r="L36" s="44">
        <v>0.34</v>
      </c>
    </row>
    <row r="37" spans="1:12" ht="18.75" customHeight="1">
      <c r="A37" s="66" t="s">
        <v>105</v>
      </c>
      <c r="B37" s="67"/>
      <c r="C37" s="67"/>
      <c r="D37" s="67"/>
      <c r="E37" s="68"/>
      <c r="F37" s="43">
        <v>14.89</v>
      </c>
      <c r="G37" s="66" t="s">
        <v>87</v>
      </c>
      <c r="H37" s="69"/>
      <c r="I37" s="69"/>
      <c r="J37" s="69"/>
      <c r="K37" s="70"/>
      <c r="L37" s="44">
        <v>0.3</v>
      </c>
    </row>
    <row r="38" spans="1:12" ht="15" customHeight="1">
      <c r="A38" s="65" t="s">
        <v>84</v>
      </c>
      <c r="B38" s="65"/>
      <c r="C38" s="65"/>
      <c r="D38" s="65"/>
      <c r="E38" s="65"/>
      <c r="F38" s="43">
        <v>6.66</v>
      </c>
      <c r="G38" s="66" t="s">
        <v>83</v>
      </c>
      <c r="H38" s="69"/>
      <c r="I38" s="69"/>
      <c r="J38" s="69"/>
      <c r="K38" s="70"/>
      <c r="L38" s="44">
        <v>1</v>
      </c>
    </row>
    <row r="39" spans="1:12" ht="17.25" customHeight="1">
      <c r="A39" s="84" t="s">
        <v>106</v>
      </c>
      <c r="B39" s="67"/>
      <c r="C39" s="67"/>
      <c r="D39" s="67"/>
      <c r="E39" s="68"/>
      <c r="F39" s="43">
        <v>0.2</v>
      </c>
      <c r="G39" s="66" t="s">
        <v>80</v>
      </c>
      <c r="H39" s="69"/>
      <c r="I39" s="69"/>
      <c r="J39" s="69"/>
      <c r="K39" s="70"/>
      <c r="L39" s="44">
        <v>1</v>
      </c>
    </row>
    <row r="40" spans="1:12" ht="17.25" customHeight="1">
      <c r="A40" s="66" t="s">
        <v>75</v>
      </c>
      <c r="B40" s="69"/>
      <c r="C40" s="69"/>
      <c r="D40" s="69"/>
      <c r="E40" s="70"/>
      <c r="F40" s="43">
        <v>0.5</v>
      </c>
      <c r="G40" s="66" t="s">
        <v>81</v>
      </c>
      <c r="H40" s="69"/>
      <c r="I40" s="69"/>
      <c r="J40" s="69"/>
      <c r="K40" s="70"/>
      <c r="L40" s="44">
        <v>2.25</v>
      </c>
    </row>
    <row r="41" spans="1:12" ht="17.25" customHeight="1">
      <c r="A41" s="97"/>
      <c r="B41" s="98"/>
      <c r="C41" s="98"/>
      <c r="D41" s="98"/>
      <c r="E41" s="99"/>
      <c r="F41" s="43"/>
      <c r="G41" s="66" t="s">
        <v>82</v>
      </c>
      <c r="H41" s="69"/>
      <c r="I41" s="69"/>
      <c r="J41" s="69"/>
      <c r="K41" s="70"/>
      <c r="L41" s="44">
        <v>0.5</v>
      </c>
    </row>
    <row r="42" spans="1:12">
      <c r="A42" s="101" t="s">
        <v>3</v>
      </c>
      <c r="B42" s="102"/>
      <c r="C42" s="102"/>
      <c r="D42" s="102"/>
      <c r="E42" s="103"/>
      <c r="F42" s="43">
        <f>SUM(F15:F41)</f>
        <v>64.75</v>
      </c>
      <c r="G42" s="104"/>
      <c r="H42" s="67"/>
      <c r="I42" s="67"/>
      <c r="J42" s="67"/>
      <c r="K42" s="68"/>
      <c r="L42" s="43">
        <f>SUM(L15:L41)</f>
        <v>12.5</v>
      </c>
    </row>
    <row r="43" spans="1:12">
      <c r="A43" s="1" t="s">
        <v>66</v>
      </c>
      <c r="G43">
        <v>27453</v>
      </c>
    </row>
    <row r="44" spans="1:12">
      <c r="A44" s="1" t="s">
        <v>4</v>
      </c>
    </row>
    <row r="46" spans="1:12" ht="60">
      <c r="A46" s="71" t="s">
        <v>5</v>
      </c>
      <c r="B46" s="71"/>
      <c r="C46" s="71"/>
      <c r="D46" s="71"/>
      <c r="E46" s="71"/>
      <c r="F46" s="3" t="s">
        <v>6</v>
      </c>
      <c r="G46" s="3" t="s">
        <v>1</v>
      </c>
      <c r="H46" s="3" t="s">
        <v>7</v>
      </c>
      <c r="I46" s="3" t="s">
        <v>8</v>
      </c>
      <c r="J46" s="3" t="s">
        <v>9</v>
      </c>
      <c r="K46" s="3" t="s">
        <v>10</v>
      </c>
      <c r="L46" s="3" t="s">
        <v>11</v>
      </c>
    </row>
    <row r="47" spans="1:12" ht="29.25" customHeight="1">
      <c r="A47" s="92" t="s">
        <v>63</v>
      </c>
      <c r="B47" s="93"/>
      <c r="C47" s="93"/>
      <c r="D47" s="93"/>
      <c r="E47" s="94"/>
      <c r="F47" s="4">
        <v>12592.95</v>
      </c>
      <c r="G47" s="4">
        <v>1</v>
      </c>
      <c r="H47" s="4">
        <f t="shared" ref="H47:H63" si="0">G47*1974</f>
        <v>1974</v>
      </c>
      <c r="I47" s="4">
        <f>G43</f>
        <v>27453</v>
      </c>
      <c r="J47" s="4">
        <f t="shared" ref="J47:J63" si="1">H47/I47</f>
        <v>7.1904709867774017E-2</v>
      </c>
      <c r="K47" s="4">
        <f t="shared" ref="K47:K63" si="2">F47*12*1.302/H47</f>
        <v>99.671859574468101</v>
      </c>
      <c r="L47" s="4">
        <f t="shared" ref="L47:L63" si="3">J47*K47</f>
        <v>7.1668761446836422</v>
      </c>
    </row>
    <row r="48" spans="1:12" ht="16.5" customHeight="1">
      <c r="A48" s="100" t="s">
        <v>72</v>
      </c>
      <c r="B48" s="100"/>
      <c r="C48" s="100"/>
      <c r="D48" s="100"/>
      <c r="E48" s="100"/>
      <c r="F48" s="4">
        <v>12592.95</v>
      </c>
      <c r="G48" s="4">
        <v>13</v>
      </c>
      <c r="H48" s="4">
        <f t="shared" si="0"/>
        <v>25662</v>
      </c>
      <c r="I48" s="4">
        <f>G43</f>
        <v>27453</v>
      </c>
      <c r="J48" s="4">
        <f t="shared" si="1"/>
        <v>0.93476122828106223</v>
      </c>
      <c r="K48" s="4">
        <f t="shared" si="2"/>
        <v>7.6670661211129314</v>
      </c>
      <c r="L48" s="4">
        <f t="shared" si="3"/>
        <v>7.1668761446836431</v>
      </c>
    </row>
    <row r="49" spans="1:12" ht="15" hidden="1" customHeight="1">
      <c r="A49" s="100"/>
      <c r="B49" s="100"/>
      <c r="C49" s="100"/>
      <c r="D49" s="100"/>
      <c r="E49" s="100"/>
      <c r="F49" s="4"/>
      <c r="G49" s="4"/>
      <c r="H49" s="4">
        <f t="shared" si="0"/>
        <v>0</v>
      </c>
      <c r="I49" s="4">
        <f t="shared" ref="I49:I51" si="4">G45</f>
        <v>0</v>
      </c>
      <c r="J49" s="4" t="e">
        <f t="shared" si="1"/>
        <v>#DIV/0!</v>
      </c>
      <c r="K49" s="4" t="e">
        <f t="shared" si="2"/>
        <v>#DIV/0!</v>
      </c>
      <c r="L49" s="4" t="e">
        <f t="shared" si="3"/>
        <v>#DIV/0!</v>
      </c>
    </row>
    <row r="50" spans="1:12" ht="15" hidden="1" customHeight="1">
      <c r="A50" s="100"/>
      <c r="B50" s="100"/>
      <c r="C50" s="100"/>
      <c r="D50" s="100"/>
      <c r="E50" s="100"/>
      <c r="F50" s="4"/>
      <c r="G50" s="4"/>
      <c r="H50" s="4">
        <f t="shared" si="0"/>
        <v>0</v>
      </c>
      <c r="I50" s="4" t="str">
        <f t="shared" si="4"/>
        <v>Кол-во ставок</v>
      </c>
      <c r="J50" s="4" t="e">
        <f t="shared" si="1"/>
        <v>#VALUE!</v>
      </c>
      <c r="K50" s="4" t="e">
        <f t="shared" si="2"/>
        <v>#DIV/0!</v>
      </c>
      <c r="L50" s="4" t="e">
        <f t="shared" si="3"/>
        <v>#VALUE!</v>
      </c>
    </row>
    <row r="51" spans="1:12" ht="15" hidden="1" customHeight="1">
      <c r="A51" s="100" t="s">
        <v>12</v>
      </c>
      <c r="B51" s="100"/>
      <c r="C51" s="100"/>
      <c r="D51" s="100"/>
      <c r="E51" s="100"/>
      <c r="F51" s="4"/>
      <c r="G51" s="4"/>
      <c r="H51" s="4">
        <f t="shared" si="0"/>
        <v>0</v>
      </c>
      <c r="I51" s="4">
        <f t="shared" si="4"/>
        <v>1</v>
      </c>
      <c r="J51" s="4">
        <f t="shared" si="1"/>
        <v>0</v>
      </c>
      <c r="K51" s="4" t="e">
        <f t="shared" si="2"/>
        <v>#DIV/0!</v>
      </c>
      <c r="L51" s="4" t="e">
        <f t="shared" si="3"/>
        <v>#DIV/0!</v>
      </c>
    </row>
    <row r="52" spans="1:12" ht="15" customHeight="1">
      <c r="A52" s="124" t="s">
        <v>72</v>
      </c>
      <c r="B52" s="124"/>
      <c r="C52" s="124"/>
      <c r="D52" s="124"/>
      <c r="E52" s="124"/>
      <c r="F52" s="4">
        <v>13737.76</v>
      </c>
      <c r="G52" s="4">
        <v>6</v>
      </c>
      <c r="H52" s="4">
        <f t="shared" si="0"/>
        <v>11844</v>
      </c>
      <c r="I52" s="4">
        <f>G43</f>
        <v>27453</v>
      </c>
      <c r="J52" s="4">
        <f t="shared" si="1"/>
        <v>0.43142825920664407</v>
      </c>
      <c r="K52" s="4">
        <f t="shared" si="2"/>
        <v>18.122151489361702</v>
      </c>
      <c r="L52" s="4">
        <f t="shared" si="3"/>
        <v>7.8184082701344115</v>
      </c>
    </row>
    <row r="53" spans="1:12" ht="15" customHeight="1">
      <c r="A53" s="124" t="s">
        <v>72</v>
      </c>
      <c r="B53" s="124"/>
      <c r="C53" s="124"/>
      <c r="D53" s="124"/>
      <c r="E53" s="124"/>
      <c r="F53" s="4">
        <v>11448.14</v>
      </c>
      <c r="G53" s="4">
        <v>5</v>
      </c>
      <c r="H53" s="4">
        <f t="shared" si="0"/>
        <v>9870</v>
      </c>
      <c r="I53" s="4">
        <f>G43</f>
        <v>27453</v>
      </c>
      <c r="J53" s="4">
        <f t="shared" si="1"/>
        <v>0.3595235493388701</v>
      </c>
      <c r="K53" s="4">
        <f t="shared" si="2"/>
        <v>18.122162042553192</v>
      </c>
      <c r="L53" s="4">
        <f t="shared" si="3"/>
        <v>6.515344019232872</v>
      </c>
    </row>
    <row r="54" spans="1:12" ht="15" customHeight="1">
      <c r="A54" s="89" t="s">
        <v>74</v>
      </c>
      <c r="B54" s="95"/>
      <c r="C54" s="95"/>
      <c r="D54" s="95"/>
      <c r="E54" s="96"/>
      <c r="F54" s="4">
        <v>10024.370000000001</v>
      </c>
      <c r="G54" s="4">
        <v>1.5</v>
      </c>
      <c r="H54" s="4">
        <f t="shared" si="0"/>
        <v>2961</v>
      </c>
      <c r="I54" s="4">
        <f>G43</f>
        <v>27453</v>
      </c>
      <c r="J54" s="4">
        <f t="shared" si="1"/>
        <v>0.10785706480166102</v>
      </c>
      <c r="K54" s="4">
        <f t="shared" si="2"/>
        <v>52.894548085106386</v>
      </c>
      <c r="L54" s="4">
        <f t="shared" si="3"/>
        <v>5.7050507004698945</v>
      </c>
    </row>
    <row r="55" spans="1:12" ht="15" customHeight="1">
      <c r="A55" s="89" t="s">
        <v>79</v>
      </c>
      <c r="B55" s="95"/>
      <c r="C55" s="95"/>
      <c r="D55" s="95"/>
      <c r="E55" s="96"/>
      <c r="F55" s="4">
        <v>12592.95</v>
      </c>
      <c r="G55" s="4">
        <v>1</v>
      </c>
      <c r="H55" s="4">
        <f t="shared" si="0"/>
        <v>1974</v>
      </c>
      <c r="I55" s="4">
        <f>G43</f>
        <v>27453</v>
      </c>
      <c r="J55" s="4">
        <f t="shared" si="1"/>
        <v>7.1904709867774017E-2</v>
      </c>
      <c r="K55" s="4">
        <f t="shared" si="2"/>
        <v>99.671859574468101</v>
      </c>
      <c r="L55" s="4">
        <f t="shared" si="3"/>
        <v>7.1668761446836422</v>
      </c>
    </row>
    <row r="56" spans="1:12" ht="29.25" customHeight="1">
      <c r="A56" s="89" t="s">
        <v>103</v>
      </c>
      <c r="B56" s="90"/>
      <c r="C56" s="90"/>
      <c r="D56" s="90"/>
      <c r="E56" s="91"/>
      <c r="F56" s="4">
        <v>19506.2</v>
      </c>
      <c r="G56" s="4">
        <v>1</v>
      </c>
      <c r="H56" s="4">
        <f t="shared" si="0"/>
        <v>1974</v>
      </c>
      <c r="I56" s="4">
        <f>G43</f>
        <v>27453</v>
      </c>
      <c r="J56" s="4">
        <f t="shared" si="1"/>
        <v>7.1904709867774017E-2</v>
      </c>
      <c r="K56" s="4">
        <f t="shared" si="2"/>
        <v>154.38949787234046</v>
      </c>
      <c r="L56" s="4">
        <f t="shared" si="3"/>
        <v>11.101332051141954</v>
      </c>
    </row>
    <row r="57" spans="1:12" ht="29.25" customHeight="1">
      <c r="A57" s="66" t="s">
        <v>76</v>
      </c>
      <c r="B57" s="69"/>
      <c r="C57" s="69"/>
      <c r="D57" s="69"/>
      <c r="E57" s="70"/>
      <c r="F57" s="4">
        <v>14947.27</v>
      </c>
      <c r="G57" s="4">
        <v>8</v>
      </c>
      <c r="H57" s="4">
        <f t="shared" si="0"/>
        <v>15792</v>
      </c>
      <c r="I57" s="4">
        <f>G43</f>
        <v>27453</v>
      </c>
      <c r="J57" s="4">
        <f t="shared" si="1"/>
        <v>0.57523767894219213</v>
      </c>
      <c r="K57" s="4">
        <f t="shared" si="2"/>
        <v>14.788256489361702</v>
      </c>
      <c r="L57" s="4">
        <f t="shared" si="3"/>
        <v>8.5067623385422362</v>
      </c>
    </row>
    <row r="58" spans="1:12" ht="29.25" customHeight="1">
      <c r="A58" s="66" t="s">
        <v>77</v>
      </c>
      <c r="B58" s="69"/>
      <c r="C58" s="69"/>
      <c r="D58" s="69"/>
      <c r="E58" s="70"/>
      <c r="F58" s="4">
        <v>16667.86</v>
      </c>
      <c r="G58" s="4">
        <v>5</v>
      </c>
      <c r="H58" s="4">
        <f t="shared" si="0"/>
        <v>9870</v>
      </c>
      <c r="I58" s="4">
        <f>G43</f>
        <v>27453</v>
      </c>
      <c r="J58" s="4">
        <f t="shared" si="1"/>
        <v>0.3595235493388701</v>
      </c>
      <c r="K58" s="4">
        <f t="shared" si="2"/>
        <v>26.384867744680854</v>
      </c>
      <c r="L58" s="4">
        <f t="shared" si="3"/>
        <v>9.4859813004043296</v>
      </c>
    </row>
    <row r="59" spans="1:12" ht="29.25" customHeight="1">
      <c r="A59" s="66" t="s">
        <v>86</v>
      </c>
      <c r="B59" s="69"/>
      <c r="C59" s="69"/>
      <c r="D59" s="69"/>
      <c r="E59" s="70"/>
      <c r="F59" s="4">
        <v>16667.86</v>
      </c>
      <c r="G59" s="4">
        <v>1</v>
      </c>
      <c r="H59" s="4">
        <f t="shared" si="0"/>
        <v>1974</v>
      </c>
      <c r="I59" s="4">
        <f>G43</f>
        <v>27453</v>
      </c>
      <c r="J59" s="4">
        <f t="shared" si="1"/>
        <v>7.1904709867774017E-2</v>
      </c>
      <c r="K59" s="4">
        <f t="shared" si="2"/>
        <v>131.92433872340428</v>
      </c>
      <c r="L59" s="4">
        <f t="shared" si="3"/>
        <v>9.4859813004043296</v>
      </c>
    </row>
    <row r="60" spans="1:12" ht="29.25" customHeight="1">
      <c r="A60" s="66" t="s">
        <v>105</v>
      </c>
      <c r="B60" s="67"/>
      <c r="C60" s="67"/>
      <c r="D60" s="67"/>
      <c r="E60" s="68"/>
      <c r="F60" s="4">
        <v>9544</v>
      </c>
      <c r="G60" s="4">
        <v>14.6</v>
      </c>
      <c r="H60" s="4">
        <f t="shared" si="0"/>
        <v>28820.399999999998</v>
      </c>
      <c r="I60" s="4">
        <f>G43</f>
        <v>27453</v>
      </c>
      <c r="J60" s="4">
        <f t="shared" si="1"/>
        <v>1.0498087640695004</v>
      </c>
      <c r="K60" s="4">
        <f t="shared" si="2"/>
        <v>5.1739551151267857</v>
      </c>
      <c r="L60" s="4">
        <f t="shared" si="3"/>
        <v>5.4316634247623208</v>
      </c>
    </row>
    <row r="61" spans="1:12" ht="29.25" customHeight="1">
      <c r="A61" s="65" t="s">
        <v>84</v>
      </c>
      <c r="B61" s="65"/>
      <c r="C61" s="65"/>
      <c r="D61" s="65"/>
      <c r="E61" s="65"/>
      <c r="F61" s="4">
        <v>9544</v>
      </c>
      <c r="G61" s="4">
        <v>6.68</v>
      </c>
      <c r="H61" s="4">
        <f t="shared" si="0"/>
        <v>13186.32</v>
      </c>
      <c r="I61" s="4">
        <f>G43</f>
        <v>27453</v>
      </c>
      <c r="J61" s="4">
        <f t="shared" si="1"/>
        <v>0.48032346191673042</v>
      </c>
      <c r="K61" s="4">
        <f t="shared" si="2"/>
        <v>11.308345012103453</v>
      </c>
      <c r="L61" s="4">
        <f t="shared" si="3"/>
        <v>5.4316634247623217</v>
      </c>
    </row>
    <row r="62" spans="1:12" ht="29.25" customHeight="1">
      <c r="A62" s="84" t="s">
        <v>106</v>
      </c>
      <c r="B62" s="67"/>
      <c r="C62" s="67"/>
      <c r="D62" s="67"/>
      <c r="E62" s="68"/>
      <c r="F62" s="4">
        <v>9544</v>
      </c>
      <c r="G62" s="4">
        <v>0.5</v>
      </c>
      <c r="H62" s="4">
        <f t="shared" si="0"/>
        <v>987</v>
      </c>
      <c r="I62" s="4">
        <f>G43</f>
        <v>27453</v>
      </c>
      <c r="J62" s="4">
        <f t="shared" si="1"/>
        <v>3.5952354933887008E-2</v>
      </c>
      <c r="K62" s="4">
        <f t="shared" si="2"/>
        <v>151.07948936170214</v>
      </c>
      <c r="L62" s="4">
        <f t="shared" si="3"/>
        <v>5.4316634247623217</v>
      </c>
    </row>
    <row r="63" spans="1:12" ht="29.25" customHeight="1">
      <c r="A63" s="66" t="s">
        <v>75</v>
      </c>
      <c r="B63" s="69"/>
      <c r="C63" s="69"/>
      <c r="D63" s="69"/>
      <c r="E63" s="70"/>
      <c r="F63" s="41">
        <v>12777.76</v>
      </c>
      <c r="G63" s="4">
        <v>0.5</v>
      </c>
      <c r="H63" s="4">
        <f t="shared" si="0"/>
        <v>987</v>
      </c>
      <c r="I63" s="4">
        <f>G43</f>
        <v>27453</v>
      </c>
      <c r="J63" s="4">
        <f t="shared" si="1"/>
        <v>3.5952354933887008E-2</v>
      </c>
      <c r="K63" s="4">
        <f t="shared" si="2"/>
        <v>202.26922212765959</v>
      </c>
      <c r="L63" s="4">
        <f t="shared" si="3"/>
        <v>7.2720548661348499</v>
      </c>
    </row>
    <row r="64" spans="1:12">
      <c r="A64" s="108" t="s">
        <v>3</v>
      </c>
      <c r="B64" s="109"/>
      <c r="C64" s="109"/>
      <c r="D64" s="109"/>
      <c r="E64" s="110"/>
      <c r="F64" s="4">
        <f>SUM(F47:F62)</f>
        <v>169410.31</v>
      </c>
      <c r="G64" s="17">
        <f>SUM(G47:G63)</f>
        <v>64.78</v>
      </c>
      <c r="H64" s="16"/>
      <c r="I64" s="16"/>
      <c r="J64" s="4">
        <f>J47+J48+J52+J53+J54+J55+J56+J57+J58+J59+J60+J61</f>
        <v>4.5860823953666268</v>
      </c>
      <c r="K64" s="17"/>
      <c r="L64" s="4">
        <f>SUM(L47+L48+L52+L53+L54+L55+L56+L57+L58+L59+L60+L61+L62+L63)</f>
        <v>103.68653355480278</v>
      </c>
    </row>
    <row r="65" spans="1:12">
      <c r="A65" s="71"/>
      <c r="B65" s="71"/>
      <c r="C65" s="71"/>
      <c r="D65" s="71"/>
      <c r="E65" s="71"/>
      <c r="F65" s="6"/>
      <c r="G65" s="12"/>
      <c r="H65" s="12"/>
      <c r="I65" s="12"/>
      <c r="J65" s="12"/>
      <c r="K65" s="12"/>
      <c r="L65" s="6"/>
    </row>
    <row r="66" spans="1:12">
      <c r="A66" s="37" t="s">
        <v>99</v>
      </c>
      <c r="B66" s="37"/>
      <c r="C66" s="37"/>
      <c r="D66" s="37"/>
      <c r="E66" s="37"/>
      <c r="F66" s="37"/>
      <c r="G66" s="37"/>
      <c r="H66" s="37">
        <v>4.58</v>
      </c>
      <c r="L66" s="11"/>
    </row>
    <row r="67" spans="1:12">
      <c r="A67" s="72" t="s">
        <v>14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</row>
    <row r="68" spans="1:12" ht="27.75" customHeight="1">
      <c r="A68" s="85" t="s">
        <v>108</v>
      </c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12">
        <f>(G43/1974)*247*8</f>
        <v>27480.814589665653</v>
      </c>
    </row>
    <row r="69" spans="1:12">
      <c r="A69" s="9"/>
      <c r="B69" s="9"/>
      <c r="C69" s="9"/>
      <c r="D69" s="9"/>
      <c r="E69" s="9"/>
      <c r="G69" s="9"/>
      <c r="H69" s="9"/>
      <c r="I69" s="9"/>
      <c r="J69" s="9"/>
      <c r="K69" s="9"/>
    </row>
    <row r="70" spans="1:12" ht="75">
      <c r="A70" s="86" t="s">
        <v>15</v>
      </c>
      <c r="B70" s="87"/>
      <c r="C70" s="87"/>
      <c r="D70" s="87"/>
      <c r="E70" s="88"/>
      <c r="F70" s="3" t="s">
        <v>13</v>
      </c>
      <c r="G70" s="3" t="s">
        <v>58</v>
      </c>
      <c r="H70" s="3" t="s">
        <v>17</v>
      </c>
      <c r="I70" s="3" t="s">
        <v>18</v>
      </c>
      <c r="J70" s="3" t="s">
        <v>19</v>
      </c>
      <c r="K70" s="3" t="s">
        <v>59</v>
      </c>
      <c r="L70" s="3" t="s">
        <v>11</v>
      </c>
    </row>
    <row r="71" spans="1:12">
      <c r="A71" s="64" t="s">
        <v>21</v>
      </c>
      <c r="B71" s="64"/>
      <c r="C71" s="64"/>
      <c r="D71" s="64"/>
      <c r="E71" s="64"/>
      <c r="F71" s="2" t="s">
        <v>29</v>
      </c>
      <c r="G71" s="21">
        <v>32982.300000000003</v>
      </c>
      <c r="H71" s="4">
        <f>L68</f>
        <v>27480.814589665653</v>
      </c>
      <c r="I71" s="42">
        <f>L68/G43</f>
        <v>1.0010131712259371</v>
      </c>
      <c r="J71" s="4">
        <f t="shared" ref="J71:J74" si="5">G71/H71*I71</f>
        <v>1.2014096820019671</v>
      </c>
      <c r="K71" s="4">
        <v>5.36</v>
      </c>
      <c r="L71" s="4">
        <f>K71*J71</f>
        <v>6.4395558955305443</v>
      </c>
    </row>
    <row r="72" spans="1:12">
      <c r="A72" s="64" t="s">
        <v>22</v>
      </c>
      <c r="B72" s="64"/>
      <c r="C72" s="64"/>
      <c r="D72" s="64"/>
      <c r="E72" s="64"/>
      <c r="F72" s="2" t="s">
        <v>29</v>
      </c>
      <c r="G72" s="21">
        <v>664.53399999999999</v>
      </c>
      <c r="H72" s="4">
        <f>L68</f>
        <v>27480.814589665653</v>
      </c>
      <c r="I72" s="42">
        <f>L68/G43</f>
        <v>1.0010131712259371</v>
      </c>
      <c r="J72" s="4">
        <f t="shared" si="5"/>
        <v>2.4206243397807161E-2</v>
      </c>
      <c r="K72" s="4">
        <v>1448.65</v>
      </c>
      <c r="L72" s="4">
        <f t="shared" ref="L72:L74" si="6">K72*J72</f>
        <v>35.066374498233344</v>
      </c>
    </row>
    <row r="73" spans="1:12">
      <c r="A73" s="64" t="s">
        <v>23</v>
      </c>
      <c r="B73" s="64"/>
      <c r="C73" s="64"/>
      <c r="D73" s="64"/>
      <c r="E73" s="64"/>
      <c r="F73" s="2" t="s">
        <v>29</v>
      </c>
      <c r="G73" s="21">
        <v>400</v>
      </c>
      <c r="H73" s="4">
        <f>L68</f>
        <v>27480.814589665653</v>
      </c>
      <c r="I73" s="42">
        <f>L68/G43</f>
        <v>1.0010131712259371</v>
      </c>
      <c r="J73" s="4">
        <f t="shared" si="5"/>
        <v>1.4570356609478016E-2</v>
      </c>
      <c r="K73" s="4">
        <v>28.71</v>
      </c>
      <c r="L73" s="4">
        <f t="shared" si="6"/>
        <v>0.41831493825811383</v>
      </c>
    </row>
    <row r="74" spans="1:12">
      <c r="A74" s="64" t="s">
        <v>24</v>
      </c>
      <c r="B74" s="64"/>
      <c r="C74" s="64"/>
      <c r="D74" s="64"/>
      <c r="E74" s="64"/>
      <c r="F74" s="14" t="s">
        <v>29</v>
      </c>
      <c r="G74" s="22">
        <v>400</v>
      </c>
      <c r="H74" s="4">
        <f>L68</f>
        <v>27480.814589665653</v>
      </c>
      <c r="I74" s="42">
        <f>L68/G43</f>
        <v>1.0010131712259371</v>
      </c>
      <c r="J74" s="4">
        <f t="shared" si="5"/>
        <v>1.4570356609478016E-2</v>
      </c>
      <c r="K74" s="18">
        <v>40.76</v>
      </c>
      <c r="L74" s="4">
        <f t="shared" si="6"/>
        <v>0.59388773540232387</v>
      </c>
    </row>
    <row r="75" spans="1:12">
      <c r="A75" s="105" t="s">
        <v>25</v>
      </c>
      <c r="B75" s="105"/>
      <c r="C75" s="105"/>
      <c r="D75" s="105"/>
      <c r="E75" s="105"/>
      <c r="F75" s="2"/>
      <c r="G75" s="4"/>
      <c r="H75" s="4"/>
      <c r="I75" s="4"/>
      <c r="J75" s="4">
        <f>SUM(J71:J74)</f>
        <v>1.2547566386187301</v>
      </c>
      <c r="K75" s="4"/>
      <c r="L75" s="4">
        <f>SUM(L71:L74)</f>
        <v>42.51813306742433</v>
      </c>
    </row>
    <row r="76" spans="1:12">
      <c r="F76" s="9"/>
      <c r="G76" s="9"/>
      <c r="H76" s="9"/>
      <c r="I76" s="9"/>
      <c r="J76" s="9"/>
      <c r="K76" s="9"/>
      <c r="L76" s="9"/>
    </row>
    <row r="77" spans="1:12">
      <c r="A77" s="72" t="s">
        <v>26</v>
      </c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</row>
    <row r="78" spans="1:1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1:12" ht="60">
      <c r="A79" s="106" t="s">
        <v>31</v>
      </c>
      <c r="B79" s="106"/>
      <c r="C79" s="106"/>
      <c r="D79" s="106"/>
      <c r="E79" s="106"/>
      <c r="F79" s="3" t="s">
        <v>13</v>
      </c>
      <c r="G79" s="3" t="s">
        <v>16</v>
      </c>
      <c r="H79" s="3" t="s">
        <v>17</v>
      </c>
      <c r="I79" s="3" t="s">
        <v>18</v>
      </c>
      <c r="J79" s="3" t="s">
        <v>19</v>
      </c>
      <c r="K79" s="3" t="s">
        <v>60</v>
      </c>
      <c r="L79" s="3" t="s">
        <v>11</v>
      </c>
    </row>
    <row r="80" spans="1:12">
      <c r="A80" s="64" t="s">
        <v>28</v>
      </c>
      <c r="B80" s="64"/>
      <c r="C80" s="64"/>
      <c r="D80" s="64"/>
      <c r="E80" s="64"/>
      <c r="F80" s="19" t="s">
        <v>29</v>
      </c>
      <c r="G80" s="26">
        <v>1</v>
      </c>
      <c r="H80" s="4">
        <f>L68</f>
        <v>27480.814589665653</v>
      </c>
      <c r="I80" s="42">
        <f>L68/G43</f>
        <v>1.0010131712259371</v>
      </c>
      <c r="J80" s="8">
        <f t="shared" ref="J80:J89" si="7">G80/H80*I80</f>
        <v>3.6425891523695035E-5</v>
      </c>
      <c r="K80" s="4">
        <v>15822.48</v>
      </c>
      <c r="L80" s="4">
        <f t="shared" ref="L80:L89" si="8">K80*J80</f>
        <v>0.57634794011583423</v>
      </c>
    </row>
    <row r="81" spans="1:13">
      <c r="A81" s="64" t="s">
        <v>67</v>
      </c>
      <c r="B81" s="64"/>
      <c r="C81" s="64"/>
      <c r="D81" s="64"/>
      <c r="E81" s="64"/>
      <c r="F81" s="19" t="s">
        <v>29</v>
      </c>
      <c r="G81" s="26">
        <v>1</v>
      </c>
      <c r="H81" s="4">
        <f>L68</f>
        <v>27480.814589665653</v>
      </c>
      <c r="I81" s="42">
        <f>L68/G43</f>
        <v>1.0010131712259371</v>
      </c>
      <c r="J81" s="8">
        <f t="shared" si="7"/>
        <v>3.6425891523695035E-5</v>
      </c>
      <c r="K81" s="4">
        <v>14640</v>
      </c>
      <c r="L81" s="4">
        <f t="shared" si="8"/>
        <v>0.53327505190689528</v>
      </c>
      <c r="M81" s="5"/>
    </row>
    <row r="82" spans="1:13">
      <c r="A82" s="64" t="s">
        <v>27</v>
      </c>
      <c r="B82" s="64"/>
      <c r="C82" s="64"/>
      <c r="D82" s="64"/>
      <c r="E82" s="64"/>
      <c r="F82" s="19" t="s">
        <v>29</v>
      </c>
      <c r="G82" s="26">
        <v>1</v>
      </c>
      <c r="H82" s="4">
        <f>L68</f>
        <v>27480.814589665653</v>
      </c>
      <c r="I82" s="42">
        <f>L68/G43</f>
        <v>1.0010131712259371</v>
      </c>
      <c r="J82" s="8">
        <f t="shared" si="7"/>
        <v>3.6425891523695035E-5</v>
      </c>
      <c r="K82" s="4">
        <v>7196.52</v>
      </c>
      <c r="L82" s="4">
        <f t="shared" si="8"/>
        <v>0.26213965686810181</v>
      </c>
      <c r="M82" s="23"/>
    </row>
    <row r="83" spans="1:13" ht="30" customHeight="1">
      <c r="A83" s="104" t="s">
        <v>88</v>
      </c>
      <c r="B83" s="67"/>
      <c r="C83" s="67"/>
      <c r="D83" s="67"/>
      <c r="E83" s="68"/>
      <c r="F83" s="19" t="s">
        <v>29</v>
      </c>
      <c r="G83" s="26">
        <v>1</v>
      </c>
      <c r="H83" s="4">
        <f>L68</f>
        <v>27480.814589665653</v>
      </c>
      <c r="I83" s="42">
        <f>L68/G43</f>
        <v>1.0010131712259371</v>
      </c>
      <c r="J83" s="8">
        <f t="shared" si="7"/>
        <v>3.6425891523695035E-5</v>
      </c>
      <c r="K83" s="4">
        <v>170280</v>
      </c>
      <c r="L83" s="4">
        <f t="shared" si="8"/>
        <v>6.2026008086547906</v>
      </c>
      <c r="M83" s="6"/>
    </row>
    <row r="84" spans="1:13">
      <c r="A84" s="64" t="s">
        <v>89</v>
      </c>
      <c r="B84" s="64"/>
      <c r="C84" s="64"/>
      <c r="D84" s="64"/>
      <c r="E84" s="64"/>
      <c r="F84" s="19" t="s">
        <v>29</v>
      </c>
      <c r="G84" s="26">
        <v>1</v>
      </c>
      <c r="H84" s="4">
        <f>L68</f>
        <v>27480.814589665653</v>
      </c>
      <c r="I84" s="42">
        <f>L68/G43</f>
        <v>1.0010131712259371</v>
      </c>
      <c r="J84" s="8">
        <f t="shared" si="7"/>
        <v>3.6425891523695035E-5</v>
      </c>
      <c r="K84" s="4">
        <v>37406</v>
      </c>
      <c r="L84" s="4">
        <f t="shared" si="8"/>
        <v>1.3625468983353364</v>
      </c>
      <c r="M84" s="6"/>
    </row>
    <row r="85" spans="1:13" ht="28.5" customHeight="1">
      <c r="A85" s="104" t="s">
        <v>90</v>
      </c>
      <c r="B85" s="67"/>
      <c r="C85" s="67"/>
      <c r="D85" s="67"/>
      <c r="E85" s="68"/>
      <c r="F85" s="19" t="s">
        <v>29</v>
      </c>
      <c r="G85" s="26">
        <v>1</v>
      </c>
      <c r="H85" s="4">
        <f>L68</f>
        <v>27480.814589665653</v>
      </c>
      <c r="I85" s="42">
        <f>L68/G43</f>
        <v>1.0010131712259371</v>
      </c>
      <c r="J85" s="8">
        <f t="shared" si="7"/>
        <v>3.6425891523695035E-5</v>
      </c>
      <c r="K85" s="4">
        <v>27008</v>
      </c>
      <c r="L85" s="4">
        <f t="shared" si="8"/>
        <v>0.98379047827195554</v>
      </c>
      <c r="M85" s="6"/>
    </row>
    <row r="86" spans="1:13">
      <c r="A86" s="64" t="s">
        <v>91</v>
      </c>
      <c r="B86" s="64"/>
      <c r="C86" s="64"/>
      <c r="D86" s="64"/>
      <c r="E86" s="64"/>
      <c r="F86" s="19" t="s">
        <v>29</v>
      </c>
      <c r="G86" s="26">
        <v>1</v>
      </c>
      <c r="H86" s="4">
        <f>L68</f>
        <v>27480.814589665653</v>
      </c>
      <c r="I86" s="42">
        <f>L68/G43</f>
        <v>1.0010131712259371</v>
      </c>
      <c r="J86" s="8">
        <f t="shared" si="7"/>
        <v>3.6425891523695035E-5</v>
      </c>
      <c r="K86" s="4">
        <v>167535</v>
      </c>
      <c r="L86" s="4">
        <f t="shared" si="8"/>
        <v>6.1026117364222481</v>
      </c>
      <c r="M86" s="6"/>
    </row>
    <row r="87" spans="1:13">
      <c r="A87" s="64" t="s">
        <v>92</v>
      </c>
      <c r="B87" s="64"/>
      <c r="C87" s="64"/>
      <c r="D87" s="64"/>
      <c r="E87" s="64"/>
      <c r="F87" s="19" t="s">
        <v>29</v>
      </c>
      <c r="G87" s="26">
        <v>1</v>
      </c>
      <c r="H87" s="4">
        <f>L68</f>
        <v>27480.814589665653</v>
      </c>
      <c r="I87" s="42">
        <f>L68/G43</f>
        <v>1.0010131712259371</v>
      </c>
      <c r="J87" s="8">
        <f t="shared" si="7"/>
        <v>3.6425891523695035E-5</v>
      </c>
      <c r="K87" s="4">
        <v>66366</v>
      </c>
      <c r="L87" s="4">
        <f t="shared" si="8"/>
        <v>2.4174407168615448</v>
      </c>
      <c r="M87" s="6"/>
    </row>
    <row r="88" spans="1:13">
      <c r="A88" s="104" t="s">
        <v>93</v>
      </c>
      <c r="B88" s="67"/>
      <c r="C88" s="67"/>
      <c r="D88" s="67"/>
      <c r="E88" s="68"/>
      <c r="F88" s="19" t="s">
        <v>29</v>
      </c>
      <c r="G88" s="26">
        <v>1</v>
      </c>
      <c r="H88" s="4">
        <f>L68</f>
        <v>27480.814589665653</v>
      </c>
      <c r="I88" s="42">
        <f>L68/G43</f>
        <v>1.0010131712259371</v>
      </c>
      <c r="J88" s="8">
        <f t="shared" si="7"/>
        <v>3.6425891523695035E-5</v>
      </c>
      <c r="K88" s="4">
        <v>722.53</v>
      </c>
      <c r="L88" s="4">
        <f t="shared" si="8"/>
        <v>2.6318799402615372E-2</v>
      </c>
      <c r="M88" s="6"/>
    </row>
    <row r="89" spans="1:13">
      <c r="A89" s="73" t="s">
        <v>95</v>
      </c>
      <c r="B89" s="74"/>
      <c r="C89" s="74"/>
      <c r="D89" s="74"/>
      <c r="E89" s="75"/>
      <c r="F89" s="38" t="s">
        <v>29</v>
      </c>
      <c r="G89" s="26">
        <v>1</v>
      </c>
      <c r="H89" s="4">
        <f>L68</f>
        <v>27480.814589665653</v>
      </c>
      <c r="I89" s="42">
        <f>L68/G43</f>
        <v>1.0010131712259371</v>
      </c>
      <c r="J89" s="8">
        <f t="shared" si="7"/>
        <v>3.6425891523695035E-5</v>
      </c>
      <c r="K89" s="4">
        <v>61320</v>
      </c>
      <c r="L89" s="4">
        <f t="shared" si="8"/>
        <v>2.2336356682329797</v>
      </c>
      <c r="M89" s="6"/>
    </row>
    <row r="90" spans="1:13">
      <c r="A90" s="101" t="s">
        <v>94</v>
      </c>
      <c r="B90" s="102"/>
      <c r="C90" s="102"/>
      <c r="D90" s="102"/>
      <c r="E90" s="103"/>
      <c r="F90" s="15"/>
      <c r="G90" s="27"/>
      <c r="H90" s="24"/>
      <c r="I90" s="24"/>
      <c r="J90" s="4">
        <f>SUM(J85:J88)</f>
        <v>1.4570356609478014E-4</v>
      </c>
      <c r="K90" s="24"/>
      <c r="L90" s="4">
        <f>SUM(L80:L89)</f>
        <v>20.700707755072301</v>
      </c>
    </row>
    <row r="91" spans="1:13">
      <c r="A91" s="72" t="s">
        <v>30</v>
      </c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</row>
    <row r="92" spans="1:13">
      <c r="F92" s="12"/>
      <c r="G92" s="25"/>
      <c r="H92" s="25"/>
      <c r="I92" s="25"/>
      <c r="J92" s="25"/>
      <c r="K92" s="25"/>
      <c r="L92" s="12"/>
    </row>
    <row r="93" spans="1:13" ht="60">
      <c r="A93" s="71" t="s">
        <v>31</v>
      </c>
      <c r="B93" s="71"/>
      <c r="C93" s="71"/>
      <c r="D93" s="71"/>
      <c r="E93" s="71"/>
      <c r="F93" s="3" t="s">
        <v>13</v>
      </c>
      <c r="G93" s="3" t="s">
        <v>16</v>
      </c>
      <c r="H93" s="3" t="s">
        <v>17</v>
      </c>
      <c r="I93" s="3" t="s">
        <v>18</v>
      </c>
      <c r="J93" s="3" t="s">
        <v>19</v>
      </c>
      <c r="K93" s="3" t="s">
        <v>20</v>
      </c>
      <c r="L93" s="3" t="s">
        <v>11</v>
      </c>
    </row>
    <row r="94" spans="1:13">
      <c r="A94" s="73"/>
      <c r="B94" s="74"/>
      <c r="C94" s="74"/>
      <c r="D94" s="74"/>
      <c r="E94" s="75"/>
      <c r="F94" s="28"/>
      <c r="G94" s="29"/>
      <c r="H94" s="12"/>
      <c r="I94" s="4"/>
      <c r="J94" s="8"/>
      <c r="K94" s="29"/>
      <c r="L94" s="4">
        <f>J94*K94</f>
        <v>0</v>
      </c>
    </row>
    <row r="95" spans="1:13">
      <c r="A95" s="83" t="s">
        <v>32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2"/>
    </row>
    <row r="97" spans="1:13" ht="75">
      <c r="A97" s="80" t="s">
        <v>33</v>
      </c>
      <c r="B97" s="81"/>
      <c r="C97" s="81"/>
      <c r="D97" s="81"/>
      <c r="E97" s="82"/>
      <c r="F97" s="3" t="s">
        <v>13</v>
      </c>
      <c r="G97" s="3" t="s">
        <v>16</v>
      </c>
      <c r="H97" s="3" t="s">
        <v>17</v>
      </c>
      <c r="I97" s="3" t="s">
        <v>18</v>
      </c>
      <c r="J97" s="3" t="s">
        <v>19</v>
      </c>
      <c r="K97" s="3" t="s">
        <v>62</v>
      </c>
      <c r="L97" s="3" t="s">
        <v>34</v>
      </c>
      <c r="M97" s="3" t="s">
        <v>11</v>
      </c>
    </row>
    <row r="98" spans="1:13" ht="30">
      <c r="A98" s="71" t="s">
        <v>35</v>
      </c>
      <c r="B98" s="71"/>
      <c r="C98" s="71"/>
      <c r="D98" s="71"/>
      <c r="E98" s="71"/>
      <c r="F98" s="7" t="s">
        <v>36</v>
      </c>
      <c r="G98" s="2">
        <v>8</v>
      </c>
      <c r="H98" s="25">
        <f>L68</f>
        <v>27480.814589665653</v>
      </c>
      <c r="I98" s="42">
        <f>L68/G43</f>
        <v>1.0010131712259371</v>
      </c>
      <c r="J98" s="30">
        <f>G98/H98*I98</f>
        <v>2.9140713218956028E-4</v>
      </c>
      <c r="K98" s="2">
        <v>2002.135</v>
      </c>
      <c r="L98" s="2">
        <v>12</v>
      </c>
      <c r="M98" s="21">
        <f>J98*K98*L98</f>
        <v>7.0012370232761434</v>
      </c>
    </row>
    <row r="99" spans="1:13">
      <c r="A99" s="83" t="s">
        <v>37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4">
        <f>SUM(M98)</f>
        <v>7.0012370232761434</v>
      </c>
    </row>
    <row r="101" spans="1:13">
      <c r="B101" s="72" t="s">
        <v>61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</row>
    <row r="103" spans="1:13" ht="60">
      <c r="A103" s="71" t="s">
        <v>5</v>
      </c>
      <c r="B103" s="71"/>
      <c r="C103" s="71"/>
      <c r="D103" s="71"/>
      <c r="E103" s="71"/>
      <c r="F103" s="3" t="s">
        <v>6</v>
      </c>
      <c r="G103" s="2" t="s">
        <v>1</v>
      </c>
      <c r="H103" s="3" t="s">
        <v>17</v>
      </c>
      <c r="I103" s="3" t="s">
        <v>18</v>
      </c>
      <c r="J103" s="3" t="s">
        <v>19</v>
      </c>
      <c r="K103" s="7" t="s">
        <v>38</v>
      </c>
      <c r="L103" s="3" t="s">
        <v>11</v>
      </c>
    </row>
    <row r="104" spans="1:13">
      <c r="A104" s="65" t="s">
        <v>69</v>
      </c>
      <c r="B104" s="65"/>
      <c r="C104" s="65"/>
      <c r="D104" s="65"/>
      <c r="E104" s="65"/>
      <c r="F104" s="41">
        <v>21407.17</v>
      </c>
      <c r="G104" s="4">
        <v>1</v>
      </c>
      <c r="H104" s="31">
        <f>L68</f>
        <v>27480.814589665653</v>
      </c>
      <c r="I104" s="4">
        <f>J64</f>
        <v>4.5860823953666268</v>
      </c>
      <c r="J104" s="8">
        <f>G104/H104*I104</f>
        <v>1.6688305873914137E-4</v>
      </c>
      <c r="K104" s="45">
        <f>F104*G104*12*1.302</f>
        <v>334465.62407999998</v>
      </c>
      <c r="L104" s="45">
        <f>J104*K104</f>
        <v>55.816646389566209</v>
      </c>
    </row>
    <row r="105" spans="1:13">
      <c r="A105" s="65" t="s">
        <v>96</v>
      </c>
      <c r="B105" s="65"/>
      <c r="C105" s="65"/>
      <c r="D105" s="65"/>
      <c r="E105" s="65"/>
      <c r="F105" s="41">
        <v>19267.23</v>
      </c>
      <c r="G105" s="4">
        <v>1</v>
      </c>
      <c r="H105" s="31">
        <f>L68</f>
        <v>27480.814589665653</v>
      </c>
      <c r="I105" s="4">
        <f>J64</f>
        <v>4.5860823953666268</v>
      </c>
      <c r="J105" s="8">
        <f t="shared" ref="J105:J118" si="9">G105/H105*I105</f>
        <v>1.6688305873914137E-4</v>
      </c>
      <c r="K105" s="45">
        <f t="shared" ref="K105:K118" si="10">F105*G105*12*1.302</f>
        <v>301031.20152</v>
      </c>
      <c r="L105" s="4">
        <f t="shared" ref="L105:L118" si="11">J105*K105</f>
        <v>50.237007685576465</v>
      </c>
    </row>
    <row r="106" spans="1:13" ht="15.75" customHeight="1">
      <c r="A106" s="84" t="s">
        <v>70</v>
      </c>
      <c r="B106" s="69"/>
      <c r="C106" s="69"/>
      <c r="D106" s="69"/>
      <c r="E106" s="70"/>
      <c r="F106" s="41">
        <v>9544</v>
      </c>
      <c r="G106" s="4">
        <v>1</v>
      </c>
      <c r="H106" s="31">
        <f>L68</f>
        <v>27480.814589665653</v>
      </c>
      <c r="I106" s="4">
        <f>J64</f>
        <v>4.5860823953666268</v>
      </c>
      <c r="J106" s="8">
        <f t="shared" si="9"/>
        <v>1.6688305873914137E-4</v>
      </c>
      <c r="K106" s="45">
        <f t="shared" si="10"/>
        <v>149115.45600000001</v>
      </c>
      <c r="L106" s="4">
        <f t="shared" si="11"/>
        <v>24.884843402561852</v>
      </c>
    </row>
    <row r="107" spans="1:13" ht="15" customHeight="1">
      <c r="A107" s="66" t="s">
        <v>71</v>
      </c>
      <c r="B107" s="69"/>
      <c r="C107" s="69"/>
      <c r="D107" s="69"/>
      <c r="E107" s="70"/>
      <c r="F107" s="41">
        <v>9544</v>
      </c>
      <c r="G107" s="4">
        <v>0.5</v>
      </c>
      <c r="H107" s="31">
        <f>L68</f>
        <v>27480.814589665653</v>
      </c>
      <c r="I107" s="4">
        <f>J64</f>
        <v>4.5860823953666268</v>
      </c>
      <c r="J107" s="8">
        <f t="shared" si="9"/>
        <v>8.3441529369570683E-5</v>
      </c>
      <c r="K107" s="45">
        <f t="shared" si="10"/>
        <v>74557.728000000003</v>
      </c>
      <c r="L107" s="4">
        <f t="shared" si="11"/>
        <v>6.2212108506404631</v>
      </c>
    </row>
    <row r="108" spans="1:13">
      <c r="A108" s="79" t="s">
        <v>73</v>
      </c>
      <c r="B108" s="79"/>
      <c r="C108" s="79"/>
      <c r="D108" s="79"/>
      <c r="E108" s="79"/>
      <c r="F108" s="41">
        <v>9544</v>
      </c>
      <c r="G108" s="4">
        <v>1</v>
      </c>
      <c r="H108" s="31">
        <f>L68</f>
        <v>27480.814589665653</v>
      </c>
      <c r="I108" s="4">
        <f>J64</f>
        <v>4.5860823953666268</v>
      </c>
      <c r="J108" s="8">
        <f t="shared" si="9"/>
        <v>1.6688305873914137E-4</v>
      </c>
      <c r="K108" s="45">
        <f t="shared" si="10"/>
        <v>149115.45600000001</v>
      </c>
      <c r="L108" s="4">
        <f t="shared" si="11"/>
        <v>24.884843402561852</v>
      </c>
    </row>
    <row r="109" spans="1:13">
      <c r="A109" s="66" t="s">
        <v>75</v>
      </c>
      <c r="B109" s="69"/>
      <c r="C109" s="69"/>
      <c r="D109" s="69"/>
      <c r="E109" s="70"/>
      <c r="F109" s="41">
        <v>12777.76</v>
      </c>
      <c r="G109" s="4">
        <v>0.5</v>
      </c>
      <c r="H109" s="31">
        <f>L68</f>
        <v>27480.814589665653</v>
      </c>
      <c r="I109" s="4">
        <f>J64</f>
        <v>4.5860823953666268</v>
      </c>
      <c r="J109" s="8">
        <f t="shared" si="9"/>
        <v>8.3441529369570683E-5</v>
      </c>
      <c r="K109" s="45">
        <f t="shared" si="10"/>
        <v>99819.861120000001</v>
      </c>
      <c r="L109" s="4">
        <f t="shared" si="11"/>
        <v>8.329121873310946</v>
      </c>
    </row>
    <row r="110" spans="1:13">
      <c r="A110" s="79" t="s">
        <v>64</v>
      </c>
      <c r="B110" s="79"/>
      <c r="C110" s="79"/>
      <c r="D110" s="79"/>
      <c r="E110" s="79"/>
      <c r="F110" s="41">
        <v>9544</v>
      </c>
      <c r="G110" s="4">
        <v>1</v>
      </c>
      <c r="H110" s="31">
        <f>L68</f>
        <v>27480.814589665653</v>
      </c>
      <c r="I110" s="4">
        <f>J64</f>
        <v>4.5860823953666268</v>
      </c>
      <c r="J110" s="8">
        <f t="shared" si="9"/>
        <v>1.6688305873914137E-4</v>
      </c>
      <c r="K110" s="45">
        <f t="shared" si="10"/>
        <v>149115.45600000001</v>
      </c>
      <c r="L110" s="4">
        <f t="shared" si="11"/>
        <v>24.884843402561852</v>
      </c>
    </row>
    <row r="111" spans="1:13">
      <c r="A111" s="65" t="s">
        <v>78</v>
      </c>
      <c r="B111" s="65"/>
      <c r="C111" s="65"/>
      <c r="D111" s="65"/>
      <c r="E111" s="65"/>
      <c r="F111" s="41">
        <v>10645.88</v>
      </c>
      <c r="G111" s="4">
        <v>1</v>
      </c>
      <c r="H111" s="31">
        <f>L68</f>
        <v>27480.814589665653</v>
      </c>
      <c r="I111" s="4">
        <f>J64</f>
        <v>4.5860823953666268</v>
      </c>
      <c r="J111" s="8">
        <f t="shared" si="9"/>
        <v>1.6688305873914137E-4</v>
      </c>
      <c r="K111" s="45">
        <f t="shared" si="10"/>
        <v>166331.22912</v>
      </c>
      <c r="L111" s="4">
        <f t="shared" si="11"/>
        <v>27.757864279386542</v>
      </c>
    </row>
    <row r="112" spans="1:13">
      <c r="A112" s="65" t="s">
        <v>97</v>
      </c>
      <c r="B112" s="65"/>
      <c r="C112" s="65"/>
      <c r="D112" s="65"/>
      <c r="E112" s="65"/>
      <c r="F112" s="41">
        <v>9544</v>
      </c>
      <c r="G112" s="4">
        <v>2.25</v>
      </c>
      <c r="H112" s="31">
        <f>L68</f>
        <v>27480.814589665653</v>
      </c>
      <c r="I112" s="4">
        <f>J64</f>
        <v>4.5860823953666268</v>
      </c>
      <c r="J112" s="8">
        <f t="shared" si="9"/>
        <v>3.7548688216306809E-4</v>
      </c>
      <c r="K112" s="45">
        <f t="shared" si="10"/>
        <v>335509.77600000001</v>
      </c>
      <c r="L112" s="4">
        <f t="shared" si="11"/>
        <v>125.97951972546937</v>
      </c>
    </row>
    <row r="113" spans="1:13">
      <c r="A113" s="66" t="s">
        <v>82</v>
      </c>
      <c r="B113" s="69"/>
      <c r="C113" s="69"/>
      <c r="D113" s="69"/>
      <c r="E113" s="70"/>
      <c r="F113" s="41">
        <v>9544</v>
      </c>
      <c r="G113" s="4">
        <v>0.5</v>
      </c>
      <c r="H113" s="31">
        <f>L68</f>
        <v>27480.814589665653</v>
      </c>
      <c r="I113" s="4">
        <f>J64</f>
        <v>4.5860823953666268</v>
      </c>
      <c r="J113" s="8">
        <f t="shared" si="9"/>
        <v>8.3441529369570683E-5</v>
      </c>
      <c r="K113" s="45">
        <f t="shared" si="10"/>
        <v>74557.728000000003</v>
      </c>
      <c r="L113" s="4">
        <f t="shared" si="11"/>
        <v>6.2212108506404631</v>
      </c>
    </row>
    <row r="114" spans="1:13" ht="31.5" customHeight="1">
      <c r="A114" s="79" t="s">
        <v>80</v>
      </c>
      <c r="B114" s="79"/>
      <c r="C114" s="79"/>
      <c r="D114" s="79"/>
      <c r="E114" s="79"/>
      <c r="F114" s="41">
        <v>9544</v>
      </c>
      <c r="G114" s="4">
        <v>1</v>
      </c>
      <c r="H114" s="31">
        <f>L68</f>
        <v>27480.814589665653</v>
      </c>
      <c r="I114" s="4">
        <f>J64</f>
        <v>4.5860823953666268</v>
      </c>
      <c r="J114" s="8">
        <f t="shared" si="9"/>
        <v>1.6688305873914137E-4</v>
      </c>
      <c r="K114" s="45">
        <f t="shared" si="10"/>
        <v>149115.45600000001</v>
      </c>
      <c r="L114" s="4">
        <f t="shared" si="11"/>
        <v>24.884843402561852</v>
      </c>
    </row>
    <row r="115" spans="1:13">
      <c r="A115" s="65" t="s">
        <v>98</v>
      </c>
      <c r="B115" s="65"/>
      <c r="C115" s="65"/>
      <c r="D115" s="65"/>
      <c r="E115" s="65"/>
      <c r="F115" s="41">
        <v>9544</v>
      </c>
      <c r="G115" s="4">
        <v>1</v>
      </c>
      <c r="H115" s="31">
        <f>L68</f>
        <v>27480.814589665653</v>
      </c>
      <c r="I115" s="4">
        <f>J64</f>
        <v>4.5860823953666268</v>
      </c>
      <c r="J115" s="8">
        <f t="shared" si="9"/>
        <v>1.6688305873914137E-4</v>
      </c>
      <c r="K115" s="45">
        <f t="shared" si="10"/>
        <v>149115.45600000001</v>
      </c>
      <c r="L115" s="4">
        <f t="shared" si="11"/>
        <v>24.884843402561852</v>
      </c>
    </row>
    <row r="116" spans="1:13" ht="16.5" customHeight="1">
      <c r="A116" s="66" t="s">
        <v>105</v>
      </c>
      <c r="B116" s="67"/>
      <c r="C116" s="67"/>
      <c r="D116" s="67"/>
      <c r="E116" s="68"/>
      <c r="F116" s="41">
        <v>9544</v>
      </c>
      <c r="G116" s="4">
        <v>0.4</v>
      </c>
      <c r="H116" s="31">
        <f>L68</f>
        <v>27480.814589665653</v>
      </c>
      <c r="I116" s="4">
        <f>J64</f>
        <v>4.5860823953666268</v>
      </c>
      <c r="J116" s="8">
        <f t="shared" si="9"/>
        <v>6.6753223495656555E-5</v>
      </c>
      <c r="K116" s="45">
        <f t="shared" si="10"/>
        <v>59646.182400000005</v>
      </c>
      <c r="L116" s="4">
        <f t="shared" si="11"/>
        <v>3.9815749444098967</v>
      </c>
      <c r="M116" t="s">
        <v>104</v>
      </c>
    </row>
    <row r="117" spans="1:13">
      <c r="A117" s="65" t="s">
        <v>84</v>
      </c>
      <c r="B117" s="65"/>
      <c r="C117" s="65"/>
      <c r="D117" s="65"/>
      <c r="E117" s="65"/>
      <c r="F117" s="41">
        <v>9544</v>
      </c>
      <c r="G117" s="4">
        <v>0.32</v>
      </c>
      <c r="H117" s="31">
        <f>L68</f>
        <v>27480.814589665653</v>
      </c>
      <c r="I117" s="4">
        <f>J64</f>
        <v>4.5860823953666268</v>
      </c>
      <c r="J117" s="8">
        <f t="shared" si="9"/>
        <v>5.3402578796525249E-5</v>
      </c>
      <c r="K117" s="45">
        <f t="shared" si="10"/>
        <v>47716.945919999998</v>
      </c>
      <c r="L117" s="4">
        <f t="shared" si="11"/>
        <v>2.5482079644223341</v>
      </c>
    </row>
    <row r="118" spans="1:13">
      <c r="A118" s="66" t="s">
        <v>87</v>
      </c>
      <c r="B118" s="69"/>
      <c r="C118" s="69"/>
      <c r="D118" s="69"/>
      <c r="E118" s="70"/>
      <c r="F118" s="41">
        <v>9544</v>
      </c>
      <c r="G118" s="4"/>
      <c r="H118" s="31">
        <f>L68</f>
        <v>27480.814589665653</v>
      </c>
      <c r="I118" s="4">
        <f>J64</f>
        <v>4.5860823953666268</v>
      </c>
      <c r="J118" s="8">
        <f t="shared" si="9"/>
        <v>0</v>
      </c>
      <c r="K118" s="45">
        <f t="shared" si="10"/>
        <v>0</v>
      </c>
      <c r="L118" s="4">
        <f t="shared" si="11"/>
        <v>0</v>
      </c>
    </row>
    <row r="119" spans="1:13" ht="32.25" customHeight="1">
      <c r="A119" s="76" t="s">
        <v>39</v>
      </c>
      <c r="B119" s="77"/>
      <c r="C119" s="77"/>
      <c r="D119" s="77"/>
      <c r="E119" s="78"/>
      <c r="F119" s="13">
        <f>SUM(F104:F118)</f>
        <v>169082.03999999998</v>
      </c>
      <c r="G119" s="32">
        <f>SUM(G104:G118)</f>
        <v>12.47</v>
      </c>
      <c r="H119" s="24"/>
      <c r="I119" s="10"/>
      <c r="J119" s="39"/>
      <c r="K119" s="32">
        <f>SUM(K104:K118)</f>
        <v>2239213.5561599997</v>
      </c>
      <c r="L119" s="40">
        <f>SUM(L104:L118)</f>
        <v>411.51658157623189</v>
      </c>
    </row>
    <row r="120" spans="1:13">
      <c r="A120" s="33"/>
      <c r="B120" s="33"/>
      <c r="C120" s="33"/>
      <c r="D120" s="33"/>
      <c r="E120" s="33"/>
    </row>
    <row r="121" spans="1:13">
      <c r="A121" s="126" t="s">
        <v>40</v>
      </c>
      <c r="B121" s="127"/>
      <c r="C121" s="127"/>
      <c r="D121" s="127"/>
      <c r="E121" s="127"/>
      <c r="F121" s="127"/>
      <c r="G121" s="127"/>
    </row>
    <row r="122" spans="1:13" ht="60">
      <c r="A122" s="71" t="s">
        <v>41</v>
      </c>
      <c r="B122" s="71"/>
      <c r="C122" s="71"/>
      <c r="D122" s="71"/>
      <c r="E122" s="71"/>
      <c r="F122" s="3" t="s">
        <v>13</v>
      </c>
      <c r="G122" s="3" t="s">
        <v>16</v>
      </c>
      <c r="H122" s="3" t="s">
        <v>17</v>
      </c>
      <c r="I122" s="3" t="s">
        <v>18</v>
      </c>
      <c r="J122" s="3" t="s">
        <v>19</v>
      </c>
      <c r="K122" s="3" t="s">
        <v>20</v>
      </c>
      <c r="L122" s="3" t="s">
        <v>11</v>
      </c>
    </row>
    <row r="123" spans="1:13">
      <c r="A123" s="64" t="s">
        <v>100</v>
      </c>
      <c r="B123" s="64"/>
      <c r="C123" s="64"/>
      <c r="D123" s="64"/>
      <c r="E123" s="64"/>
      <c r="F123" s="2" t="s">
        <v>42</v>
      </c>
      <c r="G123" s="2">
        <v>1</v>
      </c>
      <c r="H123" s="31">
        <f>L68</f>
        <v>27480.814589665653</v>
      </c>
      <c r="I123" s="42">
        <f>L68/G43</f>
        <v>1.0010131712259371</v>
      </c>
      <c r="J123" s="20">
        <f>G123/H123*I123</f>
        <v>3.6425891523695035E-5</v>
      </c>
      <c r="K123" s="2">
        <v>7017.08</v>
      </c>
      <c r="L123" s="4">
        <f>J123*K123</f>
        <v>0.25560339489308997</v>
      </c>
    </row>
    <row r="124" spans="1:13">
      <c r="A124" s="64" t="s">
        <v>101</v>
      </c>
      <c r="B124" s="64"/>
      <c r="C124" s="64"/>
      <c r="D124" s="64"/>
      <c r="E124" s="64"/>
      <c r="F124" s="2" t="s">
        <v>42</v>
      </c>
      <c r="G124" s="2">
        <v>1</v>
      </c>
      <c r="H124" s="31">
        <f>L68</f>
        <v>27480.814589665653</v>
      </c>
      <c r="I124" s="42">
        <f>L68/G43</f>
        <v>1.0010131712259371</v>
      </c>
      <c r="J124" s="20">
        <f>G124/H124*I124</f>
        <v>3.6425891523695035E-5</v>
      </c>
      <c r="K124" s="2">
        <v>2290</v>
      </c>
      <c r="L124" s="4">
        <f>J124*K124</f>
        <v>8.3415291589261628E-2</v>
      </c>
    </row>
    <row r="125" spans="1:13">
      <c r="A125" s="115" t="s">
        <v>43</v>
      </c>
      <c r="B125" s="116"/>
      <c r="C125" s="116"/>
      <c r="D125" s="116"/>
      <c r="E125" s="117"/>
      <c r="F125" s="2"/>
      <c r="G125" s="2"/>
      <c r="H125" s="2"/>
      <c r="I125" s="2"/>
      <c r="J125" s="2"/>
      <c r="K125" s="2"/>
      <c r="L125" s="21">
        <f>SUM(L123:L124)</f>
        <v>0.33901868648235162</v>
      </c>
    </row>
    <row r="126" spans="1:13">
      <c r="A126" s="126" t="s">
        <v>44</v>
      </c>
      <c r="B126" s="127"/>
      <c r="C126" s="127"/>
      <c r="D126" s="127"/>
      <c r="E126" s="127"/>
      <c r="F126" s="127"/>
      <c r="G126" s="127"/>
    </row>
    <row r="127" spans="1:13">
      <c r="A127" s="118" t="s">
        <v>45</v>
      </c>
      <c r="B127" s="118"/>
      <c r="C127" s="118"/>
      <c r="D127" s="119" t="s">
        <v>46</v>
      </c>
      <c r="E127" s="120"/>
      <c r="F127" s="120"/>
      <c r="G127" s="120"/>
      <c r="H127" s="120"/>
      <c r="I127" s="120"/>
      <c r="J127" s="121"/>
      <c r="K127" s="118" t="s">
        <v>57</v>
      </c>
      <c r="L127" s="118"/>
    </row>
    <row r="128" spans="1:13" ht="30">
      <c r="A128" s="34" t="s">
        <v>47</v>
      </c>
      <c r="B128" s="35" t="s">
        <v>48</v>
      </c>
      <c r="C128" s="34" t="s">
        <v>49</v>
      </c>
      <c r="D128" s="34" t="s">
        <v>50</v>
      </c>
      <c r="E128" s="34" t="s">
        <v>51</v>
      </c>
      <c r="F128" s="34" t="s">
        <v>52</v>
      </c>
      <c r="G128" s="34" t="s">
        <v>53</v>
      </c>
      <c r="H128" s="34" t="s">
        <v>54</v>
      </c>
      <c r="I128" s="34" t="s">
        <v>55</v>
      </c>
      <c r="J128" s="34" t="s">
        <v>56</v>
      </c>
      <c r="K128" s="118"/>
      <c r="L128" s="118"/>
    </row>
    <row r="129" spans="1:12">
      <c r="A129" s="36">
        <f>L64</f>
        <v>103.68653355480278</v>
      </c>
      <c r="B129" s="36">
        <v>0</v>
      </c>
      <c r="C129" s="36"/>
      <c r="D129" s="36">
        <f>L75</f>
        <v>42.51813306742433</v>
      </c>
      <c r="E129" s="36"/>
      <c r="F129" s="36">
        <f>L90</f>
        <v>20.700707755072301</v>
      </c>
      <c r="G129" s="36">
        <f>M98</f>
        <v>7.0012370232761434</v>
      </c>
      <c r="H129" s="34">
        <v>0</v>
      </c>
      <c r="I129" s="36">
        <f>L119</f>
        <v>411.51658157623189</v>
      </c>
      <c r="J129" s="36">
        <f>L125</f>
        <v>0.33901868648235162</v>
      </c>
      <c r="K129" s="122">
        <f>SUM(A129:J129)</f>
        <v>585.7622116632898</v>
      </c>
      <c r="L129" s="123"/>
    </row>
    <row r="131" spans="1:12" ht="15.75">
      <c r="A131" s="51" t="s">
        <v>109</v>
      </c>
      <c r="B131" s="56"/>
      <c r="C131" s="51"/>
      <c r="D131" s="51"/>
      <c r="E131" s="51"/>
      <c r="F131" s="51" t="s">
        <v>110</v>
      </c>
      <c r="G131" s="56"/>
    </row>
    <row r="132" spans="1:12" ht="15.75">
      <c r="A132" s="53" t="s">
        <v>111</v>
      </c>
      <c r="B132" s="49"/>
      <c r="C132" s="54"/>
      <c r="D132" s="47"/>
      <c r="E132" s="47"/>
      <c r="F132" s="47"/>
    </row>
    <row r="133" spans="1:12">
      <c r="A133" s="48" t="s">
        <v>112</v>
      </c>
      <c r="B133" s="56"/>
    </row>
    <row r="134" spans="1:12">
      <c r="A134" s="53"/>
      <c r="B134" s="49"/>
      <c r="C134" s="54"/>
    </row>
    <row r="135" spans="1:12">
      <c r="A135" s="48"/>
    </row>
  </sheetData>
  <mergeCells count="143">
    <mergeCell ref="A121:G121"/>
    <mergeCell ref="A126:G126"/>
    <mergeCell ref="A2:F2"/>
    <mergeCell ref="A7:J7"/>
    <mergeCell ref="A8:J8"/>
    <mergeCell ref="A124:E124"/>
    <mergeCell ref="A125:E125"/>
    <mergeCell ref="A127:C127"/>
    <mergeCell ref="D127:J127"/>
    <mergeCell ref="K127:L128"/>
    <mergeCell ref="K129:L129"/>
    <mergeCell ref="A52:E52"/>
    <mergeCell ref="A53:E53"/>
    <mergeCell ref="A17:E17"/>
    <mergeCell ref="G17:K17"/>
    <mergeCell ref="A18:E18"/>
    <mergeCell ref="G18:K18"/>
    <mergeCell ref="A19:E19"/>
    <mergeCell ref="G19:K19"/>
    <mergeCell ref="A14:E14"/>
    <mergeCell ref="G14:K14"/>
    <mergeCell ref="A15:E15"/>
    <mergeCell ref="G15:K15"/>
    <mergeCell ref="A16:E16"/>
    <mergeCell ref="G16:K16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G32:K32"/>
    <mergeCell ref="G33:K33"/>
    <mergeCell ref="A51:E51"/>
    <mergeCell ref="A64:E64"/>
    <mergeCell ref="A29:E29"/>
    <mergeCell ref="A30:E30"/>
    <mergeCell ref="A31:E31"/>
    <mergeCell ref="A32:E32"/>
    <mergeCell ref="A33:E33"/>
    <mergeCell ref="A34:E34"/>
    <mergeCell ref="A35:E35"/>
    <mergeCell ref="A36:E36"/>
    <mergeCell ref="A37:E37"/>
    <mergeCell ref="A38:E38"/>
    <mergeCell ref="A57:E57"/>
    <mergeCell ref="G34:K34"/>
    <mergeCell ref="G35:K35"/>
    <mergeCell ref="G36:K36"/>
    <mergeCell ref="G37:K37"/>
    <mergeCell ref="G38:K38"/>
    <mergeCell ref="G42:K42"/>
    <mergeCell ref="G40:K40"/>
    <mergeCell ref="G41:K41"/>
    <mergeCell ref="A58:E58"/>
    <mergeCell ref="A26:E26"/>
    <mergeCell ref="G26:K26"/>
    <mergeCell ref="A27:E27"/>
    <mergeCell ref="G27:K27"/>
    <mergeCell ref="A28:E28"/>
    <mergeCell ref="G28:K28"/>
    <mergeCell ref="G29:K29"/>
    <mergeCell ref="G30:K30"/>
    <mergeCell ref="G31:K31"/>
    <mergeCell ref="A112:E112"/>
    <mergeCell ref="A113:E113"/>
    <mergeCell ref="A71:E71"/>
    <mergeCell ref="A72:E72"/>
    <mergeCell ref="A74:E74"/>
    <mergeCell ref="A80:E80"/>
    <mergeCell ref="A81:E81"/>
    <mergeCell ref="A82:E82"/>
    <mergeCell ref="A83:E83"/>
    <mergeCell ref="A84:E84"/>
    <mergeCell ref="A90:E90"/>
    <mergeCell ref="A88:E88"/>
    <mergeCell ref="A89:E89"/>
    <mergeCell ref="A73:E73"/>
    <mergeCell ref="A87:E87"/>
    <mergeCell ref="A75:E75"/>
    <mergeCell ref="A77:L77"/>
    <mergeCell ref="A79:E79"/>
    <mergeCell ref="A85:E85"/>
    <mergeCell ref="A86:E86"/>
    <mergeCell ref="A108:E108"/>
    <mergeCell ref="A103:E103"/>
    <mergeCell ref="A104:E104"/>
    <mergeCell ref="A95:K95"/>
    <mergeCell ref="A39:E39"/>
    <mergeCell ref="G39:K39"/>
    <mergeCell ref="A46:E46"/>
    <mergeCell ref="A47:E47"/>
    <mergeCell ref="A65:E65"/>
    <mergeCell ref="A54:E54"/>
    <mergeCell ref="A55:E55"/>
    <mergeCell ref="A40:E40"/>
    <mergeCell ref="A41:E41"/>
    <mergeCell ref="A50:E50"/>
    <mergeCell ref="A42:E42"/>
    <mergeCell ref="A48:E48"/>
    <mergeCell ref="A49:E49"/>
    <mergeCell ref="A59:E59"/>
    <mergeCell ref="A60:E60"/>
    <mergeCell ref="A61:E61"/>
    <mergeCell ref="A62:E62"/>
    <mergeCell ref="A63:E63"/>
    <mergeCell ref="A107:E107"/>
    <mergeCell ref="A109:E109"/>
    <mergeCell ref="A110:E110"/>
    <mergeCell ref="A111:E111"/>
    <mergeCell ref="A67:L67"/>
    <mergeCell ref="A68:K68"/>
    <mergeCell ref="A70:E70"/>
    <mergeCell ref="A56:E56"/>
    <mergeCell ref="E9:G9"/>
    <mergeCell ref="A3:E3"/>
    <mergeCell ref="A5:E5"/>
    <mergeCell ref="A10:L10"/>
    <mergeCell ref="A1:D1"/>
    <mergeCell ref="A6:C6"/>
    <mergeCell ref="A123:E123"/>
    <mergeCell ref="A115:E115"/>
    <mergeCell ref="A116:E116"/>
    <mergeCell ref="A117:E117"/>
    <mergeCell ref="A118:E118"/>
    <mergeCell ref="A122:E122"/>
    <mergeCell ref="A91:L91"/>
    <mergeCell ref="A93:E93"/>
    <mergeCell ref="A94:E94"/>
    <mergeCell ref="A119:E119"/>
    <mergeCell ref="A114:E114"/>
    <mergeCell ref="A97:E97"/>
    <mergeCell ref="A98:E98"/>
    <mergeCell ref="A99:L99"/>
    <mergeCell ref="B101:M101"/>
    <mergeCell ref="A105:E105"/>
    <mergeCell ref="A106:E10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Услуга №1 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2016-01-17T12:11:08Z</dcterms:modified>
</cp:coreProperties>
</file>