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БН" sheetId="1" r:id="rId1"/>
    <sheet name="свод" sheetId="2" r:id="rId2"/>
  </sheets>
  <definedNames>
    <definedName name="_xlnm.Print_Titles" localSheetId="0">БН!$5:$7</definedName>
    <definedName name="_xlnm.Print_Area" localSheetId="1">свод!$A$1:$J$89</definedName>
  </definedNames>
  <calcPr calcId="144525"/>
</workbook>
</file>

<file path=xl/calcChain.xml><?xml version="1.0" encoding="utf-8"?>
<calcChain xmlns="http://schemas.openxmlformats.org/spreadsheetml/2006/main">
  <c r="G86" i="2" l="1"/>
  <c r="G89" i="2"/>
  <c r="G85" i="2"/>
  <c r="G87" i="2"/>
  <c r="G84" i="2"/>
  <c r="G88" i="2"/>
  <c r="G83" i="2"/>
  <c r="G82" i="2"/>
  <c r="G81" i="2"/>
  <c r="H36" i="2"/>
  <c r="H35" i="2"/>
  <c r="H37" i="2"/>
  <c r="H34" i="2"/>
  <c r="H38" i="2"/>
  <c r="H33" i="2"/>
  <c r="H32" i="2"/>
  <c r="H31" i="2"/>
  <c r="H23" i="2"/>
  <c r="H26" i="2"/>
  <c r="H22" i="2"/>
  <c r="H24" i="2"/>
  <c r="H21" i="2"/>
  <c r="H25" i="2"/>
  <c r="H20" i="2"/>
  <c r="H19" i="2"/>
  <c r="H18" i="2"/>
  <c r="G13" i="2"/>
  <c r="H13" i="2"/>
  <c r="H12" i="2"/>
  <c r="H11" i="2"/>
  <c r="H10" i="2"/>
  <c r="H9" i="2"/>
  <c r="H8" i="2"/>
  <c r="H7" i="2"/>
  <c r="H6" i="2"/>
  <c r="H5" i="2"/>
  <c r="H78" i="2"/>
  <c r="H77" i="2"/>
  <c r="H76" i="2"/>
  <c r="H75" i="2"/>
  <c r="H74" i="2"/>
  <c r="H73" i="2"/>
  <c r="H72" i="2"/>
  <c r="H71" i="2"/>
  <c r="H70" i="2"/>
  <c r="G78" i="2"/>
  <c r="E78" i="2"/>
  <c r="G77" i="2"/>
  <c r="I77" i="2" s="1"/>
  <c r="E77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I70" i="2" s="1"/>
  <c r="E70" i="2"/>
  <c r="G65" i="2"/>
  <c r="H65" i="2"/>
  <c r="H64" i="2"/>
  <c r="H63" i="2"/>
  <c r="H62" i="2"/>
  <c r="H61" i="2"/>
  <c r="H60" i="2"/>
  <c r="H59" i="2"/>
  <c r="H58" i="2"/>
  <c r="H57" i="2"/>
  <c r="E65" i="2"/>
  <c r="G64" i="2"/>
  <c r="E64" i="2"/>
  <c r="G63" i="2"/>
  <c r="E63" i="2"/>
  <c r="G62" i="2"/>
  <c r="E62" i="2"/>
  <c r="G61" i="2"/>
  <c r="I61" i="2" s="1"/>
  <c r="E61" i="2"/>
  <c r="G60" i="2"/>
  <c r="E60" i="2"/>
  <c r="G59" i="2"/>
  <c r="E59" i="2"/>
  <c r="G58" i="2"/>
  <c r="E58" i="2"/>
  <c r="G57" i="2"/>
  <c r="E57" i="2"/>
  <c r="H50" i="2"/>
  <c r="H49" i="2"/>
  <c r="H47" i="2"/>
  <c r="H46" i="2"/>
  <c r="H45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I44" i="2" s="1"/>
  <c r="E44" i="2"/>
  <c r="G39" i="2"/>
  <c r="E39" i="2"/>
  <c r="G38" i="2"/>
  <c r="E38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26" i="2"/>
  <c r="E26" i="2"/>
  <c r="G25" i="2"/>
  <c r="E25" i="2"/>
  <c r="G24" i="2"/>
  <c r="E24" i="2"/>
  <c r="G23" i="2"/>
  <c r="E23" i="2"/>
  <c r="G22" i="2"/>
  <c r="I22" i="2" s="1"/>
  <c r="E22" i="2"/>
  <c r="G21" i="2"/>
  <c r="I21" i="2" s="1"/>
  <c r="E21" i="2"/>
  <c r="G20" i="2"/>
  <c r="I20" i="2" s="1"/>
  <c r="E20" i="2"/>
  <c r="G19" i="2"/>
  <c r="I19" i="2" s="1"/>
  <c r="E19" i="2"/>
  <c r="G18" i="2"/>
  <c r="I18" i="2" s="1"/>
  <c r="E18" i="2"/>
  <c r="I64" i="2" l="1"/>
  <c r="I65" i="2"/>
  <c r="I71" i="2"/>
  <c r="I73" i="2"/>
  <c r="H83" i="2"/>
  <c r="I83" i="2" s="1"/>
  <c r="H85" i="2"/>
  <c r="H87" i="2"/>
  <c r="I87" i="2" s="1"/>
  <c r="H89" i="2"/>
  <c r="I89" i="2" s="1"/>
  <c r="H82" i="2"/>
  <c r="I82" i="2" s="1"/>
  <c r="H84" i="2"/>
  <c r="H86" i="2"/>
  <c r="H88" i="2"/>
  <c r="H81" i="2"/>
  <c r="I81" i="2"/>
  <c r="I84" i="2"/>
  <c r="I85" i="2"/>
  <c r="I86" i="2"/>
  <c r="I88" i="2"/>
  <c r="I46" i="2"/>
  <c r="I75" i="2"/>
  <c r="I72" i="2"/>
  <c r="I74" i="2"/>
  <c r="I76" i="2"/>
  <c r="I78" i="2"/>
  <c r="I63" i="2"/>
  <c r="I62" i="2"/>
  <c r="I60" i="2"/>
  <c r="I59" i="2"/>
  <c r="I58" i="2"/>
  <c r="I57" i="2"/>
  <c r="I50" i="2"/>
  <c r="I47" i="2"/>
  <c r="I51" i="2"/>
  <c r="I49" i="2"/>
  <c r="I48" i="2"/>
  <c r="I45" i="2"/>
  <c r="I32" i="2"/>
  <c r="I36" i="2"/>
  <c r="I38" i="2"/>
  <c r="I37" i="2"/>
  <c r="I35" i="2"/>
  <c r="I34" i="2"/>
  <c r="I33" i="2"/>
  <c r="I31" i="2"/>
  <c r="I26" i="2"/>
  <c r="I25" i="2"/>
  <c r="I24" i="2"/>
  <c r="I23" i="2"/>
  <c r="G10" i="2"/>
  <c r="L183" i="1" l="1"/>
  <c r="M183" i="1" s="1"/>
  <c r="L182" i="1"/>
  <c r="M182" i="1" s="1"/>
  <c r="K181" i="1"/>
  <c r="J181" i="1"/>
  <c r="I181" i="1"/>
  <c r="H181" i="1"/>
  <c r="G181" i="1"/>
  <c r="F181" i="1"/>
  <c r="E181" i="1"/>
  <c r="D181" i="1"/>
  <c r="C181" i="1"/>
  <c r="B181" i="1"/>
  <c r="L180" i="1"/>
  <c r="M180" i="1" s="1"/>
  <c r="L179" i="1"/>
  <c r="M179" i="1" s="1"/>
  <c r="K178" i="1"/>
  <c r="J178" i="1"/>
  <c r="I178" i="1"/>
  <c r="H178" i="1"/>
  <c r="G178" i="1"/>
  <c r="F178" i="1"/>
  <c r="E178" i="1"/>
  <c r="D178" i="1"/>
  <c r="C178" i="1"/>
  <c r="B178" i="1"/>
  <c r="L177" i="1"/>
  <c r="M177" i="1" s="1"/>
  <c r="L176" i="1"/>
  <c r="M176" i="1" s="1"/>
  <c r="K175" i="1"/>
  <c r="J175" i="1"/>
  <c r="I175" i="1"/>
  <c r="H175" i="1"/>
  <c r="G175" i="1"/>
  <c r="F175" i="1"/>
  <c r="E175" i="1"/>
  <c r="D175" i="1"/>
  <c r="C175" i="1"/>
  <c r="B175" i="1"/>
  <c r="L174" i="1"/>
  <c r="M174" i="1" s="1"/>
  <c r="L173" i="1"/>
  <c r="M173" i="1" s="1"/>
  <c r="K172" i="1"/>
  <c r="J172" i="1"/>
  <c r="I172" i="1"/>
  <c r="H172" i="1"/>
  <c r="G172" i="1"/>
  <c r="F172" i="1"/>
  <c r="E172" i="1"/>
  <c r="D172" i="1"/>
  <c r="C172" i="1"/>
  <c r="B172" i="1"/>
  <c r="L171" i="1"/>
  <c r="M171" i="1" s="1"/>
  <c r="L170" i="1"/>
  <c r="M170" i="1" s="1"/>
  <c r="K169" i="1"/>
  <c r="J169" i="1"/>
  <c r="I169" i="1"/>
  <c r="H169" i="1"/>
  <c r="G169" i="1"/>
  <c r="F169" i="1"/>
  <c r="E169" i="1"/>
  <c r="D169" i="1"/>
  <c r="C169" i="1"/>
  <c r="B169" i="1"/>
  <c r="L168" i="1"/>
  <c r="M168" i="1" s="1"/>
  <c r="L167" i="1"/>
  <c r="M167" i="1" s="1"/>
  <c r="K166" i="1"/>
  <c r="J166" i="1"/>
  <c r="I166" i="1"/>
  <c r="H166" i="1"/>
  <c r="G166" i="1"/>
  <c r="F166" i="1"/>
  <c r="E166" i="1"/>
  <c r="D166" i="1"/>
  <c r="C166" i="1"/>
  <c r="B166" i="1"/>
  <c r="L165" i="1"/>
  <c r="M165" i="1" s="1"/>
  <c r="L164" i="1"/>
  <c r="M164" i="1" s="1"/>
  <c r="K163" i="1"/>
  <c r="J163" i="1"/>
  <c r="I163" i="1"/>
  <c r="H163" i="1"/>
  <c r="G163" i="1"/>
  <c r="F163" i="1"/>
  <c r="E163" i="1"/>
  <c r="D163" i="1"/>
  <c r="C163" i="1"/>
  <c r="B163" i="1"/>
  <c r="L162" i="1"/>
  <c r="M162" i="1" s="1"/>
  <c r="L161" i="1"/>
  <c r="M161" i="1" s="1"/>
  <c r="K160" i="1"/>
  <c r="J160" i="1"/>
  <c r="I160" i="1"/>
  <c r="H160" i="1"/>
  <c r="G160" i="1"/>
  <c r="F160" i="1"/>
  <c r="E160" i="1"/>
  <c r="D160" i="1"/>
  <c r="C160" i="1"/>
  <c r="B160" i="1"/>
  <c r="L159" i="1"/>
  <c r="M159" i="1" s="1"/>
  <c r="L158" i="1"/>
  <c r="M158" i="1" s="1"/>
  <c r="K157" i="1"/>
  <c r="J157" i="1"/>
  <c r="I157" i="1"/>
  <c r="H157" i="1"/>
  <c r="G157" i="1"/>
  <c r="F157" i="1"/>
  <c r="E157" i="1"/>
  <c r="D157" i="1"/>
  <c r="C157" i="1"/>
  <c r="B157" i="1"/>
  <c r="L151" i="1"/>
  <c r="M151" i="1" s="1"/>
  <c r="L150" i="1"/>
  <c r="M150" i="1" s="1"/>
  <c r="K149" i="1"/>
  <c r="J149" i="1"/>
  <c r="I149" i="1"/>
  <c r="H149" i="1"/>
  <c r="G149" i="1"/>
  <c r="F149" i="1"/>
  <c r="E149" i="1"/>
  <c r="D149" i="1"/>
  <c r="C149" i="1"/>
  <c r="B149" i="1"/>
  <c r="L148" i="1"/>
  <c r="M148" i="1" s="1"/>
  <c r="L147" i="1"/>
  <c r="M147" i="1" s="1"/>
  <c r="K146" i="1"/>
  <c r="J146" i="1"/>
  <c r="I146" i="1"/>
  <c r="H146" i="1"/>
  <c r="G146" i="1"/>
  <c r="F146" i="1"/>
  <c r="E146" i="1"/>
  <c r="D146" i="1"/>
  <c r="C146" i="1"/>
  <c r="B146" i="1"/>
  <c r="L145" i="1"/>
  <c r="M145" i="1" s="1"/>
  <c r="L144" i="1"/>
  <c r="M144" i="1" s="1"/>
  <c r="K143" i="1"/>
  <c r="J143" i="1"/>
  <c r="I143" i="1"/>
  <c r="H143" i="1"/>
  <c r="G143" i="1"/>
  <c r="F143" i="1"/>
  <c r="E143" i="1"/>
  <c r="D143" i="1"/>
  <c r="C143" i="1"/>
  <c r="B143" i="1"/>
  <c r="L142" i="1"/>
  <c r="M142" i="1" s="1"/>
  <c r="L141" i="1"/>
  <c r="M141" i="1" s="1"/>
  <c r="K140" i="1"/>
  <c r="J140" i="1"/>
  <c r="I140" i="1"/>
  <c r="H140" i="1"/>
  <c r="G140" i="1"/>
  <c r="F140" i="1"/>
  <c r="E140" i="1"/>
  <c r="D140" i="1"/>
  <c r="C140" i="1"/>
  <c r="B140" i="1"/>
  <c r="L139" i="1"/>
  <c r="M139" i="1" s="1"/>
  <c r="L138" i="1"/>
  <c r="M138" i="1" s="1"/>
  <c r="K137" i="1"/>
  <c r="J137" i="1"/>
  <c r="I137" i="1"/>
  <c r="H137" i="1"/>
  <c r="G137" i="1"/>
  <c r="F137" i="1"/>
  <c r="E137" i="1"/>
  <c r="D137" i="1"/>
  <c r="C137" i="1"/>
  <c r="B137" i="1"/>
  <c r="L136" i="1"/>
  <c r="M136" i="1" s="1"/>
  <c r="L135" i="1"/>
  <c r="M135" i="1" s="1"/>
  <c r="K134" i="1"/>
  <c r="J134" i="1"/>
  <c r="I134" i="1"/>
  <c r="H134" i="1"/>
  <c r="G134" i="1"/>
  <c r="F134" i="1"/>
  <c r="E134" i="1"/>
  <c r="D134" i="1"/>
  <c r="C134" i="1"/>
  <c r="B134" i="1"/>
  <c r="L133" i="1"/>
  <c r="M133" i="1" s="1"/>
  <c r="L132" i="1"/>
  <c r="M132" i="1" s="1"/>
  <c r="K131" i="1"/>
  <c r="J131" i="1"/>
  <c r="I131" i="1"/>
  <c r="H131" i="1"/>
  <c r="G131" i="1"/>
  <c r="F131" i="1"/>
  <c r="E131" i="1"/>
  <c r="D131" i="1"/>
  <c r="C131" i="1"/>
  <c r="B131" i="1"/>
  <c r="L130" i="1"/>
  <c r="M130" i="1" s="1"/>
  <c r="L129" i="1"/>
  <c r="M129" i="1" s="1"/>
  <c r="K128" i="1"/>
  <c r="J128" i="1"/>
  <c r="I128" i="1"/>
  <c r="H128" i="1"/>
  <c r="G128" i="1"/>
  <c r="F128" i="1"/>
  <c r="E128" i="1"/>
  <c r="D128" i="1"/>
  <c r="C128" i="1"/>
  <c r="B128" i="1"/>
  <c r="L127" i="1"/>
  <c r="M127" i="1" s="1"/>
  <c r="L126" i="1"/>
  <c r="M126" i="1" s="1"/>
  <c r="K125" i="1"/>
  <c r="J125" i="1"/>
  <c r="I125" i="1"/>
  <c r="H125" i="1"/>
  <c r="G125" i="1"/>
  <c r="F125" i="1"/>
  <c r="E125" i="1"/>
  <c r="D125" i="1"/>
  <c r="C125" i="1"/>
  <c r="B125" i="1"/>
  <c r="L128" i="1" l="1"/>
  <c r="L134" i="1"/>
  <c r="L137" i="1"/>
  <c r="L143" i="1"/>
  <c r="L125" i="1"/>
  <c r="L131" i="1"/>
  <c r="L140" i="1"/>
  <c r="L181" i="1"/>
  <c r="L178" i="1"/>
  <c r="L175" i="1"/>
  <c r="L172" i="1"/>
  <c r="L169" i="1"/>
  <c r="L166" i="1"/>
  <c r="L163" i="1"/>
  <c r="L160" i="1"/>
  <c r="L157" i="1"/>
  <c r="L149" i="1"/>
  <c r="L146" i="1"/>
  <c r="L119" i="1" l="1"/>
  <c r="M119" i="1" s="1"/>
  <c r="L118" i="1"/>
  <c r="M118" i="1" s="1"/>
  <c r="K117" i="1"/>
  <c r="J117" i="1"/>
  <c r="I117" i="1"/>
  <c r="H117" i="1"/>
  <c r="G117" i="1"/>
  <c r="F117" i="1"/>
  <c r="E117" i="1"/>
  <c r="D117" i="1"/>
  <c r="C117" i="1"/>
  <c r="B117" i="1"/>
  <c r="L116" i="1"/>
  <c r="M116" i="1" s="1"/>
  <c r="L115" i="1"/>
  <c r="M115" i="1" s="1"/>
  <c r="K114" i="1"/>
  <c r="J114" i="1"/>
  <c r="I114" i="1"/>
  <c r="H114" i="1"/>
  <c r="G114" i="1"/>
  <c r="F114" i="1"/>
  <c r="E114" i="1"/>
  <c r="D114" i="1"/>
  <c r="C114" i="1"/>
  <c r="B114" i="1"/>
  <c r="L113" i="1"/>
  <c r="M113" i="1" s="1"/>
  <c r="L112" i="1"/>
  <c r="M112" i="1" s="1"/>
  <c r="K111" i="1"/>
  <c r="J111" i="1"/>
  <c r="I111" i="1"/>
  <c r="H111" i="1"/>
  <c r="G111" i="1"/>
  <c r="F111" i="1"/>
  <c r="E111" i="1"/>
  <c r="D111" i="1"/>
  <c r="C111" i="1"/>
  <c r="B111" i="1"/>
  <c r="L110" i="1"/>
  <c r="M110" i="1" s="1"/>
  <c r="L109" i="1"/>
  <c r="M109" i="1" s="1"/>
  <c r="K108" i="1"/>
  <c r="J108" i="1"/>
  <c r="I108" i="1"/>
  <c r="H108" i="1"/>
  <c r="G108" i="1"/>
  <c r="F108" i="1"/>
  <c r="E108" i="1"/>
  <c r="D108" i="1"/>
  <c r="C108" i="1"/>
  <c r="B108" i="1"/>
  <c r="L107" i="1"/>
  <c r="M107" i="1" s="1"/>
  <c r="L106" i="1"/>
  <c r="M106" i="1" s="1"/>
  <c r="K105" i="1"/>
  <c r="J105" i="1"/>
  <c r="I105" i="1"/>
  <c r="H105" i="1"/>
  <c r="G105" i="1"/>
  <c r="F105" i="1"/>
  <c r="E105" i="1"/>
  <c r="D105" i="1"/>
  <c r="C105" i="1"/>
  <c r="B105" i="1"/>
  <c r="B73" i="1"/>
  <c r="B8" i="1"/>
  <c r="B41" i="1"/>
  <c r="L99" i="1"/>
  <c r="M99" i="1" s="1"/>
  <c r="L98" i="1"/>
  <c r="M98" i="1" s="1"/>
  <c r="K97" i="1"/>
  <c r="J97" i="1"/>
  <c r="I97" i="1"/>
  <c r="H97" i="1"/>
  <c r="G97" i="1"/>
  <c r="F97" i="1"/>
  <c r="E97" i="1"/>
  <c r="D97" i="1"/>
  <c r="C97" i="1"/>
  <c r="B97" i="1"/>
  <c r="L96" i="1"/>
  <c r="M96" i="1" s="1"/>
  <c r="L95" i="1"/>
  <c r="M95" i="1" s="1"/>
  <c r="K94" i="1"/>
  <c r="J94" i="1"/>
  <c r="I94" i="1"/>
  <c r="H94" i="1"/>
  <c r="G94" i="1"/>
  <c r="F94" i="1"/>
  <c r="E94" i="1"/>
  <c r="D94" i="1"/>
  <c r="C94" i="1"/>
  <c r="B94" i="1"/>
  <c r="L93" i="1"/>
  <c r="M93" i="1" s="1"/>
  <c r="L92" i="1"/>
  <c r="M92" i="1" s="1"/>
  <c r="K91" i="1"/>
  <c r="J91" i="1"/>
  <c r="I91" i="1"/>
  <c r="H91" i="1"/>
  <c r="G91" i="1"/>
  <c r="F91" i="1"/>
  <c r="E91" i="1"/>
  <c r="D91" i="1"/>
  <c r="C91" i="1"/>
  <c r="B91" i="1"/>
  <c r="L90" i="1"/>
  <c r="M90" i="1" s="1"/>
  <c r="L89" i="1"/>
  <c r="M89" i="1" s="1"/>
  <c r="K88" i="1"/>
  <c r="J88" i="1"/>
  <c r="I88" i="1"/>
  <c r="H88" i="1"/>
  <c r="G88" i="1"/>
  <c r="F88" i="1"/>
  <c r="E88" i="1"/>
  <c r="D88" i="1"/>
  <c r="C88" i="1"/>
  <c r="B88" i="1"/>
  <c r="L87" i="1"/>
  <c r="M87" i="1" s="1"/>
  <c r="L86" i="1"/>
  <c r="M86" i="1" s="1"/>
  <c r="K85" i="1"/>
  <c r="J85" i="1"/>
  <c r="I85" i="1"/>
  <c r="H85" i="1"/>
  <c r="G85" i="1"/>
  <c r="F85" i="1"/>
  <c r="E85" i="1"/>
  <c r="D85" i="1"/>
  <c r="C85" i="1"/>
  <c r="B85" i="1"/>
  <c r="L84" i="1"/>
  <c r="M84" i="1" s="1"/>
  <c r="L83" i="1"/>
  <c r="M83" i="1" s="1"/>
  <c r="K82" i="1"/>
  <c r="J82" i="1"/>
  <c r="I82" i="1"/>
  <c r="H82" i="1"/>
  <c r="G82" i="1"/>
  <c r="F82" i="1"/>
  <c r="E82" i="1"/>
  <c r="D82" i="1"/>
  <c r="C82" i="1"/>
  <c r="B82" i="1"/>
  <c r="L81" i="1"/>
  <c r="M81" i="1" s="1"/>
  <c r="L80" i="1"/>
  <c r="M80" i="1" s="1"/>
  <c r="K79" i="1"/>
  <c r="J79" i="1"/>
  <c r="I79" i="1"/>
  <c r="H79" i="1"/>
  <c r="G79" i="1"/>
  <c r="F79" i="1"/>
  <c r="E79" i="1"/>
  <c r="D79" i="1"/>
  <c r="C79" i="1"/>
  <c r="B79" i="1"/>
  <c r="L78" i="1"/>
  <c r="M78" i="1" s="1"/>
  <c r="L77" i="1"/>
  <c r="M77" i="1" s="1"/>
  <c r="K76" i="1"/>
  <c r="J76" i="1"/>
  <c r="I76" i="1"/>
  <c r="H76" i="1"/>
  <c r="G76" i="1"/>
  <c r="F76" i="1"/>
  <c r="E76" i="1"/>
  <c r="D76" i="1"/>
  <c r="C76" i="1"/>
  <c r="B76" i="1"/>
  <c r="L75" i="1"/>
  <c r="M75" i="1" s="1"/>
  <c r="L74" i="1"/>
  <c r="M74" i="1" s="1"/>
  <c r="K73" i="1"/>
  <c r="J73" i="1"/>
  <c r="I73" i="1"/>
  <c r="H73" i="1"/>
  <c r="G73" i="1"/>
  <c r="F73" i="1"/>
  <c r="E73" i="1"/>
  <c r="D73" i="1"/>
  <c r="C73" i="1"/>
  <c r="L67" i="1"/>
  <c r="M67" i="1" s="1"/>
  <c r="L66" i="1"/>
  <c r="M66" i="1" s="1"/>
  <c r="K65" i="1"/>
  <c r="J65" i="1"/>
  <c r="I65" i="1"/>
  <c r="H65" i="1"/>
  <c r="G65" i="1"/>
  <c r="F65" i="1"/>
  <c r="E65" i="1"/>
  <c r="D65" i="1"/>
  <c r="C65" i="1"/>
  <c r="B65" i="1"/>
  <c r="L64" i="1"/>
  <c r="M64" i="1" s="1"/>
  <c r="L63" i="1"/>
  <c r="M63" i="1" s="1"/>
  <c r="K62" i="1"/>
  <c r="J62" i="1"/>
  <c r="I62" i="1"/>
  <c r="H62" i="1"/>
  <c r="G62" i="1"/>
  <c r="F62" i="1"/>
  <c r="E62" i="1"/>
  <c r="D62" i="1"/>
  <c r="C62" i="1"/>
  <c r="B62" i="1"/>
  <c r="L61" i="1"/>
  <c r="M61" i="1" s="1"/>
  <c r="L60" i="1"/>
  <c r="M60" i="1" s="1"/>
  <c r="K59" i="1"/>
  <c r="J59" i="1"/>
  <c r="I59" i="1"/>
  <c r="H59" i="1"/>
  <c r="G59" i="1"/>
  <c r="F59" i="1"/>
  <c r="E59" i="1"/>
  <c r="D59" i="1"/>
  <c r="C59" i="1"/>
  <c r="B59" i="1"/>
  <c r="L58" i="1"/>
  <c r="M58" i="1" s="1"/>
  <c r="L57" i="1"/>
  <c r="M57" i="1" s="1"/>
  <c r="K56" i="1"/>
  <c r="J56" i="1"/>
  <c r="I56" i="1"/>
  <c r="H56" i="1"/>
  <c r="G56" i="1"/>
  <c r="F56" i="1"/>
  <c r="E56" i="1"/>
  <c r="D56" i="1"/>
  <c r="C56" i="1"/>
  <c r="B56" i="1"/>
  <c r="L55" i="1"/>
  <c r="M55" i="1" s="1"/>
  <c r="L54" i="1"/>
  <c r="M54" i="1" s="1"/>
  <c r="K53" i="1"/>
  <c r="J53" i="1"/>
  <c r="I53" i="1"/>
  <c r="H53" i="1"/>
  <c r="G53" i="1"/>
  <c r="F53" i="1"/>
  <c r="E53" i="1"/>
  <c r="D53" i="1"/>
  <c r="C53" i="1"/>
  <c r="B53" i="1"/>
  <c r="L52" i="1"/>
  <c r="M52" i="1" s="1"/>
  <c r="L51" i="1"/>
  <c r="M51" i="1" s="1"/>
  <c r="K50" i="1"/>
  <c r="J50" i="1"/>
  <c r="I50" i="1"/>
  <c r="H50" i="1"/>
  <c r="G50" i="1"/>
  <c r="F50" i="1"/>
  <c r="E50" i="1"/>
  <c r="D50" i="1"/>
  <c r="C50" i="1"/>
  <c r="B50" i="1"/>
  <c r="L49" i="1"/>
  <c r="M49" i="1" s="1"/>
  <c r="L48" i="1"/>
  <c r="M48" i="1" s="1"/>
  <c r="K47" i="1"/>
  <c r="J47" i="1"/>
  <c r="I47" i="1"/>
  <c r="H47" i="1"/>
  <c r="G47" i="1"/>
  <c r="F47" i="1"/>
  <c r="E47" i="1"/>
  <c r="D47" i="1"/>
  <c r="C47" i="1"/>
  <c r="B47" i="1"/>
  <c r="L46" i="1"/>
  <c r="M46" i="1" s="1"/>
  <c r="L45" i="1"/>
  <c r="M45" i="1" s="1"/>
  <c r="K44" i="1"/>
  <c r="J44" i="1"/>
  <c r="I44" i="1"/>
  <c r="H44" i="1"/>
  <c r="G44" i="1"/>
  <c r="F44" i="1"/>
  <c r="E44" i="1"/>
  <c r="D44" i="1"/>
  <c r="C44" i="1"/>
  <c r="B44" i="1"/>
  <c r="L43" i="1"/>
  <c r="M43" i="1" s="1"/>
  <c r="L42" i="1"/>
  <c r="M42" i="1" s="1"/>
  <c r="K41" i="1"/>
  <c r="J41" i="1"/>
  <c r="I41" i="1"/>
  <c r="H41" i="1"/>
  <c r="G41" i="1"/>
  <c r="F41" i="1"/>
  <c r="E41" i="1"/>
  <c r="D41" i="1"/>
  <c r="C41" i="1"/>
  <c r="G6" i="2"/>
  <c r="G7" i="2"/>
  <c r="I7" i="2" s="1"/>
  <c r="G8" i="2"/>
  <c r="G9" i="2"/>
  <c r="I9" i="2" s="1"/>
  <c r="G11" i="2"/>
  <c r="I11" i="2" s="1"/>
  <c r="G12" i="2"/>
  <c r="I13" i="2"/>
  <c r="G5" i="2"/>
  <c r="I5" i="2" s="1"/>
  <c r="I12" i="2" l="1"/>
  <c r="I10" i="2"/>
  <c r="I8" i="2"/>
  <c r="L117" i="1"/>
  <c r="L50" i="1"/>
  <c r="L53" i="1"/>
  <c r="L76" i="1"/>
  <c r="L79" i="1"/>
  <c r="L82" i="1"/>
  <c r="L85" i="1"/>
  <c r="L88" i="1"/>
  <c r="L91" i="1"/>
  <c r="L94" i="1"/>
  <c r="L97" i="1"/>
  <c r="L41" i="1"/>
  <c r="L62" i="1"/>
  <c r="L65" i="1"/>
  <c r="L105" i="1"/>
  <c r="L108" i="1"/>
  <c r="L111" i="1"/>
  <c r="L114" i="1"/>
  <c r="L44" i="1"/>
  <c r="L47" i="1"/>
  <c r="L56" i="1"/>
  <c r="L59" i="1"/>
  <c r="L73" i="1"/>
  <c r="I6" i="2"/>
  <c r="L34" i="1"/>
  <c r="M34" i="1" s="1"/>
  <c r="L33" i="1"/>
  <c r="M33" i="1" s="1"/>
  <c r="K32" i="1"/>
  <c r="J32" i="1"/>
  <c r="I32" i="1"/>
  <c r="H32" i="1"/>
  <c r="G32" i="1"/>
  <c r="F32" i="1"/>
  <c r="E32" i="1"/>
  <c r="D32" i="1"/>
  <c r="C32" i="1"/>
  <c r="B32" i="1"/>
  <c r="D13" i="2" l="1"/>
  <c r="C13" i="2"/>
  <c r="L32" i="1"/>
  <c r="L31" i="1"/>
  <c r="M31" i="1" s="1"/>
  <c r="L30" i="1"/>
  <c r="M30" i="1" s="1"/>
  <c r="K29" i="1"/>
  <c r="J29" i="1"/>
  <c r="I29" i="1"/>
  <c r="H29" i="1"/>
  <c r="G29" i="1"/>
  <c r="F29" i="1"/>
  <c r="E29" i="1"/>
  <c r="D29" i="1"/>
  <c r="C29" i="1"/>
  <c r="B29" i="1"/>
  <c r="L28" i="1"/>
  <c r="M28" i="1" s="1"/>
  <c r="L27" i="1"/>
  <c r="M27" i="1" s="1"/>
  <c r="K26" i="1"/>
  <c r="J26" i="1"/>
  <c r="I26" i="1"/>
  <c r="H26" i="1"/>
  <c r="G26" i="1"/>
  <c r="F26" i="1"/>
  <c r="E26" i="1"/>
  <c r="D26" i="1"/>
  <c r="C26" i="1"/>
  <c r="B26" i="1"/>
  <c r="L25" i="1"/>
  <c r="M25" i="1" s="1"/>
  <c r="L24" i="1"/>
  <c r="M24" i="1" s="1"/>
  <c r="K23" i="1"/>
  <c r="J23" i="1"/>
  <c r="I23" i="1"/>
  <c r="H23" i="1"/>
  <c r="G23" i="1"/>
  <c r="F23" i="1"/>
  <c r="E23" i="1"/>
  <c r="D23" i="1"/>
  <c r="C23" i="1"/>
  <c r="B23" i="1"/>
  <c r="L22" i="1"/>
  <c r="M22" i="1" s="1"/>
  <c r="L21" i="1"/>
  <c r="M21" i="1" s="1"/>
  <c r="K20" i="1"/>
  <c r="J20" i="1"/>
  <c r="I20" i="1"/>
  <c r="H20" i="1"/>
  <c r="G20" i="1"/>
  <c r="F20" i="1"/>
  <c r="E20" i="1"/>
  <c r="D20" i="1"/>
  <c r="C20" i="1"/>
  <c r="B20" i="1"/>
  <c r="E13" i="2" l="1"/>
  <c r="C9" i="2"/>
  <c r="D10" i="2"/>
  <c r="C11" i="2"/>
  <c r="C12" i="2"/>
  <c r="D9" i="2"/>
  <c r="E9" i="2" s="1"/>
  <c r="C10" i="2"/>
  <c r="D11" i="2"/>
  <c r="D12" i="2"/>
  <c r="E12" i="2" s="1"/>
  <c r="L29" i="1"/>
  <c r="L26" i="1"/>
  <c r="L23" i="1"/>
  <c r="L20" i="1"/>
  <c r="L19" i="1"/>
  <c r="M19" i="1" s="1"/>
  <c r="L18" i="1"/>
  <c r="M18" i="1" s="1"/>
  <c r="K17" i="1"/>
  <c r="J17" i="1"/>
  <c r="I17" i="1"/>
  <c r="H17" i="1"/>
  <c r="G17" i="1"/>
  <c r="F17" i="1"/>
  <c r="E17" i="1"/>
  <c r="D17" i="1"/>
  <c r="C17" i="1"/>
  <c r="B17" i="1"/>
  <c r="B14" i="1"/>
  <c r="B11" i="1"/>
  <c r="L16" i="1"/>
  <c r="M16" i="1" s="1"/>
  <c r="L15" i="1"/>
  <c r="M15" i="1" s="1"/>
  <c r="K14" i="1"/>
  <c r="J14" i="1"/>
  <c r="I14" i="1"/>
  <c r="H14" i="1"/>
  <c r="G14" i="1"/>
  <c r="F14" i="1"/>
  <c r="E14" i="1"/>
  <c r="D14" i="1"/>
  <c r="C14" i="1"/>
  <c r="L13" i="1"/>
  <c r="M13" i="1" s="1"/>
  <c r="L12" i="1"/>
  <c r="K11" i="1"/>
  <c r="J11" i="1"/>
  <c r="I11" i="1"/>
  <c r="H11" i="1"/>
  <c r="G11" i="1"/>
  <c r="F11" i="1"/>
  <c r="E11" i="1"/>
  <c r="D11" i="1"/>
  <c r="C11" i="1"/>
  <c r="C6" i="2" l="1"/>
  <c r="M12" i="1"/>
  <c r="E11" i="2"/>
  <c r="L11" i="1"/>
  <c r="E10" i="2"/>
  <c r="D6" i="2"/>
  <c r="E6" i="2" s="1"/>
  <c r="C7" i="2"/>
  <c r="C8" i="2"/>
  <c r="D7" i="2"/>
  <c r="E7" i="2" s="1"/>
  <c r="D8" i="2"/>
  <c r="E8" i="2" s="1"/>
  <c r="L17" i="1"/>
  <c r="L14" i="1"/>
  <c r="L10" i="1"/>
  <c r="M10" i="1" s="1"/>
  <c r="I8" i="1"/>
  <c r="J8" i="1"/>
  <c r="K8" i="1"/>
  <c r="H8" i="1"/>
  <c r="F8" i="1"/>
  <c r="G8" i="1"/>
  <c r="E8" i="1"/>
  <c r="D8" i="1"/>
  <c r="C8" i="1"/>
  <c r="L9" i="1"/>
  <c r="M9" i="1" s="1"/>
  <c r="C5" i="2" l="1"/>
  <c r="D5" i="2"/>
  <c r="L8" i="1"/>
  <c r="E5" i="2" l="1"/>
</calcChain>
</file>

<file path=xl/sharedStrings.xml><?xml version="1.0" encoding="utf-8"?>
<sst xmlns="http://schemas.openxmlformats.org/spreadsheetml/2006/main" count="386" uniqueCount="46">
  <si>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</si>
  <si>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</si>
  <si>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</si>
  <si>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</si>
  <si>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</si>
  <si>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</si>
  <si>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</si>
  <si>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</si>
  <si>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</si>
  <si>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</si>
  <si>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</si>
  <si>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</si>
  <si>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</si>
  <si>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</si>
  <si>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</si>
  <si>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</si>
  <si>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краевой бюджет</t>
  </si>
  <si>
    <t>мун.бюджет</t>
  </si>
  <si>
    <t>УСЛУГА "Присмотр и уход"</t>
  </si>
  <si>
    <t>Базовый норматив</t>
  </si>
  <si>
    <t>муниципальный бюджет</t>
  </si>
  <si>
    <t>Объем</t>
  </si>
  <si>
    <t>Объем субсидии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</si>
  <si>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</si>
  <si>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</si>
  <si>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</si>
  <si>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</si>
  <si>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</si>
  <si>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Школа № 1</t>
  </si>
  <si>
    <t>УСЛУГА "Реализация основных общеобразовательных программ начального общего образования"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</si>
  <si>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</si>
  <si>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</si>
  <si>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</si>
  <si>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</si>
  <si>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</si>
  <si>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</si>
  <si>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</si>
  <si>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</si>
  <si>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</si>
  <si>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</si>
  <si>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"Реализация дополнительных общеобразовательных общеразвивающих программ"</t>
  </si>
  <si>
    <t>УСЛУГА "Предоставление питания"</t>
  </si>
  <si>
    <t>малокомплектные</t>
  </si>
  <si>
    <t>автономное</t>
  </si>
  <si>
    <t>средние</t>
  </si>
  <si>
    <t>роспись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</si>
</sst>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"/>
    <numFmt numFmtId="166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/>
    <xf numFmtId="2" fontId="1" fillId="0" borderId="4" xfId="0" applyNumberFormat="1" applyFont="1" applyBorder="1"/>
    <xf numFmtId="0" fontId="3" fillId="0" borderId="5" xfId="0" applyFont="1" applyBorder="1"/>
    <xf numFmtId="0" fontId="0" fillId="0" borderId="6" xfId="0" applyBorder="1"/>
    <xf numFmtId="0" fontId="3" fillId="0" borderId="7" xfId="0" applyFont="1" applyBorder="1"/>
    <xf numFmtId="0" fontId="0" fillId="0" borderId="8" xfId="0" applyBorder="1"/>
    <xf numFmtId="0" fontId="3" fillId="0" borderId="9" xfId="0" applyFont="1" applyBorder="1"/>
    <xf numFmtId="0" fontId="1" fillId="0" borderId="9" xfId="0" applyFont="1" applyBorder="1"/>
    <xf numFmtId="2" fontId="1" fillId="0" borderId="9" xfId="0" applyNumberFormat="1" applyFont="1" applyBorder="1"/>
    <xf numFmtId="0" fontId="3" fillId="0" borderId="10" xfId="0" applyFont="1" applyBorder="1"/>
    <xf numFmtId="0" fontId="4" fillId="0" borderId="0" xfId="0" applyFont="1"/>
    <xf numFmtId="0" fontId="0" fillId="0" borderId="1" xfId="0" applyBorder="1"/>
    <xf numFmtId="2" fontId="3" fillId="0" borderId="5" xfId="0" applyNumberFormat="1" applyFont="1" applyBorder="1"/>
    <xf numFmtId="2" fontId="3" fillId="0" borderId="10" xfId="0" applyNumberFormat="1" applyFont="1" applyBorder="1"/>
    <xf numFmtId="0" fontId="0" fillId="2" borderId="0" xfId="0" applyFill="1"/>
    <xf numFmtId="0" fontId="5" fillId="0" borderId="0" xfId="0" applyFont="1" applyAlignment="1">
      <alignment wrapText="1"/>
    </xf>
    <xf numFmtId="164" fontId="0" fillId="0" borderId="1" xfId="0" applyNumberFormat="1" applyBorder="1"/>
    <xf numFmtId="2" fontId="0" fillId="0" borderId="1" xfId="0" applyNumberFormat="1" applyBorder="1"/>
    <xf numFmtId="0" fontId="0" fillId="0" borderId="1" xfId="0" applyFill="1" applyBorder="1"/>
    <xf numFmtId="0" fontId="0" fillId="2" borderId="1" xfId="0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0" fontId="8" fillId="0" borderId="0" xfId="0" applyFont="1"/>
    <xf numFmtId="165" fontId="1" fillId="0" borderId="1" xfId="0" applyNumberFormat="1" applyFont="1" applyBorder="1"/>
    <xf numFmtId="2" fontId="0" fillId="0" borderId="0" xfId="0" applyNumberFormat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/>
    <xf numFmtId="164" fontId="0" fillId="3" borderId="1" xfId="0" applyNumberFormat="1" applyFill="1" applyBorder="1"/>
    <xf numFmtId="0" fontId="0" fillId="3" borderId="0" xfId="0" applyFill="1"/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6" fontId="0" fillId="0" borderId="1" xfId="0" applyNumberFormat="1" applyBorder="1"/>
    <xf numFmtId="166" fontId="0" fillId="3" borderId="1" xfId="0" applyNumberFormat="1" applyFill="1" applyBorder="1"/>
    <xf numFmtId="0" fontId="0" fillId="3" borderId="1" xfId="0" applyFill="1" applyBorder="1" applyAlignment="1">
      <alignment vertical="center"/>
    </xf>
    <xf numFmtId="166" fontId="0" fillId="2" borderId="1" xfId="0" applyNumberFormat="1" applyFill="1" applyBorder="1"/>
    <xf numFmtId="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3"/>
  <sheetViews>
    <sheetView zoomScale="90" zoomScaleNormal="90" workbookViewId="0">
      <pane xSplit="1" ySplit="7" topLeftCell="B95" activePane="bottomRight" state="frozen"/>
      <selection pane="topRight" activeCell="B1" sqref="B1"/>
      <selection pane="bottomLeft" activeCell="A9" sqref="A9"/>
      <selection pane="bottomRight" activeCell="A101" sqref="A101:XFD101"/>
    </sheetView>
  </sheetViews>
  <sheetFormatPr defaultRowHeight="15" x14ac:dyDescent="0.25"/>
  <cols>
    <col min="1" max="1" width="16" style="1" customWidth="1"/>
    <col min="2" max="2" width="9.85546875" style="1" customWidth="1"/>
    <col min="3" max="3" width="16.7109375" style="1" customWidth="1"/>
    <col min="4" max="4" width="14" style="1" customWidth="1"/>
    <col min="5" max="5" width="9.140625" style="1"/>
    <col min="6" max="6" width="12" style="1" customWidth="1"/>
    <col min="7" max="7" width="14.85546875" style="1" customWidth="1"/>
    <col min="8" max="10" width="9.140625" style="1"/>
    <col min="11" max="11" width="11.28515625" style="1" customWidth="1"/>
    <col min="12" max="12" width="13.42578125" style="1" customWidth="1"/>
    <col min="13" max="13" width="14.42578125" customWidth="1"/>
    <col min="14" max="14" width="16.85546875" customWidth="1"/>
  </cols>
  <sheetData>
    <row r="2" spans="1:16" ht="18.75" x14ac:dyDescent="0.3">
      <c r="A2" s="33" t="s">
        <v>0</v>
      </c>
    </row>
    <row r="4" spans="1:16" ht="18.75" x14ac:dyDescent="0.3">
      <c r="A4" s="19" t="s">
        <v>29</v>
      </c>
      <c r="G4"/>
      <c r="H4"/>
      <c r="M4" s="1"/>
      <c r="N4" s="1"/>
      <c r="O4" s="1"/>
      <c r="P4" s="1"/>
    </row>
    <row r="5" spans="1:16" ht="56.25" customHeight="1" x14ac:dyDescent="0.25">
      <c r="A5" s="49" t="s">
        <v>3</v>
      </c>
      <c r="B5" s="50" t="s">
        <v>1</v>
      </c>
      <c r="C5" s="50"/>
      <c r="D5" s="50"/>
      <c r="E5" s="49" t="s">
        <v>6</v>
      </c>
      <c r="F5" s="49"/>
      <c r="G5" s="49"/>
      <c r="H5" s="49"/>
      <c r="I5" s="49"/>
      <c r="J5" s="49"/>
      <c r="K5" s="49"/>
      <c r="L5" s="49" t="s">
        <v>14</v>
      </c>
    </row>
    <row r="6" spans="1:16" ht="78.75" customHeight="1" x14ac:dyDescent="0.25">
      <c r="A6" s="49"/>
      <c r="B6" s="2" t="s">
        <v>2</v>
      </c>
      <c r="C6" s="2" t="s">
        <v>4</v>
      </c>
      <c r="D6" s="2" t="s">
        <v>5</v>
      </c>
      <c r="E6" s="2" t="s">
        <v>7</v>
      </c>
      <c r="F6" s="2" t="s">
        <v>8</v>
      </c>
      <c r="G6" s="2" t="s">
        <v>9</v>
      </c>
      <c r="H6" s="2" t="s">
        <v>10</v>
      </c>
      <c r="I6" s="2" t="s">
        <v>11</v>
      </c>
      <c r="J6" s="2" t="s">
        <v>12</v>
      </c>
      <c r="K6" s="2" t="s">
        <v>13</v>
      </c>
      <c r="L6" s="49"/>
    </row>
    <row r="7" spans="1:16" ht="10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</row>
    <row r="8" spans="1:16" x14ac:dyDescent="0.25">
      <c r="A8" s="6" t="s">
        <v>28</v>
      </c>
      <c r="B8" s="8">
        <f>B9+B10</f>
        <v>39493.519999999997</v>
      </c>
      <c r="C8" s="9">
        <f>C9+C10</f>
        <v>301.10000000000002</v>
      </c>
      <c r="D8" s="9">
        <f>D9+D10</f>
        <v>594.14</v>
      </c>
      <c r="E8" s="8">
        <f>E9+E10</f>
        <v>2800.76</v>
      </c>
      <c r="F8" s="8">
        <f t="shared" ref="F8:H8" si="0">F9+F10</f>
        <v>847.64</v>
      </c>
      <c r="G8" s="10">
        <f t="shared" si="0"/>
        <v>557.25</v>
      </c>
      <c r="H8" s="10">
        <f t="shared" si="0"/>
        <v>63.44</v>
      </c>
      <c r="I8" s="10">
        <f t="shared" ref="I8" si="1">I9+I10</f>
        <v>0</v>
      </c>
      <c r="J8" s="10">
        <f t="shared" ref="J8" si="2">J9+J10</f>
        <v>4545.78</v>
      </c>
      <c r="K8" s="10">
        <f t="shared" ref="K8" si="3">K9+K10</f>
        <v>405.45</v>
      </c>
      <c r="L8" s="11">
        <f>B8+C8+D8+E8+F8+G8+H8+I8+J8+K8</f>
        <v>49609.079999999994</v>
      </c>
      <c r="M8">
        <v>182</v>
      </c>
    </row>
    <row r="9" spans="1:16" x14ac:dyDescent="0.25">
      <c r="A9" s="12" t="s">
        <v>16</v>
      </c>
      <c r="B9" s="4">
        <v>39493.519999999997</v>
      </c>
      <c r="C9" s="3">
        <v>301.10000000000002</v>
      </c>
      <c r="D9" s="3">
        <v>594.14</v>
      </c>
      <c r="E9" s="4"/>
      <c r="F9" s="4"/>
      <c r="G9" s="5">
        <v>127.03</v>
      </c>
      <c r="H9" s="3">
        <v>63.44</v>
      </c>
      <c r="I9" s="3"/>
      <c r="J9" s="3"/>
      <c r="K9" s="3"/>
      <c r="L9" s="13">
        <f t="shared" ref="L9:L10" si="4">B9+C9+D9+E9+F9+G9+H9+I9+J9+K9</f>
        <v>40579.229999999996</v>
      </c>
      <c r="M9" s="35">
        <f>M8*L9</f>
        <v>7385419.8599999994</v>
      </c>
    </row>
    <row r="10" spans="1:16" ht="15.75" thickBot="1" x14ac:dyDescent="0.3">
      <c r="A10" s="14" t="s">
        <v>17</v>
      </c>
      <c r="B10" s="15"/>
      <c r="C10" s="16"/>
      <c r="D10" s="16"/>
      <c r="E10" s="15">
        <v>2800.76</v>
      </c>
      <c r="F10" s="15">
        <v>847.64</v>
      </c>
      <c r="G10" s="17">
        <v>430.22</v>
      </c>
      <c r="H10" s="16"/>
      <c r="I10" s="16"/>
      <c r="J10" s="16">
        <v>4545.78</v>
      </c>
      <c r="K10" s="16">
        <v>405.45</v>
      </c>
      <c r="L10" s="18">
        <f t="shared" si="4"/>
        <v>9029.85</v>
      </c>
      <c r="M10" s="35">
        <f>L10*M8</f>
        <v>1643432.7</v>
      </c>
    </row>
    <row r="11" spans="1:16" x14ac:dyDescent="0.25">
      <c r="A11" s="6" t="s">
        <v>30</v>
      </c>
      <c r="B11" s="8">
        <f>B12+B13</f>
        <v>32384.639999999999</v>
      </c>
      <c r="C11" s="9">
        <f>C12+C13</f>
        <v>147.44</v>
      </c>
      <c r="D11" s="9">
        <f>D12+D13</f>
        <v>593.21</v>
      </c>
      <c r="E11" s="8">
        <f>E12+E13</f>
        <v>3904.06</v>
      </c>
      <c r="F11" s="8">
        <f t="shared" ref="F11:K11" si="5">F12+F13</f>
        <v>632.47</v>
      </c>
      <c r="G11" s="10">
        <f t="shared" si="5"/>
        <v>72</v>
      </c>
      <c r="H11" s="10">
        <f t="shared" si="5"/>
        <v>41.78</v>
      </c>
      <c r="I11" s="10">
        <f t="shared" si="5"/>
        <v>0</v>
      </c>
      <c r="J11" s="10">
        <f t="shared" si="5"/>
        <v>6554.52</v>
      </c>
      <c r="K11" s="10">
        <f t="shared" si="5"/>
        <v>456.9</v>
      </c>
      <c r="L11" s="21">
        <f>B11+C11+D11+E11+F11+G11+H11+I11+J11+K11</f>
        <v>44787.02</v>
      </c>
      <c r="M11">
        <v>294</v>
      </c>
    </row>
    <row r="12" spans="1:16" x14ac:dyDescent="0.25">
      <c r="A12" s="12" t="s">
        <v>16</v>
      </c>
      <c r="B12" s="4">
        <v>32384.639999999999</v>
      </c>
      <c r="C12" s="3">
        <v>147.44</v>
      </c>
      <c r="D12" s="3">
        <v>593.21</v>
      </c>
      <c r="E12" s="4"/>
      <c r="F12" s="4"/>
      <c r="G12" s="5">
        <v>72</v>
      </c>
      <c r="H12" s="3">
        <v>41.78</v>
      </c>
      <c r="I12" s="3"/>
      <c r="J12" s="3"/>
      <c r="K12" s="3"/>
      <c r="L12" s="13">
        <f t="shared" ref="L12:L13" si="6">B12+C12+D12+E12+F12+G12+H12+I12+J12+K12</f>
        <v>33239.07</v>
      </c>
      <c r="M12" s="35">
        <f>M11*L12</f>
        <v>9772286.5800000001</v>
      </c>
    </row>
    <row r="13" spans="1:16" ht="15.75" thickBot="1" x14ac:dyDescent="0.3">
      <c r="A13" s="14" t="s">
        <v>17</v>
      </c>
      <c r="B13" s="15"/>
      <c r="C13" s="16"/>
      <c r="D13" s="16"/>
      <c r="E13" s="15">
        <v>3904.06</v>
      </c>
      <c r="F13" s="15">
        <v>632.47</v>
      </c>
      <c r="G13" s="17"/>
      <c r="H13" s="16"/>
      <c r="I13" s="16"/>
      <c r="J13" s="16">
        <v>6554.52</v>
      </c>
      <c r="K13" s="16">
        <v>456.9</v>
      </c>
      <c r="L13" s="18">
        <f t="shared" si="6"/>
        <v>11547.949999999999</v>
      </c>
      <c r="M13" s="35">
        <f>L13*M11</f>
        <v>3395097.3</v>
      </c>
    </row>
    <row r="14" spans="1:16" x14ac:dyDescent="0.25">
      <c r="A14" s="6" t="s">
        <v>31</v>
      </c>
      <c r="B14" s="8">
        <f>B15+B16</f>
        <v>36793.370000000003</v>
      </c>
      <c r="C14" s="9">
        <f>C15+C16</f>
        <v>144.07</v>
      </c>
      <c r="D14" s="9">
        <f>D15+D16</f>
        <v>698.72</v>
      </c>
      <c r="E14" s="8">
        <f>E15+E16</f>
        <v>2597.11</v>
      </c>
      <c r="F14" s="8">
        <f t="shared" ref="F14:K14" si="7">F15+F16</f>
        <v>548.6</v>
      </c>
      <c r="G14" s="10">
        <f t="shared" si="7"/>
        <v>322.05</v>
      </c>
      <c r="H14" s="10">
        <f t="shared" si="7"/>
        <v>60.29</v>
      </c>
      <c r="I14" s="10">
        <f t="shared" si="7"/>
        <v>0</v>
      </c>
      <c r="J14" s="10">
        <f t="shared" si="7"/>
        <v>5126.59</v>
      </c>
      <c r="K14" s="10">
        <f t="shared" si="7"/>
        <v>366.15</v>
      </c>
      <c r="L14" s="11">
        <f>B14+C14+D14+E14+F14+G14+H14+I14+J14+K14</f>
        <v>46656.950000000004</v>
      </c>
      <c r="M14">
        <v>163</v>
      </c>
    </row>
    <row r="15" spans="1:16" x14ac:dyDescent="0.25">
      <c r="A15" s="12" t="s">
        <v>16</v>
      </c>
      <c r="B15" s="4">
        <v>36793.370000000003</v>
      </c>
      <c r="C15" s="3">
        <v>144.07</v>
      </c>
      <c r="D15" s="3">
        <v>698.72</v>
      </c>
      <c r="E15" s="4"/>
      <c r="F15" s="4"/>
      <c r="G15" s="5">
        <v>322.05</v>
      </c>
      <c r="H15" s="3">
        <v>60.29</v>
      </c>
      <c r="I15" s="3"/>
      <c r="J15" s="3"/>
      <c r="K15" s="3"/>
      <c r="L15" s="13">
        <f t="shared" ref="L15:L16" si="8">B15+C15+D15+E15+F15+G15+H15+I15+J15+K15</f>
        <v>38018.500000000007</v>
      </c>
      <c r="M15" s="35">
        <f>M14*L15</f>
        <v>6197015.5000000009</v>
      </c>
    </row>
    <row r="16" spans="1:16" ht="15.75" thickBot="1" x14ac:dyDescent="0.3">
      <c r="A16" s="14" t="s">
        <v>17</v>
      </c>
      <c r="B16" s="15"/>
      <c r="C16" s="16"/>
      <c r="D16" s="16"/>
      <c r="E16" s="15">
        <v>2597.11</v>
      </c>
      <c r="F16" s="15">
        <v>548.6</v>
      </c>
      <c r="G16" s="17"/>
      <c r="H16" s="16"/>
      <c r="I16" s="16"/>
      <c r="J16" s="16">
        <v>5126.59</v>
      </c>
      <c r="K16" s="16">
        <v>366.15</v>
      </c>
      <c r="L16" s="18">
        <f t="shared" si="8"/>
        <v>8638.4499999999989</v>
      </c>
      <c r="M16" s="35">
        <f>L16*M14</f>
        <v>1408067.3499999999</v>
      </c>
    </row>
    <row r="17" spans="1:13" x14ac:dyDescent="0.25">
      <c r="A17" s="6" t="s">
        <v>32</v>
      </c>
      <c r="B17" s="8">
        <f>B18+B19</f>
        <v>36020.22</v>
      </c>
      <c r="C17" s="9">
        <f>C18+C19</f>
        <v>144.31</v>
      </c>
      <c r="D17" s="9">
        <f>D18+D19</f>
        <v>511.92</v>
      </c>
      <c r="E17" s="8">
        <f>E18+E19</f>
        <v>3124.78</v>
      </c>
      <c r="F17" s="8">
        <f t="shared" ref="F17:K17" si="9">F18+F19</f>
        <v>226.07</v>
      </c>
      <c r="G17" s="10">
        <f t="shared" si="9"/>
        <v>315.95</v>
      </c>
      <c r="H17" s="10">
        <f t="shared" si="9"/>
        <v>48.49</v>
      </c>
      <c r="I17" s="10">
        <f t="shared" si="9"/>
        <v>0</v>
      </c>
      <c r="J17" s="10">
        <f t="shared" si="9"/>
        <v>6158.22</v>
      </c>
      <c r="K17" s="10">
        <f t="shared" si="9"/>
        <v>398.54</v>
      </c>
      <c r="L17" s="11">
        <f>B17+C17+D17+E17+F17+G17+H17+I17+J17+K17</f>
        <v>46948.499999999993</v>
      </c>
      <c r="M17">
        <v>335</v>
      </c>
    </row>
    <row r="18" spans="1:13" x14ac:dyDescent="0.25">
      <c r="A18" s="12" t="s">
        <v>16</v>
      </c>
      <c r="B18" s="4">
        <v>36020.22</v>
      </c>
      <c r="C18" s="3">
        <v>144.31</v>
      </c>
      <c r="D18" s="3">
        <v>511.92</v>
      </c>
      <c r="E18" s="4"/>
      <c r="F18" s="4"/>
      <c r="G18" s="5">
        <v>78.81</v>
      </c>
      <c r="H18" s="3">
        <v>48.49</v>
      </c>
      <c r="I18" s="3"/>
      <c r="J18" s="3"/>
      <c r="K18" s="3"/>
      <c r="L18" s="13">
        <f t="shared" ref="L18:L19" si="10">B18+C18+D18+E18+F18+G18+H18+I18+J18+K18</f>
        <v>36803.749999999993</v>
      </c>
      <c r="M18" s="35">
        <f>M17*L18</f>
        <v>12329256.249999998</v>
      </c>
    </row>
    <row r="19" spans="1:13" ht="15.75" thickBot="1" x14ac:dyDescent="0.3">
      <c r="A19" s="14" t="s">
        <v>17</v>
      </c>
      <c r="B19" s="15"/>
      <c r="C19" s="16"/>
      <c r="D19" s="16"/>
      <c r="E19" s="15">
        <v>3124.78</v>
      </c>
      <c r="F19" s="15">
        <v>226.07</v>
      </c>
      <c r="G19" s="17">
        <v>237.14</v>
      </c>
      <c r="H19" s="16"/>
      <c r="I19" s="16"/>
      <c r="J19" s="16">
        <v>6158.22</v>
      </c>
      <c r="K19" s="16">
        <v>398.54</v>
      </c>
      <c r="L19" s="18">
        <f t="shared" si="10"/>
        <v>10144.750000000002</v>
      </c>
      <c r="M19" s="35">
        <f>L19*M17</f>
        <v>3398491.2500000005</v>
      </c>
    </row>
    <row r="20" spans="1:13" x14ac:dyDescent="0.25">
      <c r="A20" s="6" t="s">
        <v>33</v>
      </c>
      <c r="B20" s="8">
        <f>B21+B22</f>
        <v>36726.519999999997</v>
      </c>
      <c r="C20" s="9">
        <f>C21+C22</f>
        <v>138.18</v>
      </c>
      <c r="D20" s="9">
        <f>D21+D22</f>
        <v>545.82000000000005</v>
      </c>
      <c r="E20" s="8">
        <f>E21+E22</f>
        <v>4548.6899999999996</v>
      </c>
      <c r="F20" s="8">
        <f t="shared" ref="F20:K20" si="11">F21+F22</f>
        <v>338.29</v>
      </c>
      <c r="G20" s="10">
        <f t="shared" si="11"/>
        <v>117.95</v>
      </c>
      <c r="H20" s="10">
        <f t="shared" si="11"/>
        <v>33.92</v>
      </c>
      <c r="I20" s="10">
        <f t="shared" si="11"/>
        <v>0</v>
      </c>
      <c r="J20" s="10">
        <f t="shared" si="11"/>
        <v>4756.95</v>
      </c>
      <c r="K20" s="10">
        <f t="shared" si="11"/>
        <v>387.35</v>
      </c>
      <c r="L20" s="11">
        <f>B20+C20+D20+E20+F20+G20+H20+I20+J20+K20</f>
        <v>47593.669999999991</v>
      </c>
      <c r="M20">
        <v>390</v>
      </c>
    </row>
    <row r="21" spans="1:13" x14ac:dyDescent="0.25">
      <c r="A21" s="12" t="s">
        <v>16</v>
      </c>
      <c r="B21" s="4">
        <v>36726.519999999997</v>
      </c>
      <c r="C21" s="3">
        <v>138.18</v>
      </c>
      <c r="D21" s="3">
        <v>545.82000000000005</v>
      </c>
      <c r="E21" s="4"/>
      <c r="F21" s="4"/>
      <c r="G21" s="5">
        <v>117.95</v>
      </c>
      <c r="H21" s="3">
        <v>33.92</v>
      </c>
      <c r="I21" s="3"/>
      <c r="J21" s="3"/>
      <c r="K21" s="3"/>
      <c r="L21" s="13">
        <f t="shared" ref="L21:L22" si="12">B21+C21+D21+E21+F21+G21+H21+I21+J21+K21</f>
        <v>37562.389999999992</v>
      </c>
      <c r="M21" s="35">
        <f>M20*L21</f>
        <v>14649332.099999998</v>
      </c>
    </row>
    <row r="22" spans="1:13" ht="15.75" thickBot="1" x14ac:dyDescent="0.3">
      <c r="A22" s="14" t="s">
        <v>17</v>
      </c>
      <c r="B22" s="15"/>
      <c r="C22" s="16"/>
      <c r="D22" s="16"/>
      <c r="E22" s="15">
        <v>4548.6899999999996</v>
      </c>
      <c r="F22" s="15">
        <v>338.29</v>
      </c>
      <c r="G22" s="17"/>
      <c r="H22" s="16"/>
      <c r="I22" s="16"/>
      <c r="J22" s="16">
        <v>4756.95</v>
      </c>
      <c r="K22" s="16">
        <v>387.35</v>
      </c>
      <c r="L22" s="22">
        <f t="shared" si="12"/>
        <v>10031.280000000001</v>
      </c>
      <c r="M22" s="35">
        <f>L22*M20</f>
        <v>3912199.2</v>
      </c>
    </row>
    <row r="23" spans="1:13" x14ac:dyDescent="0.25">
      <c r="A23" s="6" t="s">
        <v>34</v>
      </c>
      <c r="B23" s="8">
        <f>B24+B25</f>
        <v>32997.93</v>
      </c>
      <c r="C23" s="9">
        <f>C24+C25</f>
        <v>465.25</v>
      </c>
      <c r="D23" s="9">
        <f>D24+D25</f>
        <v>629.51</v>
      </c>
      <c r="E23" s="8">
        <f>E24+E25</f>
        <v>2672.45</v>
      </c>
      <c r="F23" s="8">
        <f t="shared" ref="F23:K23" si="13">F24+F25</f>
        <v>363.12</v>
      </c>
      <c r="G23" s="10">
        <f t="shared" si="13"/>
        <v>575.57999999999993</v>
      </c>
      <c r="H23" s="10">
        <f t="shared" si="13"/>
        <v>55.14</v>
      </c>
      <c r="I23" s="10">
        <f t="shared" si="13"/>
        <v>0</v>
      </c>
      <c r="J23" s="10">
        <f t="shared" si="13"/>
        <v>6103.8</v>
      </c>
      <c r="K23" s="10">
        <f t="shared" si="13"/>
        <v>416.39</v>
      </c>
      <c r="L23" s="11">
        <f>B23+C23+D23+E23+F23+G23+H23+I23+J23+K23</f>
        <v>44279.170000000006</v>
      </c>
      <c r="M23">
        <v>265</v>
      </c>
    </row>
    <row r="24" spans="1:13" x14ac:dyDescent="0.25">
      <c r="A24" s="12" t="s">
        <v>16</v>
      </c>
      <c r="B24" s="4">
        <v>32997.93</v>
      </c>
      <c r="C24" s="3">
        <v>465.25</v>
      </c>
      <c r="D24" s="3">
        <v>629.51</v>
      </c>
      <c r="E24" s="4"/>
      <c r="F24" s="4"/>
      <c r="G24" s="5">
        <v>301.51</v>
      </c>
      <c r="H24" s="3">
        <v>55.14</v>
      </c>
      <c r="I24" s="3"/>
      <c r="J24" s="3"/>
      <c r="K24" s="3"/>
      <c r="L24" s="13">
        <f t="shared" ref="L24:L25" si="14">B24+C24+D24+E24+F24+G24+H24+I24+J24+K24</f>
        <v>34449.340000000004</v>
      </c>
      <c r="M24" s="35">
        <f>M23*L24</f>
        <v>9129075.1000000015</v>
      </c>
    </row>
    <row r="25" spans="1:13" ht="15.75" thickBot="1" x14ac:dyDescent="0.3">
      <c r="A25" s="14" t="s">
        <v>17</v>
      </c>
      <c r="B25" s="15"/>
      <c r="C25" s="16"/>
      <c r="D25" s="16"/>
      <c r="E25" s="15">
        <v>2672.45</v>
      </c>
      <c r="F25" s="15">
        <v>363.12</v>
      </c>
      <c r="G25" s="17">
        <v>274.07</v>
      </c>
      <c r="H25" s="16"/>
      <c r="I25" s="16"/>
      <c r="J25" s="16">
        <v>6103.8</v>
      </c>
      <c r="K25" s="16">
        <v>416.39</v>
      </c>
      <c r="L25" s="18">
        <f t="shared" si="14"/>
        <v>9829.83</v>
      </c>
      <c r="M25" s="35">
        <f>L25*M23</f>
        <v>2604904.9500000002</v>
      </c>
    </row>
    <row r="26" spans="1:13" x14ac:dyDescent="0.25">
      <c r="A26" s="6" t="s">
        <v>35</v>
      </c>
      <c r="B26" s="8">
        <f>B27+B28</f>
        <v>35792.800000000003</v>
      </c>
      <c r="C26" s="9">
        <f>C27+C28</f>
        <v>140.41</v>
      </c>
      <c r="D26" s="9">
        <f>D27+D28</f>
        <v>549.1</v>
      </c>
      <c r="E26" s="8">
        <f>E27+E28</f>
        <v>3538.11</v>
      </c>
      <c r="F26" s="8">
        <f t="shared" ref="F26:K26" si="15">F27+F28</f>
        <v>349.19</v>
      </c>
      <c r="G26" s="10">
        <f t="shared" si="15"/>
        <v>93.64</v>
      </c>
      <c r="H26" s="10">
        <f t="shared" si="15"/>
        <v>42.98</v>
      </c>
      <c r="I26" s="10">
        <f t="shared" si="15"/>
        <v>0</v>
      </c>
      <c r="J26" s="10">
        <f t="shared" si="15"/>
        <v>5267.87</v>
      </c>
      <c r="K26" s="10">
        <f t="shared" si="15"/>
        <v>336.23</v>
      </c>
      <c r="L26" s="11">
        <f>B26+C26+D26+E26+F26+G26+H26+I26+J26+K26</f>
        <v>46110.330000000016</v>
      </c>
      <c r="M26">
        <v>354</v>
      </c>
    </row>
    <row r="27" spans="1:13" x14ac:dyDescent="0.25">
      <c r="A27" s="12" t="s">
        <v>16</v>
      </c>
      <c r="B27" s="4">
        <v>35792.800000000003</v>
      </c>
      <c r="C27" s="3">
        <v>140.41</v>
      </c>
      <c r="D27" s="3">
        <v>549.1</v>
      </c>
      <c r="E27" s="4"/>
      <c r="F27" s="4"/>
      <c r="G27" s="5">
        <v>93.64</v>
      </c>
      <c r="H27" s="3">
        <v>42.98</v>
      </c>
      <c r="I27" s="3"/>
      <c r="J27" s="3"/>
      <c r="K27" s="3"/>
      <c r="L27" s="13">
        <f t="shared" ref="L27:L28" si="16">B27+C27+D27+E27+F27+G27+H27+I27+J27+K27</f>
        <v>36618.930000000008</v>
      </c>
      <c r="M27" s="35">
        <f>M26*L27</f>
        <v>12963101.220000003</v>
      </c>
    </row>
    <row r="28" spans="1:13" ht="15.75" thickBot="1" x14ac:dyDescent="0.3">
      <c r="A28" s="14" t="s">
        <v>17</v>
      </c>
      <c r="B28" s="15"/>
      <c r="C28" s="16"/>
      <c r="D28" s="16"/>
      <c r="E28" s="15">
        <v>3538.11</v>
      </c>
      <c r="F28" s="15">
        <v>349.19</v>
      </c>
      <c r="G28" s="17"/>
      <c r="H28" s="16"/>
      <c r="I28" s="16"/>
      <c r="J28" s="16">
        <v>5267.87</v>
      </c>
      <c r="K28" s="16">
        <v>336.23</v>
      </c>
      <c r="L28" s="18">
        <f t="shared" si="16"/>
        <v>9491.4</v>
      </c>
      <c r="M28" s="35">
        <f>L28*M26</f>
        <v>3359955.6</v>
      </c>
    </row>
    <row r="29" spans="1:13" x14ac:dyDescent="0.25">
      <c r="A29" s="6" t="s">
        <v>36</v>
      </c>
      <c r="B29" s="8">
        <f>B30+B31</f>
        <v>40595.629999999997</v>
      </c>
      <c r="C29" s="9">
        <f>C30+C31</f>
        <v>360.74</v>
      </c>
      <c r="D29" s="9">
        <f>D30+D31</f>
        <v>477.01</v>
      </c>
      <c r="E29" s="8">
        <f>E30+E31</f>
        <v>7919.25</v>
      </c>
      <c r="F29" s="8">
        <f t="shared" ref="F29:K29" si="17">F30+F31</f>
        <v>798.79</v>
      </c>
      <c r="G29" s="10">
        <f t="shared" si="17"/>
        <v>105.81</v>
      </c>
      <c r="H29" s="10">
        <f t="shared" si="17"/>
        <v>81.12</v>
      </c>
      <c r="I29" s="10">
        <f t="shared" si="17"/>
        <v>0</v>
      </c>
      <c r="J29" s="10">
        <f t="shared" si="17"/>
        <v>9367.7800000000007</v>
      </c>
      <c r="K29" s="10">
        <f t="shared" si="17"/>
        <v>703.76</v>
      </c>
      <c r="L29" s="11">
        <f>B29+C29+D29+E29+F29+G29+H29+I29+J29+K29</f>
        <v>60409.89</v>
      </c>
      <c r="M29">
        <v>93</v>
      </c>
    </row>
    <row r="30" spans="1:13" x14ac:dyDescent="0.25">
      <c r="A30" s="12" t="s">
        <v>16</v>
      </c>
      <c r="B30" s="4">
        <v>40595.629999999997</v>
      </c>
      <c r="C30" s="3">
        <v>360.74</v>
      </c>
      <c r="D30" s="3">
        <v>477.01</v>
      </c>
      <c r="E30" s="4"/>
      <c r="F30" s="4"/>
      <c r="G30" s="5">
        <v>105.81</v>
      </c>
      <c r="H30" s="3">
        <v>81.12</v>
      </c>
      <c r="I30" s="3"/>
      <c r="J30" s="3"/>
      <c r="K30" s="3"/>
      <c r="L30" s="13">
        <f t="shared" ref="L30:L31" si="18">B30+C30+D30+E30+F30+G30+H30+I30+J30+K30</f>
        <v>41620.31</v>
      </c>
      <c r="M30" s="35">
        <f>M29*L30</f>
        <v>3870688.8299999996</v>
      </c>
    </row>
    <row r="31" spans="1:13" ht="15.75" thickBot="1" x14ac:dyDescent="0.3">
      <c r="A31" s="14" t="s">
        <v>17</v>
      </c>
      <c r="B31" s="15"/>
      <c r="C31" s="16"/>
      <c r="D31" s="16"/>
      <c r="E31" s="15">
        <v>7919.25</v>
      </c>
      <c r="F31" s="15">
        <v>798.79</v>
      </c>
      <c r="G31" s="17"/>
      <c r="H31" s="16"/>
      <c r="I31" s="16"/>
      <c r="J31" s="16">
        <v>9367.7800000000007</v>
      </c>
      <c r="K31" s="16">
        <v>703.76</v>
      </c>
      <c r="L31" s="22">
        <f t="shared" si="18"/>
        <v>18789.579999999998</v>
      </c>
      <c r="M31" s="35">
        <f>L31*M29</f>
        <v>1747430.9399999997</v>
      </c>
    </row>
    <row r="32" spans="1:13" x14ac:dyDescent="0.25">
      <c r="A32" s="6" t="s">
        <v>37</v>
      </c>
      <c r="B32" s="8">
        <f>B33+B34</f>
        <v>39385.449999999997</v>
      </c>
      <c r="C32" s="9">
        <f>C33+C34</f>
        <v>237.31</v>
      </c>
      <c r="D32" s="9">
        <f>D33+D34</f>
        <v>718.21</v>
      </c>
      <c r="E32" s="8">
        <f>E33+E34</f>
        <v>6789.88</v>
      </c>
      <c r="F32" s="8">
        <f t="shared" ref="F32:K32" si="19">F33+F34</f>
        <v>906.62</v>
      </c>
      <c r="G32" s="10">
        <f t="shared" si="19"/>
        <v>122.64</v>
      </c>
      <c r="H32" s="10">
        <f t="shared" si="19"/>
        <v>99.09</v>
      </c>
      <c r="I32" s="10">
        <f t="shared" si="19"/>
        <v>0</v>
      </c>
      <c r="J32" s="10">
        <f t="shared" si="19"/>
        <v>9711.35</v>
      </c>
      <c r="K32" s="10">
        <f t="shared" si="19"/>
        <v>654.65</v>
      </c>
      <c r="L32" s="11">
        <f>B32+C32+D32+E32+F32+G32+H32+I32+J32+K32</f>
        <v>58625.19999999999</v>
      </c>
      <c r="M32">
        <v>106</v>
      </c>
    </row>
    <row r="33" spans="1:16" x14ac:dyDescent="0.25">
      <c r="A33" s="12" t="s">
        <v>16</v>
      </c>
      <c r="B33" s="4">
        <v>39385.449999999997</v>
      </c>
      <c r="C33" s="3">
        <v>237.31</v>
      </c>
      <c r="D33" s="3">
        <v>718.21</v>
      </c>
      <c r="E33" s="4"/>
      <c r="F33" s="4"/>
      <c r="G33" s="5">
        <v>122.64</v>
      </c>
      <c r="H33" s="5">
        <v>99.09</v>
      </c>
      <c r="I33" s="3"/>
      <c r="J33" s="3"/>
      <c r="K33" s="3"/>
      <c r="L33" s="13">
        <f t="shared" ref="L33:L34" si="20">B33+C33+D33+E33+F33+G33+H33+I33+J33+K33</f>
        <v>40562.69999999999</v>
      </c>
      <c r="M33" s="35">
        <f>M32*L33</f>
        <v>4299646.1999999993</v>
      </c>
    </row>
    <row r="34" spans="1:16" ht="15.75" thickBot="1" x14ac:dyDescent="0.3">
      <c r="A34" s="14" t="s">
        <v>17</v>
      </c>
      <c r="B34" s="15"/>
      <c r="C34" s="16"/>
      <c r="D34" s="16"/>
      <c r="E34" s="15">
        <v>6789.88</v>
      </c>
      <c r="F34" s="15">
        <v>906.62</v>
      </c>
      <c r="G34" s="17"/>
      <c r="H34" s="16"/>
      <c r="I34" s="16"/>
      <c r="J34" s="16">
        <v>9711.35</v>
      </c>
      <c r="K34" s="16">
        <v>654.65</v>
      </c>
      <c r="L34" s="18">
        <f t="shared" si="20"/>
        <v>18062.5</v>
      </c>
      <c r="M34" s="35">
        <f>L34*M32</f>
        <v>1914625</v>
      </c>
    </row>
    <row r="35" spans="1:16" x14ac:dyDescent="0.25">
      <c r="A35" s="36"/>
      <c r="B35" s="37"/>
      <c r="C35" s="38"/>
      <c r="D35" s="38"/>
      <c r="E35" s="37"/>
      <c r="F35" s="37"/>
      <c r="G35" s="39"/>
      <c r="H35" s="38"/>
      <c r="I35" s="38"/>
      <c r="J35" s="38"/>
      <c r="K35" s="38"/>
      <c r="L35" s="37"/>
      <c r="M35" s="35"/>
    </row>
    <row r="37" spans="1:16" ht="18.75" x14ac:dyDescent="0.3">
      <c r="A37" s="19" t="s">
        <v>38</v>
      </c>
      <c r="G37"/>
      <c r="H37"/>
      <c r="M37" s="1"/>
      <c r="N37" s="1"/>
      <c r="O37" s="1"/>
      <c r="P37" s="1"/>
    </row>
    <row r="38" spans="1:16" ht="56.25" customHeight="1" x14ac:dyDescent="0.25">
      <c r="A38" s="49" t="s">
        <v>3</v>
      </c>
      <c r="B38" s="50" t="s">
        <v>1</v>
      </c>
      <c r="C38" s="50"/>
      <c r="D38" s="50"/>
      <c r="E38" s="49" t="s">
        <v>6</v>
      </c>
      <c r="F38" s="49"/>
      <c r="G38" s="49"/>
      <c r="H38" s="49"/>
      <c r="I38" s="49"/>
      <c r="J38" s="49"/>
      <c r="K38" s="49"/>
      <c r="L38" s="49" t="s">
        <v>14</v>
      </c>
    </row>
    <row r="39" spans="1:16" ht="78.75" customHeight="1" x14ac:dyDescent="0.25">
      <c r="A39" s="49"/>
      <c r="B39" s="2" t="s">
        <v>2</v>
      </c>
      <c r="C39" s="2" t="s">
        <v>4</v>
      </c>
      <c r="D39" s="2" t="s">
        <v>5</v>
      </c>
      <c r="E39" s="2" t="s">
        <v>7</v>
      </c>
      <c r="F39" s="2" t="s">
        <v>8</v>
      </c>
      <c r="G39" s="2" t="s">
        <v>9</v>
      </c>
      <c r="H39" s="2" t="s">
        <v>10</v>
      </c>
      <c r="I39" s="2" t="s">
        <v>11</v>
      </c>
      <c r="J39" s="2" t="s">
        <v>12</v>
      </c>
      <c r="K39" s="2" t="s">
        <v>13</v>
      </c>
      <c r="L39" s="49"/>
    </row>
    <row r="40" spans="1:16" ht="10.5" customHeight="1" thickBot="1" x14ac:dyDescent="0.3">
      <c r="A40" s="7">
        <v>1</v>
      </c>
      <c r="B40" s="7">
        <v>2</v>
      </c>
      <c r="C40" s="7">
        <v>3</v>
      </c>
      <c r="D40" s="7">
        <v>4</v>
      </c>
      <c r="E40" s="7">
        <v>5</v>
      </c>
      <c r="F40" s="7">
        <v>6</v>
      </c>
      <c r="G40" s="7">
        <v>7</v>
      </c>
      <c r="H40" s="7">
        <v>8</v>
      </c>
      <c r="I40" s="7">
        <v>9</v>
      </c>
      <c r="J40" s="7">
        <v>10</v>
      </c>
      <c r="K40" s="7">
        <v>11</v>
      </c>
      <c r="L40" s="7">
        <v>12</v>
      </c>
    </row>
    <row r="41" spans="1:16" x14ac:dyDescent="0.25">
      <c r="A41" s="6" t="s">
        <v>28</v>
      </c>
      <c r="B41" s="8">
        <f>B42+B43</f>
        <v>39175.33</v>
      </c>
      <c r="C41" s="9">
        <f>C42+C43</f>
        <v>298.67</v>
      </c>
      <c r="D41" s="9">
        <f>D42+D43</f>
        <v>589.35</v>
      </c>
      <c r="E41" s="8">
        <f>E42+E43</f>
        <v>2778.2</v>
      </c>
      <c r="F41" s="8">
        <f t="shared" ref="F41:K41" si="21">F42+F43</f>
        <v>840.81</v>
      </c>
      <c r="G41" s="10">
        <f t="shared" si="21"/>
        <v>552.76</v>
      </c>
      <c r="H41" s="10">
        <f t="shared" si="21"/>
        <v>62.93</v>
      </c>
      <c r="I41" s="10">
        <f t="shared" si="21"/>
        <v>0</v>
      </c>
      <c r="J41" s="10">
        <f t="shared" si="21"/>
        <v>4509.16</v>
      </c>
      <c r="K41" s="10">
        <f t="shared" si="21"/>
        <v>402.18</v>
      </c>
      <c r="L41" s="11">
        <f>B41+C41+D41+E41+F41+G41+H41+I41+J41+K41</f>
        <v>49209.389999999992</v>
      </c>
      <c r="M41">
        <v>211</v>
      </c>
    </row>
    <row r="42" spans="1:16" x14ac:dyDescent="0.25">
      <c r="A42" s="12" t="s">
        <v>16</v>
      </c>
      <c r="B42" s="4">
        <v>39175.33</v>
      </c>
      <c r="C42" s="3">
        <v>298.67</v>
      </c>
      <c r="D42" s="3">
        <v>589.35</v>
      </c>
      <c r="E42" s="4"/>
      <c r="F42" s="4"/>
      <c r="G42" s="5">
        <v>126.01</v>
      </c>
      <c r="H42" s="3">
        <v>62.93</v>
      </c>
      <c r="I42" s="3"/>
      <c r="J42" s="3"/>
      <c r="K42" s="3"/>
      <c r="L42" s="13">
        <f t="shared" ref="L42:L43" si="22">B42+C42+D42+E42+F42+G42+H42+I42+J42+K42</f>
        <v>40252.29</v>
      </c>
      <c r="M42" s="35">
        <f>M41*L42</f>
        <v>8493233.1899999995</v>
      </c>
    </row>
    <row r="43" spans="1:16" ht="15.75" thickBot="1" x14ac:dyDescent="0.3">
      <c r="A43" s="14" t="s">
        <v>17</v>
      </c>
      <c r="B43" s="15"/>
      <c r="C43" s="16"/>
      <c r="D43" s="16"/>
      <c r="E43" s="15">
        <v>2778.2</v>
      </c>
      <c r="F43" s="15">
        <v>840.81</v>
      </c>
      <c r="G43" s="17">
        <v>426.75</v>
      </c>
      <c r="H43" s="16"/>
      <c r="I43" s="16"/>
      <c r="J43" s="16">
        <v>4509.16</v>
      </c>
      <c r="K43" s="16">
        <v>402.18</v>
      </c>
      <c r="L43" s="18">
        <f t="shared" si="22"/>
        <v>8957.1</v>
      </c>
      <c r="M43" s="35">
        <f>L43*M41</f>
        <v>1889948.1</v>
      </c>
    </row>
    <row r="44" spans="1:16" x14ac:dyDescent="0.25">
      <c r="A44" s="6" t="s">
        <v>30</v>
      </c>
      <c r="B44" s="8">
        <f>B45+B46</f>
        <v>32203.91</v>
      </c>
      <c r="C44" s="9">
        <f>C45+C46</f>
        <v>146.62</v>
      </c>
      <c r="D44" s="9">
        <f>D45+D46</f>
        <v>589.9</v>
      </c>
      <c r="E44" s="8">
        <f>E45+E46</f>
        <v>3882.27</v>
      </c>
      <c r="F44" s="8">
        <f t="shared" ref="F44:K44" si="23">F45+F46</f>
        <v>628.94000000000005</v>
      </c>
      <c r="G44" s="10">
        <f t="shared" si="23"/>
        <v>71.599999999999994</v>
      </c>
      <c r="H44" s="10">
        <f t="shared" si="23"/>
        <v>41.55</v>
      </c>
      <c r="I44" s="10">
        <f t="shared" si="23"/>
        <v>0</v>
      </c>
      <c r="J44" s="10">
        <f t="shared" si="23"/>
        <v>6517.94</v>
      </c>
      <c r="K44" s="10">
        <f t="shared" si="23"/>
        <v>454.35</v>
      </c>
      <c r="L44" s="21">
        <f>B44+C44+D44+E44+F44+G44+H44+I44+J44+K44</f>
        <v>44537.08</v>
      </c>
      <c r="M44">
        <v>219</v>
      </c>
    </row>
    <row r="45" spans="1:16" x14ac:dyDescent="0.25">
      <c r="A45" s="12" t="s">
        <v>16</v>
      </c>
      <c r="B45" s="4">
        <v>32203.91</v>
      </c>
      <c r="C45" s="3">
        <v>146.62</v>
      </c>
      <c r="D45" s="3">
        <v>589.9</v>
      </c>
      <c r="E45" s="4"/>
      <c r="F45" s="4"/>
      <c r="G45" s="5">
        <v>71.599999999999994</v>
      </c>
      <c r="H45" s="3">
        <v>41.55</v>
      </c>
      <c r="I45" s="3"/>
      <c r="J45" s="3"/>
      <c r="K45" s="3"/>
      <c r="L45" s="13">
        <f t="shared" ref="L45:L46" si="24">B45+C45+D45+E45+F45+G45+H45+I45+J45+K45</f>
        <v>33053.58</v>
      </c>
      <c r="M45" s="35">
        <f>M44*L45</f>
        <v>7238734.0200000005</v>
      </c>
    </row>
    <row r="46" spans="1:16" ht="15.75" thickBot="1" x14ac:dyDescent="0.3">
      <c r="A46" s="14" t="s">
        <v>17</v>
      </c>
      <c r="B46" s="15"/>
      <c r="C46" s="16"/>
      <c r="D46" s="16"/>
      <c r="E46" s="15">
        <v>3882.27</v>
      </c>
      <c r="F46" s="15">
        <v>628.94000000000005</v>
      </c>
      <c r="G46" s="17"/>
      <c r="H46" s="16"/>
      <c r="I46" s="16"/>
      <c r="J46" s="16">
        <v>6517.94</v>
      </c>
      <c r="K46" s="16">
        <v>454.35</v>
      </c>
      <c r="L46" s="18">
        <f t="shared" si="24"/>
        <v>11483.5</v>
      </c>
      <c r="M46" s="35">
        <f>L46*M44</f>
        <v>2514886.5</v>
      </c>
    </row>
    <row r="47" spans="1:16" x14ac:dyDescent="0.25">
      <c r="A47" s="6" t="s">
        <v>31</v>
      </c>
      <c r="B47" s="8">
        <f>B48+B49</f>
        <v>37217.410000000003</v>
      </c>
      <c r="C47" s="9">
        <f>C48+C49</f>
        <v>145.72999999999999</v>
      </c>
      <c r="D47" s="9">
        <f>D48+D49</f>
        <v>706.77</v>
      </c>
      <c r="E47" s="8">
        <f>E48+E49</f>
        <v>2627.04</v>
      </c>
      <c r="F47" s="8">
        <f t="shared" ref="F47:K47" si="25">F48+F49</f>
        <v>554.91999999999996</v>
      </c>
      <c r="G47" s="10">
        <f t="shared" si="25"/>
        <v>325.76</v>
      </c>
      <c r="H47" s="10">
        <f t="shared" si="25"/>
        <v>60.99</v>
      </c>
      <c r="I47" s="10">
        <f t="shared" si="25"/>
        <v>0</v>
      </c>
      <c r="J47" s="10">
        <f t="shared" si="25"/>
        <v>5185.68</v>
      </c>
      <c r="K47" s="10">
        <f t="shared" si="25"/>
        <v>370.37</v>
      </c>
      <c r="L47" s="11">
        <f>B47+C47+D47+E47+F47+G47+H47+I47+J47+K47</f>
        <v>47194.670000000006</v>
      </c>
      <c r="M47">
        <v>188</v>
      </c>
    </row>
    <row r="48" spans="1:16" x14ac:dyDescent="0.25">
      <c r="A48" s="12" t="s">
        <v>16</v>
      </c>
      <c r="B48" s="4">
        <v>37217.410000000003</v>
      </c>
      <c r="C48" s="3">
        <v>145.72999999999999</v>
      </c>
      <c r="D48" s="3">
        <v>706.77</v>
      </c>
      <c r="E48" s="4"/>
      <c r="F48" s="4"/>
      <c r="G48" s="5">
        <v>325.76</v>
      </c>
      <c r="H48" s="3">
        <v>60.99</v>
      </c>
      <c r="I48" s="3"/>
      <c r="J48" s="3"/>
      <c r="K48" s="3"/>
      <c r="L48" s="13">
        <f t="shared" ref="L48:L49" si="26">B48+C48+D48+E48+F48+G48+H48+I48+J48+K48</f>
        <v>38456.660000000003</v>
      </c>
      <c r="M48" s="35">
        <f>M47*L48</f>
        <v>7229852.080000001</v>
      </c>
    </row>
    <row r="49" spans="1:13" ht="15.75" thickBot="1" x14ac:dyDescent="0.3">
      <c r="A49" s="14" t="s">
        <v>17</v>
      </c>
      <c r="B49" s="15"/>
      <c r="C49" s="16"/>
      <c r="D49" s="16"/>
      <c r="E49" s="15">
        <v>2627.04</v>
      </c>
      <c r="F49" s="15">
        <v>554.91999999999996</v>
      </c>
      <c r="G49" s="17"/>
      <c r="H49" s="16"/>
      <c r="I49" s="16"/>
      <c r="J49" s="16">
        <v>5185.68</v>
      </c>
      <c r="K49" s="16">
        <v>370.37</v>
      </c>
      <c r="L49" s="18">
        <f t="shared" si="26"/>
        <v>8738.01</v>
      </c>
      <c r="M49" s="35">
        <f>L49*M47</f>
        <v>1642745.8800000001</v>
      </c>
    </row>
    <row r="50" spans="1:13" x14ac:dyDescent="0.25">
      <c r="A50" s="6" t="s">
        <v>32</v>
      </c>
      <c r="B50" s="8">
        <f>B51+B52</f>
        <v>35577.72</v>
      </c>
      <c r="C50" s="9">
        <f>C51+C52</f>
        <v>142.54</v>
      </c>
      <c r="D50" s="9">
        <f>D51+D52</f>
        <v>505.63</v>
      </c>
      <c r="E50" s="8">
        <f>E51+E52</f>
        <v>3086.39</v>
      </c>
      <c r="F50" s="8">
        <f t="shared" ref="F50:K50" si="27">F51+F52</f>
        <v>223.3</v>
      </c>
      <c r="G50" s="10">
        <f t="shared" si="27"/>
        <v>312.07</v>
      </c>
      <c r="H50" s="10">
        <f t="shared" si="27"/>
        <v>47.9</v>
      </c>
      <c r="I50" s="10">
        <f t="shared" si="27"/>
        <v>0</v>
      </c>
      <c r="J50" s="10">
        <f t="shared" si="27"/>
        <v>6082.57</v>
      </c>
      <c r="K50" s="10">
        <f t="shared" si="27"/>
        <v>393.65</v>
      </c>
      <c r="L50" s="11">
        <f>B50+C50+D50+E50+F50+G50+H50+I50+J50+K50</f>
        <v>46371.770000000004</v>
      </c>
      <c r="M50">
        <v>370</v>
      </c>
    </row>
    <row r="51" spans="1:13" x14ac:dyDescent="0.25">
      <c r="A51" s="12" t="s">
        <v>16</v>
      </c>
      <c r="B51" s="4">
        <v>35577.72</v>
      </c>
      <c r="C51" s="3">
        <v>142.54</v>
      </c>
      <c r="D51" s="3">
        <v>505.63</v>
      </c>
      <c r="E51" s="4"/>
      <c r="F51" s="4"/>
      <c r="G51" s="5">
        <v>77.84</v>
      </c>
      <c r="H51" s="3">
        <v>47.9</v>
      </c>
      <c r="I51" s="3"/>
      <c r="J51" s="3"/>
      <c r="K51" s="3"/>
      <c r="L51" s="13">
        <f t="shared" ref="L51:L52" si="28">B51+C51+D51+E51+F51+G51+H51+I51+J51+K51</f>
        <v>36351.629999999997</v>
      </c>
      <c r="M51" s="35">
        <f>M50*L51</f>
        <v>13450103.1</v>
      </c>
    </row>
    <row r="52" spans="1:13" ht="15.75" thickBot="1" x14ac:dyDescent="0.3">
      <c r="A52" s="14" t="s">
        <v>17</v>
      </c>
      <c r="B52" s="15"/>
      <c r="C52" s="16"/>
      <c r="D52" s="16"/>
      <c r="E52" s="15">
        <v>3086.39</v>
      </c>
      <c r="F52" s="15">
        <v>223.3</v>
      </c>
      <c r="G52" s="17">
        <v>234.23</v>
      </c>
      <c r="H52" s="16"/>
      <c r="I52" s="16"/>
      <c r="J52" s="16">
        <v>6082.57</v>
      </c>
      <c r="K52" s="16">
        <v>393.65</v>
      </c>
      <c r="L52" s="18">
        <f t="shared" si="28"/>
        <v>10020.14</v>
      </c>
      <c r="M52" s="35">
        <f>L52*M50</f>
        <v>3707451.8</v>
      </c>
    </row>
    <row r="53" spans="1:13" x14ac:dyDescent="0.25">
      <c r="A53" s="6" t="s">
        <v>33</v>
      </c>
      <c r="B53" s="8">
        <f>B54+B55</f>
        <v>36187.06</v>
      </c>
      <c r="C53" s="9">
        <f>C54+C55</f>
        <v>136.15</v>
      </c>
      <c r="D53" s="9">
        <f>D54+D55</f>
        <v>537.80999999999995</v>
      </c>
      <c r="E53" s="8">
        <f>E54+E55</f>
        <v>4481.88</v>
      </c>
      <c r="F53" s="8">
        <f t="shared" ref="F53:K53" si="29">F54+F55</f>
        <v>333.32</v>
      </c>
      <c r="G53" s="10">
        <f t="shared" si="29"/>
        <v>116.22</v>
      </c>
      <c r="H53" s="10">
        <f t="shared" si="29"/>
        <v>33.42</v>
      </c>
      <c r="I53" s="10">
        <f t="shared" si="29"/>
        <v>0</v>
      </c>
      <c r="J53" s="10">
        <f t="shared" si="29"/>
        <v>4687.07</v>
      </c>
      <c r="K53" s="10">
        <f t="shared" si="29"/>
        <v>381.66</v>
      </c>
      <c r="L53" s="11">
        <f>B53+C53+D53+E53+F53+G53+H53+I53+J53+K53</f>
        <v>46894.59</v>
      </c>
      <c r="M53">
        <v>370</v>
      </c>
    </row>
    <row r="54" spans="1:13" x14ac:dyDescent="0.25">
      <c r="A54" s="12" t="s">
        <v>16</v>
      </c>
      <c r="B54" s="4">
        <v>36187.06</v>
      </c>
      <c r="C54" s="3">
        <v>136.15</v>
      </c>
      <c r="D54" s="3">
        <v>537.80999999999995</v>
      </c>
      <c r="E54" s="4"/>
      <c r="F54" s="4"/>
      <c r="G54" s="5">
        <v>116.22</v>
      </c>
      <c r="H54" s="3">
        <v>33.42</v>
      </c>
      <c r="I54" s="3"/>
      <c r="J54" s="3"/>
      <c r="K54" s="3"/>
      <c r="L54" s="13">
        <f t="shared" ref="L54:L55" si="30">B54+C54+D54+E54+F54+G54+H54+I54+J54+K54</f>
        <v>37010.659999999996</v>
      </c>
      <c r="M54" s="35">
        <f>M53*L54</f>
        <v>13693944.199999999</v>
      </c>
    </row>
    <row r="55" spans="1:13" ht="15.75" thickBot="1" x14ac:dyDescent="0.3">
      <c r="A55" s="14" t="s">
        <v>17</v>
      </c>
      <c r="B55" s="15"/>
      <c r="C55" s="16"/>
      <c r="D55" s="16"/>
      <c r="E55" s="15">
        <v>4481.88</v>
      </c>
      <c r="F55" s="15">
        <v>333.32</v>
      </c>
      <c r="G55" s="17"/>
      <c r="H55" s="16"/>
      <c r="I55" s="16"/>
      <c r="J55" s="16">
        <v>4687.07</v>
      </c>
      <c r="K55" s="16">
        <v>381.66</v>
      </c>
      <c r="L55" s="22">
        <f t="shared" si="30"/>
        <v>9883.93</v>
      </c>
      <c r="M55" s="35">
        <f>L55*M53</f>
        <v>3657054.1</v>
      </c>
    </row>
    <row r="56" spans="1:13" x14ac:dyDescent="0.25">
      <c r="A56" s="6" t="s">
        <v>34</v>
      </c>
      <c r="B56" s="8">
        <f>B57+B58</f>
        <v>32851.42</v>
      </c>
      <c r="C56" s="9">
        <f>C57+C58</f>
        <v>463.18</v>
      </c>
      <c r="D56" s="9">
        <f>D57+D58</f>
        <v>626.72</v>
      </c>
      <c r="E56" s="8">
        <f>E57+E58</f>
        <v>2660.59</v>
      </c>
      <c r="F56" s="8">
        <f t="shared" ref="F56:K56" si="31">F57+F58</f>
        <v>332.86</v>
      </c>
      <c r="G56" s="10">
        <f t="shared" si="31"/>
        <v>573.02</v>
      </c>
      <c r="H56" s="10">
        <f t="shared" si="31"/>
        <v>54.89</v>
      </c>
      <c r="I56" s="10">
        <f t="shared" si="31"/>
        <v>0</v>
      </c>
      <c r="J56" s="10">
        <f t="shared" si="31"/>
        <v>6076.7</v>
      </c>
      <c r="K56" s="10">
        <f t="shared" si="31"/>
        <v>414.54</v>
      </c>
      <c r="L56" s="11">
        <f>B56+C56+D56+E56+F56+G56+H56+I56+J56+K56</f>
        <v>44053.919999999998</v>
      </c>
      <c r="M56">
        <v>244</v>
      </c>
    </row>
    <row r="57" spans="1:13" x14ac:dyDescent="0.25">
      <c r="A57" s="12" t="s">
        <v>16</v>
      </c>
      <c r="B57" s="4">
        <v>32851.42</v>
      </c>
      <c r="C57" s="3">
        <v>463.18</v>
      </c>
      <c r="D57" s="3">
        <v>626.72</v>
      </c>
      <c r="E57" s="4"/>
      <c r="F57" s="4"/>
      <c r="G57" s="5">
        <v>300.17</v>
      </c>
      <c r="H57" s="3">
        <v>54.89</v>
      </c>
      <c r="I57" s="3"/>
      <c r="J57" s="3"/>
      <c r="K57" s="3"/>
      <c r="L57" s="13">
        <f t="shared" ref="L57:L58" si="32">B57+C57+D57+E57+F57+G57+H57+I57+J57+K57</f>
        <v>34296.379999999997</v>
      </c>
      <c r="M57" s="35">
        <f>M56*L57</f>
        <v>8368316.7199999997</v>
      </c>
    </row>
    <row r="58" spans="1:13" ht="15.75" thickBot="1" x14ac:dyDescent="0.3">
      <c r="A58" s="14" t="s">
        <v>17</v>
      </c>
      <c r="B58" s="15"/>
      <c r="C58" s="16"/>
      <c r="D58" s="16"/>
      <c r="E58" s="15">
        <v>2660.59</v>
      </c>
      <c r="F58" s="15">
        <v>332.86</v>
      </c>
      <c r="G58" s="17">
        <v>272.85000000000002</v>
      </c>
      <c r="H58" s="16"/>
      <c r="I58" s="16"/>
      <c r="J58" s="16">
        <v>6076.7</v>
      </c>
      <c r="K58" s="16">
        <v>414.54</v>
      </c>
      <c r="L58" s="18">
        <f t="shared" si="32"/>
        <v>9757.5400000000009</v>
      </c>
      <c r="M58" s="35">
        <f>L58*M56</f>
        <v>2380839.7600000002</v>
      </c>
    </row>
    <row r="59" spans="1:13" x14ac:dyDescent="0.25">
      <c r="A59" s="6" t="s">
        <v>35</v>
      </c>
      <c r="B59" s="8">
        <f>B60+B61</f>
        <v>36015.35</v>
      </c>
      <c r="C59" s="9">
        <f>C60+C61</f>
        <v>141.29</v>
      </c>
      <c r="D59" s="9">
        <f>D60+D61</f>
        <v>552.51</v>
      </c>
      <c r="E59" s="8">
        <f>E60+E61</f>
        <v>3560.11</v>
      </c>
      <c r="F59" s="8">
        <f t="shared" ref="F59:K59" si="33">F60+F61</f>
        <v>623.53</v>
      </c>
      <c r="G59" s="10">
        <f t="shared" si="33"/>
        <v>94.23</v>
      </c>
      <c r="H59" s="10">
        <f t="shared" si="33"/>
        <v>43.24</v>
      </c>
      <c r="I59" s="10">
        <f t="shared" si="33"/>
        <v>0</v>
      </c>
      <c r="J59" s="10">
        <f t="shared" si="33"/>
        <v>5300.62</v>
      </c>
      <c r="K59" s="10">
        <f t="shared" si="33"/>
        <v>338.32</v>
      </c>
      <c r="L59" s="11">
        <f>B59+C59+D59+E59+F59+G59+H59+I59+J59+K59</f>
        <v>46669.200000000004</v>
      </c>
      <c r="M59">
        <v>433</v>
      </c>
    </row>
    <row r="60" spans="1:13" x14ac:dyDescent="0.25">
      <c r="A60" s="12" t="s">
        <v>16</v>
      </c>
      <c r="B60" s="4">
        <v>36015.35</v>
      </c>
      <c r="C60" s="3">
        <v>141.29</v>
      </c>
      <c r="D60" s="3">
        <v>552.51</v>
      </c>
      <c r="E60" s="4"/>
      <c r="F60" s="4"/>
      <c r="G60" s="5">
        <v>94.23</v>
      </c>
      <c r="H60" s="3">
        <v>43.24</v>
      </c>
      <c r="I60" s="3"/>
      <c r="J60" s="3"/>
      <c r="K60" s="3"/>
      <c r="L60" s="13">
        <f t="shared" ref="L60:L61" si="34">B60+C60+D60+E60+F60+G60+H60+I60+J60+K60</f>
        <v>36846.620000000003</v>
      </c>
      <c r="M60" s="35">
        <f>M59*L60</f>
        <v>15954586.460000001</v>
      </c>
    </row>
    <row r="61" spans="1:13" ht="15.75" thickBot="1" x14ac:dyDescent="0.3">
      <c r="A61" s="14" t="s">
        <v>17</v>
      </c>
      <c r="B61" s="15"/>
      <c r="C61" s="16"/>
      <c r="D61" s="16"/>
      <c r="E61" s="15">
        <v>3560.11</v>
      </c>
      <c r="F61" s="15">
        <v>623.53</v>
      </c>
      <c r="G61" s="17"/>
      <c r="H61" s="16"/>
      <c r="I61" s="16"/>
      <c r="J61" s="16">
        <v>5300.62</v>
      </c>
      <c r="K61" s="16">
        <v>338.32</v>
      </c>
      <c r="L61" s="18">
        <f t="shared" si="34"/>
        <v>9822.58</v>
      </c>
      <c r="M61" s="35">
        <f>L61*M59</f>
        <v>4253177.1399999997</v>
      </c>
    </row>
    <row r="62" spans="1:13" x14ac:dyDescent="0.25">
      <c r="A62" s="6" t="s">
        <v>36</v>
      </c>
      <c r="B62" s="8">
        <f>B63+B64</f>
        <v>40230.33</v>
      </c>
      <c r="C62" s="9">
        <f>C63+C64</f>
        <v>357.49</v>
      </c>
      <c r="D62" s="9">
        <f>D63+D64</f>
        <v>472.72</v>
      </c>
      <c r="E62" s="8">
        <f>E63+E64</f>
        <v>7847.99</v>
      </c>
      <c r="F62" s="8">
        <f t="shared" ref="F62:K62" si="35">F63+F64</f>
        <v>791.61</v>
      </c>
      <c r="G62" s="10">
        <f t="shared" si="35"/>
        <v>104.85</v>
      </c>
      <c r="H62" s="10">
        <f t="shared" si="35"/>
        <v>80.39</v>
      </c>
      <c r="I62" s="10">
        <f t="shared" si="35"/>
        <v>0</v>
      </c>
      <c r="J62" s="10">
        <f t="shared" si="35"/>
        <v>9283.49</v>
      </c>
      <c r="K62" s="10">
        <f t="shared" si="35"/>
        <v>697.43</v>
      </c>
      <c r="L62" s="11">
        <f>B62+C62+D62+E62+F62+G62+H62+I62+J62+K62</f>
        <v>59866.299999999996</v>
      </c>
      <c r="M62">
        <v>103</v>
      </c>
    </row>
    <row r="63" spans="1:13" x14ac:dyDescent="0.25">
      <c r="A63" s="12" t="s">
        <v>16</v>
      </c>
      <c r="B63" s="4">
        <v>40230.33</v>
      </c>
      <c r="C63" s="3">
        <v>357.49</v>
      </c>
      <c r="D63" s="3">
        <v>472.72</v>
      </c>
      <c r="E63" s="4"/>
      <c r="F63" s="4"/>
      <c r="G63" s="5">
        <v>104.85</v>
      </c>
      <c r="H63" s="3">
        <v>80.39</v>
      </c>
      <c r="I63" s="3"/>
      <c r="J63" s="3"/>
      <c r="K63" s="3"/>
      <c r="L63" s="13">
        <f t="shared" ref="L63:L64" si="36">B63+C63+D63+E63+F63+G63+H63+I63+J63+K63</f>
        <v>41245.78</v>
      </c>
      <c r="M63" s="35">
        <f>M62*L63</f>
        <v>4248315.34</v>
      </c>
    </row>
    <row r="64" spans="1:13" ht="15.75" thickBot="1" x14ac:dyDescent="0.3">
      <c r="A64" s="14" t="s">
        <v>17</v>
      </c>
      <c r="B64" s="15"/>
      <c r="C64" s="16"/>
      <c r="D64" s="16"/>
      <c r="E64" s="15">
        <v>7847.99</v>
      </c>
      <c r="F64" s="15">
        <v>791.61</v>
      </c>
      <c r="G64" s="17"/>
      <c r="H64" s="16"/>
      <c r="I64" s="16"/>
      <c r="J64" s="16">
        <v>9283.49</v>
      </c>
      <c r="K64" s="16">
        <v>697.43</v>
      </c>
      <c r="L64" s="22">
        <f t="shared" si="36"/>
        <v>18620.52</v>
      </c>
      <c r="M64" s="35">
        <f>L64*M62</f>
        <v>1917913.56</v>
      </c>
    </row>
    <row r="65" spans="1:16" x14ac:dyDescent="0.25">
      <c r="A65" s="6" t="s">
        <v>37</v>
      </c>
      <c r="B65" s="8">
        <f>B66+B67</f>
        <v>33510.57</v>
      </c>
      <c r="C65" s="9">
        <f>C66+C67</f>
        <v>201.91</v>
      </c>
      <c r="D65" s="9">
        <f>D66+D67</f>
        <v>611.07000000000005</v>
      </c>
      <c r="E65" s="8">
        <f>E66+E67</f>
        <v>5777.08</v>
      </c>
      <c r="F65" s="8">
        <f t="shared" ref="F65:K65" si="37">F66+F67</f>
        <v>771.39</v>
      </c>
      <c r="G65" s="10">
        <f t="shared" si="37"/>
        <v>104.35</v>
      </c>
      <c r="H65" s="10">
        <f t="shared" si="37"/>
        <v>84.31</v>
      </c>
      <c r="I65" s="10">
        <f t="shared" si="37"/>
        <v>0</v>
      </c>
      <c r="J65" s="10">
        <f t="shared" si="37"/>
        <v>8262.77</v>
      </c>
      <c r="K65" s="10">
        <f t="shared" si="37"/>
        <v>557</v>
      </c>
      <c r="L65" s="11">
        <f>B65+C65+D65+E65+F65+G65+H65+I65+J65+K65</f>
        <v>49880.45</v>
      </c>
      <c r="M65">
        <v>115</v>
      </c>
    </row>
    <row r="66" spans="1:16" x14ac:dyDescent="0.25">
      <c r="A66" s="12" t="s">
        <v>16</v>
      </c>
      <c r="B66" s="4">
        <v>33510.57</v>
      </c>
      <c r="C66" s="3">
        <v>201.91</v>
      </c>
      <c r="D66" s="3">
        <v>611.07000000000005</v>
      </c>
      <c r="E66" s="4"/>
      <c r="F66" s="4"/>
      <c r="G66" s="5">
        <v>104.35</v>
      </c>
      <c r="H66" s="5">
        <v>84.31</v>
      </c>
      <c r="I66" s="3"/>
      <c r="J66" s="3"/>
      <c r="K66" s="3"/>
      <c r="L66" s="13">
        <f t="shared" ref="L66:L67" si="38">B66+C66+D66+E66+F66+G66+H66+I66+J66+K66</f>
        <v>34512.21</v>
      </c>
      <c r="M66" s="35">
        <f>M65*L66</f>
        <v>3968904.15</v>
      </c>
    </row>
    <row r="67" spans="1:16" ht="15.75" thickBot="1" x14ac:dyDescent="0.3">
      <c r="A67" s="14" t="s">
        <v>17</v>
      </c>
      <c r="B67" s="15"/>
      <c r="C67" s="16"/>
      <c r="D67" s="16"/>
      <c r="E67" s="15">
        <v>5777.08</v>
      </c>
      <c r="F67" s="15">
        <v>771.39</v>
      </c>
      <c r="G67" s="17"/>
      <c r="H67" s="16"/>
      <c r="I67" s="16"/>
      <c r="J67" s="16">
        <v>8262.77</v>
      </c>
      <c r="K67" s="16">
        <v>557</v>
      </c>
      <c r="L67" s="18">
        <f t="shared" si="38"/>
        <v>15368.240000000002</v>
      </c>
      <c r="M67" s="35">
        <f>L67*M65</f>
        <v>1767347.6</v>
      </c>
    </row>
    <row r="69" spans="1:16" ht="18.75" x14ac:dyDescent="0.3">
      <c r="A69" s="19" t="s">
        <v>39</v>
      </c>
      <c r="G69"/>
      <c r="H69"/>
      <c r="M69" s="1"/>
      <c r="N69" s="1"/>
      <c r="O69" s="1"/>
      <c r="P69" s="1"/>
    </row>
    <row r="70" spans="1:16" ht="56.25" customHeight="1" x14ac:dyDescent="0.25">
      <c r="A70" s="49" t="s">
        <v>3</v>
      </c>
      <c r="B70" s="50" t="s">
        <v>1</v>
      </c>
      <c r="C70" s="50"/>
      <c r="D70" s="50"/>
      <c r="E70" s="49" t="s">
        <v>6</v>
      </c>
      <c r="F70" s="49"/>
      <c r="G70" s="49"/>
      <c r="H70" s="49"/>
      <c r="I70" s="49"/>
      <c r="J70" s="49"/>
      <c r="K70" s="49"/>
      <c r="L70" s="49" t="s">
        <v>14</v>
      </c>
    </row>
    <row r="71" spans="1:16" ht="78.75" customHeight="1" x14ac:dyDescent="0.25">
      <c r="A71" s="49"/>
      <c r="B71" s="2" t="s">
        <v>2</v>
      </c>
      <c r="C71" s="2" t="s">
        <v>4</v>
      </c>
      <c r="D71" s="2" t="s">
        <v>5</v>
      </c>
      <c r="E71" s="2" t="s">
        <v>7</v>
      </c>
      <c r="F71" s="2" t="s">
        <v>8</v>
      </c>
      <c r="G71" s="2" t="s">
        <v>9</v>
      </c>
      <c r="H71" s="2" t="s">
        <v>10</v>
      </c>
      <c r="I71" s="2" t="s">
        <v>11</v>
      </c>
      <c r="J71" s="2" t="s">
        <v>12</v>
      </c>
      <c r="K71" s="2" t="s">
        <v>13</v>
      </c>
      <c r="L71" s="49"/>
    </row>
    <row r="72" spans="1:16" ht="10.5" customHeight="1" thickBot="1" x14ac:dyDescent="0.3">
      <c r="A72" s="7">
        <v>1</v>
      </c>
      <c r="B72" s="7">
        <v>2</v>
      </c>
      <c r="C72" s="7">
        <v>3</v>
      </c>
      <c r="D72" s="7">
        <v>4</v>
      </c>
      <c r="E72" s="7">
        <v>5</v>
      </c>
      <c r="F72" s="7">
        <v>6</v>
      </c>
      <c r="G72" s="7">
        <v>7</v>
      </c>
      <c r="H72" s="7">
        <v>8</v>
      </c>
      <c r="I72" s="7">
        <v>9</v>
      </c>
      <c r="J72" s="7">
        <v>10</v>
      </c>
      <c r="K72" s="7">
        <v>11</v>
      </c>
      <c r="L72" s="7">
        <v>12</v>
      </c>
    </row>
    <row r="73" spans="1:16" x14ac:dyDescent="0.25">
      <c r="A73" s="6" t="s">
        <v>28</v>
      </c>
      <c r="B73" s="8">
        <f>B74+B75</f>
        <v>41241.599999999999</v>
      </c>
      <c r="C73" s="9">
        <f>C74+C75</f>
        <v>609.77</v>
      </c>
      <c r="D73" s="9">
        <f>D74+D75</f>
        <v>620.44000000000005</v>
      </c>
      <c r="E73" s="8">
        <f>E74+E75</f>
        <v>2924.73</v>
      </c>
      <c r="F73" s="8">
        <f t="shared" ref="F73:K73" si="39">F74+F75</f>
        <v>885.16</v>
      </c>
      <c r="G73" s="10">
        <f t="shared" si="39"/>
        <v>581.91999999999996</v>
      </c>
      <c r="H73" s="10">
        <f t="shared" si="39"/>
        <v>66.25</v>
      </c>
      <c r="I73" s="10">
        <f t="shared" si="39"/>
        <v>0</v>
      </c>
      <c r="J73" s="10">
        <f t="shared" si="39"/>
        <v>4746.99</v>
      </c>
      <c r="K73" s="10">
        <f t="shared" si="39"/>
        <v>521.16</v>
      </c>
      <c r="L73" s="11">
        <f>B73+C73+D73+E73+F73+G73+H73+I73+J73+K73</f>
        <v>52198.020000000004</v>
      </c>
      <c r="M73">
        <v>61</v>
      </c>
    </row>
    <row r="74" spans="1:16" x14ac:dyDescent="0.25">
      <c r="A74" s="12" t="s">
        <v>16</v>
      </c>
      <c r="B74" s="4">
        <v>41241.599999999999</v>
      </c>
      <c r="C74" s="3">
        <v>609.77</v>
      </c>
      <c r="D74" s="3">
        <v>620.44000000000005</v>
      </c>
      <c r="E74" s="4"/>
      <c r="F74" s="4"/>
      <c r="G74" s="5">
        <v>132.66</v>
      </c>
      <c r="H74" s="3">
        <v>66.25</v>
      </c>
      <c r="I74" s="3"/>
      <c r="J74" s="3"/>
      <c r="K74" s="3"/>
      <c r="L74" s="13">
        <f t="shared" ref="L74:L75" si="40">B74+C74+D74+E74+F74+G74+H74+I74+J74+K74</f>
        <v>42670.720000000001</v>
      </c>
      <c r="M74" s="35">
        <f>M73*L74</f>
        <v>2602913.92</v>
      </c>
    </row>
    <row r="75" spans="1:16" ht="15.75" thickBot="1" x14ac:dyDescent="0.3">
      <c r="A75" s="14" t="s">
        <v>17</v>
      </c>
      <c r="B75" s="15"/>
      <c r="C75" s="16"/>
      <c r="D75" s="16"/>
      <c r="E75" s="15">
        <v>2924.73</v>
      </c>
      <c r="F75" s="15">
        <v>885.16</v>
      </c>
      <c r="G75" s="17">
        <v>449.26</v>
      </c>
      <c r="H75" s="16"/>
      <c r="I75" s="16"/>
      <c r="J75" s="16">
        <v>4746.99</v>
      </c>
      <c r="K75" s="16">
        <v>521.16</v>
      </c>
      <c r="L75" s="18">
        <f t="shared" si="40"/>
        <v>9527.2999999999993</v>
      </c>
      <c r="M75" s="35">
        <f>L75*M73</f>
        <v>581165.29999999993</v>
      </c>
    </row>
    <row r="76" spans="1:16" x14ac:dyDescent="0.25">
      <c r="A76" s="6" t="s">
        <v>30</v>
      </c>
      <c r="B76" s="8">
        <f>B77+B78</f>
        <v>31114.66</v>
      </c>
      <c r="C76" s="9">
        <f>C77+C78</f>
        <v>401.66</v>
      </c>
      <c r="D76" s="9">
        <f>D77+D78</f>
        <v>569.94000000000005</v>
      </c>
      <c r="E76" s="8">
        <f>E77+E78</f>
        <v>3750.96</v>
      </c>
      <c r="F76" s="8">
        <f t="shared" ref="F76:K76" si="41">F77+F78</f>
        <v>607.66999999999996</v>
      </c>
      <c r="G76" s="10">
        <f t="shared" si="41"/>
        <v>69.180000000000007</v>
      </c>
      <c r="H76" s="10">
        <f t="shared" si="41"/>
        <v>40.15</v>
      </c>
      <c r="I76" s="10">
        <f t="shared" si="41"/>
        <v>0</v>
      </c>
      <c r="J76" s="10">
        <f t="shared" si="41"/>
        <v>6297.48</v>
      </c>
      <c r="K76" s="10">
        <f t="shared" si="41"/>
        <v>585.16</v>
      </c>
      <c r="L76" s="21">
        <f>B76+C76+D76+E76+F76+G76+H76+I76+J76+K76</f>
        <v>43436.86</v>
      </c>
      <c r="M76">
        <v>34</v>
      </c>
    </row>
    <row r="77" spans="1:16" x14ac:dyDescent="0.25">
      <c r="A77" s="12" t="s">
        <v>16</v>
      </c>
      <c r="B77" s="4">
        <v>31114.66</v>
      </c>
      <c r="C77" s="3">
        <v>401.66</v>
      </c>
      <c r="D77" s="3">
        <v>569.94000000000005</v>
      </c>
      <c r="E77" s="4"/>
      <c r="F77" s="4"/>
      <c r="G77" s="5">
        <v>69.180000000000007</v>
      </c>
      <c r="H77" s="3">
        <v>40.15</v>
      </c>
      <c r="I77" s="3"/>
      <c r="J77" s="3"/>
      <c r="K77" s="3"/>
      <c r="L77" s="13">
        <f t="shared" ref="L77:L78" si="42">B77+C77+D77+E77+F77+G77+H77+I77+J77+K77</f>
        <v>32195.59</v>
      </c>
      <c r="M77" s="35">
        <f>M76*L77</f>
        <v>1094650.06</v>
      </c>
    </row>
    <row r="78" spans="1:16" ht="15.75" thickBot="1" x14ac:dyDescent="0.3">
      <c r="A78" s="14" t="s">
        <v>17</v>
      </c>
      <c r="B78" s="15"/>
      <c r="C78" s="16"/>
      <c r="D78" s="16"/>
      <c r="E78" s="15">
        <v>3750.96</v>
      </c>
      <c r="F78" s="15">
        <v>607.66999999999996</v>
      </c>
      <c r="G78" s="17"/>
      <c r="H78" s="16"/>
      <c r="I78" s="16"/>
      <c r="J78" s="16">
        <v>6297.48</v>
      </c>
      <c r="K78" s="16">
        <v>585.16</v>
      </c>
      <c r="L78" s="18">
        <f t="shared" si="42"/>
        <v>11241.27</v>
      </c>
      <c r="M78" s="35">
        <f>L78*M76</f>
        <v>382203.18</v>
      </c>
    </row>
    <row r="79" spans="1:16" x14ac:dyDescent="0.25">
      <c r="A79" s="6" t="s">
        <v>31</v>
      </c>
      <c r="B79" s="8">
        <f>B80+B81</f>
        <v>36718.29</v>
      </c>
      <c r="C79" s="9">
        <f>C80+C81</f>
        <v>543.77</v>
      </c>
      <c r="D79" s="9">
        <f>D80+D81</f>
        <v>697.29</v>
      </c>
      <c r="E79" s="8">
        <f>E80+E81</f>
        <v>2591.81</v>
      </c>
      <c r="F79" s="8">
        <f t="shared" ref="F79:K79" si="43">F80+F81</f>
        <v>547.48</v>
      </c>
      <c r="G79" s="10">
        <f t="shared" si="43"/>
        <v>321.39</v>
      </c>
      <c r="H79" s="10">
        <f t="shared" si="43"/>
        <v>60.17</v>
      </c>
      <c r="I79" s="10">
        <f t="shared" si="43"/>
        <v>0</v>
      </c>
      <c r="J79" s="10">
        <f t="shared" si="43"/>
        <v>5116.13</v>
      </c>
      <c r="K79" s="10">
        <f t="shared" si="43"/>
        <v>535.80999999999995</v>
      </c>
      <c r="L79" s="11">
        <f>B79+C79+D79+E79+F79+G79+H79+I79+J79+K79</f>
        <v>47132.139999999992</v>
      </c>
      <c r="M79">
        <v>35</v>
      </c>
    </row>
    <row r="80" spans="1:16" x14ac:dyDescent="0.25">
      <c r="A80" s="12" t="s">
        <v>16</v>
      </c>
      <c r="B80" s="4">
        <v>36718.29</v>
      </c>
      <c r="C80" s="3">
        <v>543.77</v>
      </c>
      <c r="D80" s="3">
        <v>697.29</v>
      </c>
      <c r="E80" s="4"/>
      <c r="F80" s="4"/>
      <c r="G80" s="5">
        <v>321.39</v>
      </c>
      <c r="H80" s="3">
        <v>60.17</v>
      </c>
      <c r="I80" s="3"/>
      <c r="J80" s="3"/>
      <c r="K80" s="3"/>
      <c r="L80" s="13">
        <f t="shared" ref="L80:L81" si="44">B80+C80+D80+E80+F80+G80+H80+I80+J80+K80</f>
        <v>38340.909999999996</v>
      </c>
      <c r="M80" s="35">
        <f>M79*L80</f>
        <v>1341931.8499999999</v>
      </c>
    </row>
    <row r="81" spans="1:13" ht="15.75" thickBot="1" x14ac:dyDescent="0.3">
      <c r="A81" s="14" t="s">
        <v>17</v>
      </c>
      <c r="B81" s="15"/>
      <c r="C81" s="16"/>
      <c r="D81" s="16"/>
      <c r="E81" s="15">
        <v>2591.81</v>
      </c>
      <c r="F81" s="15">
        <v>547.48</v>
      </c>
      <c r="G81" s="17"/>
      <c r="H81" s="16"/>
      <c r="I81" s="16"/>
      <c r="J81" s="16">
        <v>5116.13</v>
      </c>
      <c r="K81" s="16">
        <v>535.80999999999995</v>
      </c>
      <c r="L81" s="18">
        <f t="shared" si="44"/>
        <v>8791.23</v>
      </c>
      <c r="M81" s="35">
        <f>L81*M79</f>
        <v>307693.05</v>
      </c>
    </row>
    <row r="82" spans="1:13" x14ac:dyDescent="0.25">
      <c r="A82" s="6" t="s">
        <v>32</v>
      </c>
      <c r="B82" s="8">
        <f>B83+B84</f>
        <v>36565.980000000003</v>
      </c>
      <c r="C82" s="9">
        <f>C83+C84</f>
        <v>729.83</v>
      </c>
      <c r="D82" s="9">
        <f>D83+D84</f>
        <v>519.67999999999995</v>
      </c>
      <c r="E82" s="8">
        <f>E83+E84</f>
        <v>3172.12</v>
      </c>
      <c r="F82" s="8">
        <f t="shared" ref="F82:K82" si="45">F83+F84</f>
        <v>229.5</v>
      </c>
      <c r="G82" s="10">
        <f t="shared" si="45"/>
        <v>320.73</v>
      </c>
      <c r="H82" s="10">
        <f t="shared" si="45"/>
        <v>49.23</v>
      </c>
      <c r="I82" s="10">
        <f t="shared" si="45"/>
        <v>0</v>
      </c>
      <c r="J82" s="10">
        <f t="shared" si="45"/>
        <v>6251.53</v>
      </c>
      <c r="K82" s="10">
        <f t="shared" si="45"/>
        <v>570.25</v>
      </c>
      <c r="L82" s="11">
        <f>B82+C82+D82+E82+F82+G82+H82+I82+J82+K82</f>
        <v>48408.850000000013</v>
      </c>
      <c r="M82">
        <v>60</v>
      </c>
    </row>
    <row r="83" spans="1:13" x14ac:dyDescent="0.25">
      <c r="A83" s="12" t="s">
        <v>16</v>
      </c>
      <c r="B83" s="4">
        <v>36565.980000000003</v>
      </c>
      <c r="C83" s="3">
        <v>729.83</v>
      </c>
      <c r="D83" s="3">
        <v>519.67999999999995</v>
      </c>
      <c r="E83" s="4"/>
      <c r="F83" s="4"/>
      <c r="G83" s="5">
        <v>80</v>
      </c>
      <c r="H83" s="3">
        <v>49.23</v>
      </c>
      <c r="I83" s="3"/>
      <c r="J83" s="3"/>
      <c r="K83" s="3"/>
      <c r="L83" s="13">
        <f t="shared" ref="L83:L84" si="46">B83+C83+D83+E83+F83+G83+H83+I83+J83+K83</f>
        <v>37944.720000000008</v>
      </c>
      <c r="M83" s="35">
        <f>M82*L83</f>
        <v>2276683.2000000007</v>
      </c>
    </row>
    <row r="84" spans="1:13" ht="15.75" thickBot="1" x14ac:dyDescent="0.3">
      <c r="A84" s="14" t="s">
        <v>17</v>
      </c>
      <c r="B84" s="15"/>
      <c r="C84" s="16"/>
      <c r="D84" s="16"/>
      <c r="E84" s="15">
        <v>3172.12</v>
      </c>
      <c r="F84" s="15">
        <v>229.5</v>
      </c>
      <c r="G84" s="17">
        <v>240.73</v>
      </c>
      <c r="H84" s="16"/>
      <c r="I84" s="16"/>
      <c r="J84" s="16">
        <v>6251.53</v>
      </c>
      <c r="K84" s="16">
        <v>570.25</v>
      </c>
      <c r="L84" s="18">
        <f t="shared" si="46"/>
        <v>10464.129999999999</v>
      </c>
      <c r="M84" s="35">
        <f>L84*M82</f>
        <v>627847.79999999993</v>
      </c>
    </row>
    <row r="85" spans="1:13" x14ac:dyDescent="0.25">
      <c r="A85" s="6" t="s">
        <v>33</v>
      </c>
      <c r="B85" s="8">
        <f>B86+B87</f>
        <v>37229.86</v>
      </c>
      <c r="C85" s="9">
        <f>C86+C87</f>
        <v>783.55</v>
      </c>
      <c r="D85" s="9">
        <f>D86+D87</f>
        <v>553.29</v>
      </c>
      <c r="E85" s="8">
        <f>E86+E87</f>
        <v>4611.03</v>
      </c>
      <c r="F85" s="8">
        <f t="shared" ref="F85:K85" si="47">F86+F87</f>
        <v>342.93</v>
      </c>
      <c r="G85" s="10">
        <f t="shared" si="47"/>
        <v>119.57</v>
      </c>
      <c r="H85" s="10">
        <f t="shared" si="47"/>
        <v>34.380000000000003</v>
      </c>
      <c r="I85" s="10">
        <f t="shared" si="47"/>
        <v>0</v>
      </c>
      <c r="J85" s="10">
        <f t="shared" si="47"/>
        <v>4822.1400000000003</v>
      </c>
      <c r="K85" s="10">
        <f t="shared" si="47"/>
        <v>500.71</v>
      </c>
      <c r="L85" s="11">
        <f>B85+C85+D85+E85+F85+G85+H85+I85+J85+K85</f>
        <v>48997.46</v>
      </c>
      <c r="M85">
        <v>92</v>
      </c>
    </row>
    <row r="86" spans="1:13" x14ac:dyDescent="0.25">
      <c r="A86" s="12" t="s">
        <v>16</v>
      </c>
      <c r="B86" s="4">
        <v>37229.86</v>
      </c>
      <c r="C86" s="3">
        <v>783.55</v>
      </c>
      <c r="D86" s="3">
        <v>553.29</v>
      </c>
      <c r="E86" s="4"/>
      <c r="F86" s="4"/>
      <c r="G86" s="5">
        <v>119.57</v>
      </c>
      <c r="H86" s="3">
        <v>34.380000000000003</v>
      </c>
      <c r="I86" s="3"/>
      <c r="J86" s="3"/>
      <c r="K86" s="3"/>
      <c r="L86" s="13">
        <f t="shared" ref="L86:L87" si="48">B86+C86+D86+E86+F86+G86+H86+I86+J86+K86</f>
        <v>38720.65</v>
      </c>
      <c r="M86" s="35">
        <f>M85*L86</f>
        <v>3562299.8000000003</v>
      </c>
    </row>
    <row r="87" spans="1:13" ht="15.75" thickBot="1" x14ac:dyDescent="0.3">
      <c r="A87" s="14" t="s">
        <v>17</v>
      </c>
      <c r="B87" s="15"/>
      <c r="C87" s="16"/>
      <c r="D87" s="16"/>
      <c r="E87" s="15">
        <v>4611.03</v>
      </c>
      <c r="F87" s="15">
        <v>342.93</v>
      </c>
      <c r="G87" s="17"/>
      <c r="H87" s="16"/>
      <c r="I87" s="16"/>
      <c r="J87" s="16">
        <v>4822.1400000000003</v>
      </c>
      <c r="K87" s="16">
        <v>500.71</v>
      </c>
      <c r="L87" s="22">
        <f t="shared" si="48"/>
        <v>10276.81</v>
      </c>
      <c r="M87" s="35">
        <f>L87*M85</f>
        <v>945466.5199999999</v>
      </c>
    </row>
    <row r="88" spans="1:13" x14ac:dyDescent="0.25">
      <c r="A88" s="6" t="s">
        <v>34</v>
      </c>
      <c r="B88" s="8">
        <f>B89+B90</f>
        <v>36435.21</v>
      </c>
      <c r="C88" s="9">
        <f>C89+C90</f>
        <v>1513.71</v>
      </c>
      <c r="D88" s="9">
        <f>D89+D90</f>
        <v>695.09</v>
      </c>
      <c r="E88" s="8">
        <f>E89+E90</f>
        <v>2950.83</v>
      </c>
      <c r="F88" s="8">
        <f t="shared" ref="F88:K88" si="49">F89+F90</f>
        <v>400.95</v>
      </c>
      <c r="G88" s="10">
        <f t="shared" si="49"/>
        <v>573.02</v>
      </c>
      <c r="H88" s="10">
        <f t="shared" si="49"/>
        <v>60.88</v>
      </c>
      <c r="I88" s="10">
        <f t="shared" si="49"/>
        <v>0</v>
      </c>
      <c r="J88" s="10">
        <f t="shared" si="49"/>
        <v>6739.61</v>
      </c>
      <c r="K88" s="10">
        <f t="shared" si="49"/>
        <v>708.26</v>
      </c>
      <c r="L88" s="11">
        <f>B88+C88+D88+E88+F88+G88+H88+I88+J88+K88</f>
        <v>50077.55999999999</v>
      </c>
      <c r="M88">
        <v>40</v>
      </c>
    </row>
    <row r="89" spans="1:13" x14ac:dyDescent="0.25">
      <c r="A89" s="12" t="s">
        <v>16</v>
      </c>
      <c r="B89" s="4">
        <v>36435.21</v>
      </c>
      <c r="C89" s="3">
        <v>1513.71</v>
      </c>
      <c r="D89" s="3">
        <v>695.09</v>
      </c>
      <c r="E89" s="4"/>
      <c r="F89" s="4"/>
      <c r="G89" s="5">
        <v>300.17</v>
      </c>
      <c r="H89" s="3">
        <v>60.88</v>
      </c>
      <c r="I89" s="3"/>
      <c r="J89" s="3"/>
      <c r="K89" s="3"/>
      <c r="L89" s="13">
        <f t="shared" ref="L89:L90" si="50">B89+C89+D89+E89+F89+G89+H89+I89+J89+K89</f>
        <v>39005.05999999999</v>
      </c>
      <c r="M89" s="35">
        <f>M88*L89</f>
        <v>1560202.3999999997</v>
      </c>
    </row>
    <row r="90" spans="1:13" ht="15.75" thickBot="1" x14ac:dyDescent="0.3">
      <c r="A90" s="14" t="s">
        <v>17</v>
      </c>
      <c r="B90" s="15"/>
      <c r="C90" s="16"/>
      <c r="D90" s="16"/>
      <c r="E90" s="15">
        <v>2950.83</v>
      </c>
      <c r="F90" s="15">
        <v>400.95</v>
      </c>
      <c r="G90" s="17">
        <v>272.85000000000002</v>
      </c>
      <c r="H90" s="16"/>
      <c r="I90" s="16"/>
      <c r="J90" s="16">
        <v>6739.61</v>
      </c>
      <c r="K90" s="16">
        <v>708.26</v>
      </c>
      <c r="L90" s="18">
        <f t="shared" si="50"/>
        <v>11072.5</v>
      </c>
      <c r="M90" s="35">
        <f>L90*M88</f>
        <v>442900</v>
      </c>
    </row>
    <row r="91" spans="1:13" x14ac:dyDescent="0.25">
      <c r="A91" s="6" t="s">
        <v>35</v>
      </c>
      <c r="B91" s="8">
        <f>B92+B93</f>
        <v>37048.68</v>
      </c>
      <c r="C91" s="9">
        <f>C92+C93</f>
        <v>452.36</v>
      </c>
      <c r="D91" s="9">
        <f>D92+D93</f>
        <v>568.36</v>
      </c>
      <c r="E91" s="8">
        <f>E92+E93</f>
        <v>3662.25</v>
      </c>
      <c r="F91" s="8">
        <f t="shared" ref="F91:K91" si="51">F92+F93</f>
        <v>361.44</v>
      </c>
      <c r="G91" s="10">
        <f t="shared" si="51"/>
        <v>96.93</v>
      </c>
      <c r="H91" s="10">
        <f t="shared" si="51"/>
        <v>44.48</v>
      </c>
      <c r="I91" s="10">
        <f t="shared" si="51"/>
        <v>0</v>
      </c>
      <c r="J91" s="10">
        <f t="shared" si="51"/>
        <v>5452.71</v>
      </c>
      <c r="K91" s="10">
        <f t="shared" si="51"/>
        <v>452.66</v>
      </c>
      <c r="L91" s="11">
        <f>B91+C91+D91+E91+F91+G91+H91+I91+J91+K91</f>
        <v>48139.87000000001</v>
      </c>
      <c r="M91">
        <v>114</v>
      </c>
    </row>
    <row r="92" spans="1:13" x14ac:dyDescent="0.25">
      <c r="A92" s="12" t="s">
        <v>16</v>
      </c>
      <c r="B92" s="4">
        <v>37048.68</v>
      </c>
      <c r="C92" s="3">
        <v>452.36</v>
      </c>
      <c r="D92" s="3">
        <v>568.36</v>
      </c>
      <c r="E92" s="4"/>
      <c r="F92" s="4"/>
      <c r="G92" s="5">
        <v>96.93</v>
      </c>
      <c r="H92" s="3">
        <v>44.48</v>
      </c>
      <c r="I92" s="3"/>
      <c r="J92" s="3"/>
      <c r="K92" s="3"/>
      <c r="L92" s="13">
        <f t="shared" ref="L92:L93" si="52">B92+C92+D92+E92+F92+G92+H92+I92+J92+K92</f>
        <v>38210.810000000005</v>
      </c>
      <c r="M92" s="35">
        <f>M91*L92</f>
        <v>4356032.3400000008</v>
      </c>
    </row>
    <row r="93" spans="1:13" ht="15.75" thickBot="1" x14ac:dyDescent="0.3">
      <c r="A93" s="14" t="s">
        <v>17</v>
      </c>
      <c r="B93" s="15"/>
      <c r="C93" s="16"/>
      <c r="D93" s="16"/>
      <c r="E93" s="15">
        <v>3662.25</v>
      </c>
      <c r="F93" s="15">
        <v>361.44</v>
      </c>
      <c r="G93" s="17"/>
      <c r="H93" s="16"/>
      <c r="I93" s="16"/>
      <c r="J93" s="16">
        <v>5452.71</v>
      </c>
      <c r="K93" s="16">
        <v>452.66</v>
      </c>
      <c r="L93" s="18">
        <f t="shared" si="52"/>
        <v>9929.06</v>
      </c>
      <c r="M93" s="35">
        <f>L93*M91</f>
        <v>1131912.8399999999</v>
      </c>
    </row>
    <row r="94" spans="1:13" x14ac:dyDescent="0.25">
      <c r="A94" s="6" t="s">
        <v>36</v>
      </c>
      <c r="B94" s="8">
        <f>B95+B96</f>
        <v>39065.410000000003</v>
      </c>
      <c r="C94" s="9">
        <f>C95+C96</f>
        <v>528.96</v>
      </c>
      <c r="D94" s="9">
        <f>D95+D96</f>
        <v>459.02</v>
      </c>
      <c r="E94" s="8">
        <f>E95+E96</f>
        <v>7620.74</v>
      </c>
      <c r="F94" s="8">
        <f t="shared" ref="F94:K94" si="53">F95+F96</f>
        <v>768.68</v>
      </c>
      <c r="G94" s="10">
        <f t="shared" si="53"/>
        <v>101.82</v>
      </c>
      <c r="H94" s="10">
        <f t="shared" si="53"/>
        <v>78.06</v>
      </c>
      <c r="I94" s="10">
        <f t="shared" si="53"/>
        <v>0</v>
      </c>
      <c r="J94" s="10">
        <f t="shared" si="53"/>
        <v>9051.0400000000009</v>
      </c>
      <c r="K94" s="10">
        <f t="shared" si="53"/>
        <v>782.66</v>
      </c>
      <c r="L94" s="11">
        <f>B94+C94+D94+E94+F94+G94+H94+I94+J94+K94</f>
        <v>58456.39</v>
      </c>
      <c r="M94">
        <v>33</v>
      </c>
    </row>
    <row r="95" spans="1:13" x14ac:dyDescent="0.25">
      <c r="A95" s="12" t="s">
        <v>16</v>
      </c>
      <c r="B95" s="4">
        <v>39065.410000000003</v>
      </c>
      <c r="C95" s="3">
        <v>528.96</v>
      </c>
      <c r="D95" s="3">
        <v>459.02</v>
      </c>
      <c r="E95" s="4"/>
      <c r="F95" s="4"/>
      <c r="G95" s="5">
        <v>101.82</v>
      </c>
      <c r="H95" s="3">
        <v>78.06</v>
      </c>
      <c r="I95" s="3"/>
      <c r="J95" s="3"/>
      <c r="K95" s="3"/>
      <c r="L95" s="13">
        <f t="shared" ref="L95:L96" si="54">B95+C95+D95+E95+F95+G95+H95+I95+J95+K95</f>
        <v>40233.269999999997</v>
      </c>
      <c r="M95" s="35">
        <f>M94*L95</f>
        <v>1327697.9099999999</v>
      </c>
    </row>
    <row r="96" spans="1:13" ht="15.75" thickBot="1" x14ac:dyDescent="0.3">
      <c r="A96" s="14" t="s">
        <v>17</v>
      </c>
      <c r="B96" s="15"/>
      <c r="C96" s="16"/>
      <c r="D96" s="16"/>
      <c r="E96" s="15">
        <v>7620.74</v>
      </c>
      <c r="F96" s="15">
        <v>768.68</v>
      </c>
      <c r="G96" s="17"/>
      <c r="H96" s="16"/>
      <c r="I96" s="16"/>
      <c r="J96" s="16">
        <v>9051.0400000000009</v>
      </c>
      <c r="K96" s="16">
        <v>782.66</v>
      </c>
      <c r="L96" s="22">
        <f t="shared" si="54"/>
        <v>18223.12</v>
      </c>
      <c r="M96" s="35">
        <f>L96*M94</f>
        <v>601362.96</v>
      </c>
    </row>
    <row r="97" spans="1:17" x14ac:dyDescent="0.25">
      <c r="A97" s="6" t="s">
        <v>37</v>
      </c>
      <c r="B97" s="8">
        <f>B98+B99</f>
        <v>0</v>
      </c>
      <c r="C97" s="9">
        <f>C98+C99</f>
        <v>0</v>
      </c>
      <c r="D97" s="9">
        <f>D98+D99</f>
        <v>0</v>
      </c>
      <c r="E97" s="8">
        <f>E98+E99</f>
        <v>0</v>
      </c>
      <c r="F97" s="8">
        <f t="shared" ref="F97:K97" si="55">F98+F99</f>
        <v>0</v>
      </c>
      <c r="G97" s="10">
        <f t="shared" si="55"/>
        <v>0</v>
      </c>
      <c r="H97" s="10">
        <f t="shared" si="55"/>
        <v>0</v>
      </c>
      <c r="I97" s="10">
        <f t="shared" si="55"/>
        <v>0</v>
      </c>
      <c r="J97" s="10">
        <f t="shared" si="55"/>
        <v>0</v>
      </c>
      <c r="K97" s="10">
        <f t="shared" si="55"/>
        <v>0</v>
      </c>
      <c r="L97" s="11">
        <f>B97+C97+D97+E97+F97+G97+H97+I97+J97+K97</f>
        <v>0</v>
      </c>
    </row>
    <row r="98" spans="1:17" x14ac:dyDescent="0.25">
      <c r="A98" s="12" t="s">
        <v>16</v>
      </c>
      <c r="B98" s="4">
        <v>0</v>
      </c>
      <c r="C98" s="3">
        <v>0</v>
      </c>
      <c r="D98" s="3">
        <v>0</v>
      </c>
      <c r="E98" s="4"/>
      <c r="F98" s="4"/>
      <c r="G98" s="5">
        <v>0</v>
      </c>
      <c r="H98" s="5">
        <v>0</v>
      </c>
      <c r="I98" s="3"/>
      <c r="J98" s="3"/>
      <c r="K98" s="3"/>
      <c r="L98" s="13">
        <f t="shared" ref="L98:L99" si="56">B98+C98+D98+E98+F98+G98+H98+I98+J98+K98</f>
        <v>0</v>
      </c>
      <c r="M98" s="35">
        <f>M97*L98</f>
        <v>0</v>
      </c>
    </row>
    <row r="99" spans="1:17" ht="15.75" thickBot="1" x14ac:dyDescent="0.3">
      <c r="A99" s="14" t="s">
        <v>17</v>
      </c>
      <c r="B99" s="15"/>
      <c r="C99" s="16"/>
      <c r="D99" s="16"/>
      <c r="E99" s="15">
        <v>0</v>
      </c>
      <c r="F99" s="15">
        <v>0</v>
      </c>
      <c r="G99" s="17">
        <v>0</v>
      </c>
      <c r="H99" s="16"/>
      <c r="I99" s="16"/>
      <c r="J99" s="16">
        <v>0</v>
      </c>
      <c r="K99" s="16">
        <v>0</v>
      </c>
      <c r="L99" s="18">
        <f t="shared" si="56"/>
        <v>0</v>
      </c>
      <c r="M99" s="35">
        <f>L99*M97</f>
        <v>0</v>
      </c>
    </row>
    <row r="101" spans="1:17" ht="18.75" x14ac:dyDescent="0.3">
      <c r="A101" s="19" t="s">
        <v>40</v>
      </c>
      <c r="G101"/>
      <c r="H101"/>
      <c r="M101" s="1"/>
      <c r="N101" s="1"/>
      <c r="O101" s="1"/>
      <c r="P101" s="1"/>
      <c r="Q101" s="1"/>
    </row>
    <row r="102" spans="1:17" ht="56.25" customHeight="1" x14ac:dyDescent="0.25">
      <c r="A102" s="49" t="s">
        <v>3</v>
      </c>
      <c r="B102" s="50" t="s">
        <v>1</v>
      </c>
      <c r="C102" s="50"/>
      <c r="D102" s="50"/>
      <c r="E102" s="49" t="s">
        <v>6</v>
      </c>
      <c r="F102" s="49"/>
      <c r="G102" s="49"/>
      <c r="H102" s="49"/>
      <c r="I102" s="49"/>
      <c r="J102" s="49"/>
      <c r="K102" s="49"/>
      <c r="L102" s="49" t="s">
        <v>14</v>
      </c>
    </row>
    <row r="103" spans="1:17" ht="78.75" customHeight="1" x14ac:dyDescent="0.25">
      <c r="A103" s="49"/>
      <c r="B103" s="2" t="s">
        <v>2</v>
      </c>
      <c r="C103" s="2" t="s">
        <v>4</v>
      </c>
      <c r="D103" s="2" t="s">
        <v>5</v>
      </c>
      <c r="E103" s="2" t="s">
        <v>7</v>
      </c>
      <c r="F103" s="2" t="s">
        <v>8</v>
      </c>
      <c r="G103" s="2" t="s">
        <v>9</v>
      </c>
      <c r="H103" s="2" t="s">
        <v>10</v>
      </c>
      <c r="I103" s="2" t="s">
        <v>11</v>
      </c>
      <c r="J103" s="2" t="s">
        <v>12</v>
      </c>
      <c r="K103" s="2" t="s">
        <v>13</v>
      </c>
      <c r="L103" s="49"/>
    </row>
    <row r="104" spans="1:17" ht="10.5" customHeight="1" thickBot="1" x14ac:dyDescent="0.3">
      <c r="A104" s="7">
        <v>1</v>
      </c>
      <c r="B104" s="7">
        <v>2</v>
      </c>
      <c r="C104" s="7">
        <v>3</v>
      </c>
      <c r="D104" s="7">
        <v>4</v>
      </c>
      <c r="E104" s="7">
        <v>5</v>
      </c>
      <c r="F104" s="7">
        <v>6</v>
      </c>
      <c r="G104" s="7">
        <v>7</v>
      </c>
      <c r="H104" s="7">
        <v>8</v>
      </c>
      <c r="I104" s="7">
        <v>9</v>
      </c>
      <c r="J104" s="7">
        <v>10</v>
      </c>
      <c r="K104" s="7">
        <v>11</v>
      </c>
      <c r="L104" s="7">
        <v>12</v>
      </c>
    </row>
    <row r="105" spans="1:17" x14ac:dyDescent="0.25">
      <c r="A105" s="6" t="s">
        <v>30</v>
      </c>
      <c r="B105" s="8">
        <f>B106+B107</f>
        <v>4842.55</v>
      </c>
      <c r="C105" s="9">
        <f>C106+C107</f>
        <v>10.81</v>
      </c>
      <c r="D105" s="9">
        <f>D106+D107</f>
        <v>0</v>
      </c>
      <c r="E105" s="8">
        <f>E106+E107</f>
        <v>275.14</v>
      </c>
      <c r="F105" s="8">
        <f t="shared" ref="F105:K105" si="57">F106+F107</f>
        <v>0</v>
      </c>
      <c r="G105" s="10">
        <f t="shared" si="57"/>
        <v>0</v>
      </c>
      <c r="H105" s="10">
        <f t="shared" si="57"/>
        <v>0</v>
      </c>
      <c r="I105" s="10">
        <f t="shared" si="57"/>
        <v>0</v>
      </c>
      <c r="J105" s="10">
        <f t="shared" si="57"/>
        <v>329.37</v>
      </c>
      <c r="K105" s="10">
        <f t="shared" si="57"/>
        <v>0</v>
      </c>
      <c r="L105" s="21">
        <f>B105+C105+D105+E105+F105+G105+H105+I105+J105+K105</f>
        <v>5457.8700000000008</v>
      </c>
      <c r="M105">
        <v>185</v>
      </c>
    </row>
    <row r="106" spans="1:17" x14ac:dyDescent="0.25">
      <c r="A106" s="12" t="s">
        <v>16</v>
      </c>
      <c r="B106" s="4">
        <v>4842.55</v>
      </c>
      <c r="C106" s="3">
        <v>10.81</v>
      </c>
      <c r="D106" s="3"/>
      <c r="E106" s="4"/>
      <c r="F106" s="4"/>
      <c r="G106" s="5"/>
      <c r="H106" s="3"/>
      <c r="I106" s="3"/>
      <c r="J106" s="3"/>
      <c r="K106" s="3"/>
      <c r="L106" s="13">
        <f t="shared" ref="L106:L107" si="58">B106+C106+D106+E106+F106+G106+H106+I106+J106+K106</f>
        <v>4853.3600000000006</v>
      </c>
      <c r="M106" s="35">
        <f>M105*L106</f>
        <v>897871.60000000009</v>
      </c>
    </row>
    <row r="107" spans="1:17" ht="15.75" thickBot="1" x14ac:dyDescent="0.3">
      <c r="A107" s="14" t="s">
        <v>17</v>
      </c>
      <c r="B107" s="15"/>
      <c r="C107" s="16"/>
      <c r="D107" s="16"/>
      <c r="E107" s="15">
        <v>275.14</v>
      </c>
      <c r="F107" s="15"/>
      <c r="G107" s="17"/>
      <c r="H107" s="16"/>
      <c r="I107" s="16"/>
      <c r="J107" s="16">
        <v>329.37</v>
      </c>
      <c r="K107" s="16"/>
      <c r="L107" s="18">
        <f t="shared" si="58"/>
        <v>604.51</v>
      </c>
      <c r="M107" s="35">
        <f>L107*M105</f>
        <v>111834.34999999999</v>
      </c>
    </row>
    <row r="108" spans="1:17" x14ac:dyDescent="0.25">
      <c r="A108" s="6" t="s">
        <v>31</v>
      </c>
      <c r="B108" s="8">
        <f>B109+B110</f>
        <v>5951.59</v>
      </c>
      <c r="C108" s="9">
        <f>C109+C110</f>
        <v>10.81</v>
      </c>
      <c r="D108" s="9">
        <f>D109+D110</f>
        <v>0</v>
      </c>
      <c r="E108" s="8">
        <f>E109+E110</f>
        <v>277.06</v>
      </c>
      <c r="F108" s="8">
        <f t="shared" ref="F108:K108" si="59">F109+F110</f>
        <v>0</v>
      </c>
      <c r="G108" s="10">
        <f t="shared" si="59"/>
        <v>0</v>
      </c>
      <c r="H108" s="10">
        <f t="shared" si="59"/>
        <v>0</v>
      </c>
      <c r="I108" s="10">
        <f t="shared" si="59"/>
        <v>0</v>
      </c>
      <c r="J108" s="10">
        <f t="shared" si="59"/>
        <v>149.13999999999999</v>
      </c>
      <c r="K108" s="10">
        <f t="shared" si="59"/>
        <v>0</v>
      </c>
      <c r="L108" s="11">
        <f>B108+C108+D108+E108+F108+G108+H108+I108+J108+K108</f>
        <v>6388.6000000000013</v>
      </c>
      <c r="M108">
        <v>220</v>
      </c>
    </row>
    <row r="109" spans="1:17" x14ac:dyDescent="0.25">
      <c r="A109" s="12" t="s">
        <v>16</v>
      </c>
      <c r="B109" s="4">
        <v>5951.59</v>
      </c>
      <c r="C109" s="3">
        <v>10.81</v>
      </c>
      <c r="D109" s="3"/>
      <c r="E109" s="4"/>
      <c r="F109" s="4"/>
      <c r="G109" s="5"/>
      <c r="H109" s="3"/>
      <c r="I109" s="3"/>
      <c r="J109" s="3"/>
      <c r="K109" s="3"/>
      <c r="L109" s="13">
        <f t="shared" ref="L109:L110" si="60">B109+C109+D109+E109+F109+G109+H109+I109+J109+K109</f>
        <v>5962.4000000000005</v>
      </c>
      <c r="M109" s="35">
        <f>M108*L109</f>
        <v>1311728.0000000002</v>
      </c>
    </row>
    <row r="110" spans="1:17" ht="15.75" thickBot="1" x14ac:dyDescent="0.3">
      <c r="A110" s="14" t="s">
        <v>17</v>
      </c>
      <c r="B110" s="15"/>
      <c r="C110" s="16"/>
      <c r="D110" s="16"/>
      <c r="E110" s="15">
        <v>277.06</v>
      </c>
      <c r="F110" s="15"/>
      <c r="G110" s="17"/>
      <c r="H110" s="16"/>
      <c r="I110" s="16"/>
      <c r="J110" s="16">
        <v>149.13999999999999</v>
      </c>
      <c r="K110" s="16"/>
      <c r="L110" s="18">
        <f t="shared" si="60"/>
        <v>426.2</v>
      </c>
      <c r="M110" s="35">
        <f>L110*M108</f>
        <v>93764</v>
      </c>
    </row>
    <row r="111" spans="1:17" x14ac:dyDescent="0.25">
      <c r="A111" s="6" t="s">
        <v>32</v>
      </c>
      <c r="B111" s="8">
        <f>B112+B113</f>
        <v>3561.8</v>
      </c>
      <c r="C111" s="9">
        <f>C112+C113</f>
        <v>10.81</v>
      </c>
      <c r="D111" s="9">
        <f>D112+D113</f>
        <v>0</v>
      </c>
      <c r="E111" s="8">
        <f>E112+E113</f>
        <v>274.58999999999997</v>
      </c>
      <c r="F111" s="8">
        <f t="shared" ref="F111:K111" si="61">F112+F113</f>
        <v>0</v>
      </c>
      <c r="G111" s="10">
        <f t="shared" si="61"/>
        <v>0</v>
      </c>
      <c r="H111" s="10">
        <f t="shared" si="61"/>
        <v>0</v>
      </c>
      <c r="I111" s="10">
        <f t="shared" si="61"/>
        <v>0</v>
      </c>
      <c r="J111" s="10">
        <f t="shared" si="61"/>
        <v>169.85</v>
      </c>
      <c r="K111" s="10">
        <f t="shared" si="61"/>
        <v>0</v>
      </c>
      <c r="L111" s="11">
        <f>B111+C111+D111+E111+F111+G111+H111+I111+J111+K111</f>
        <v>4017.05</v>
      </c>
      <c r="M111">
        <v>445</v>
      </c>
    </row>
    <row r="112" spans="1:17" x14ac:dyDescent="0.25">
      <c r="A112" s="12" t="s">
        <v>16</v>
      </c>
      <c r="B112" s="4">
        <v>3561.8</v>
      </c>
      <c r="C112" s="3">
        <v>10.81</v>
      </c>
      <c r="D112" s="3"/>
      <c r="E112" s="4"/>
      <c r="F112" s="4"/>
      <c r="G112" s="5"/>
      <c r="H112" s="3"/>
      <c r="I112" s="3"/>
      <c r="J112" s="3"/>
      <c r="K112" s="3"/>
      <c r="L112" s="13">
        <f t="shared" ref="L112:L113" si="62">B112+C112+D112+E112+F112+G112+H112+I112+J112+K112</f>
        <v>3572.61</v>
      </c>
      <c r="M112" s="35">
        <f>M111*L112</f>
        <v>1589811.45</v>
      </c>
    </row>
    <row r="113" spans="1:17" ht="15.75" thickBot="1" x14ac:dyDescent="0.3">
      <c r="A113" s="14" t="s">
        <v>17</v>
      </c>
      <c r="B113" s="15"/>
      <c r="C113" s="16"/>
      <c r="D113" s="16"/>
      <c r="E113" s="15">
        <v>274.58999999999997</v>
      </c>
      <c r="F113" s="15"/>
      <c r="G113" s="17"/>
      <c r="H113" s="16"/>
      <c r="I113" s="16"/>
      <c r="J113" s="16">
        <v>169.85</v>
      </c>
      <c r="K113" s="16"/>
      <c r="L113" s="18">
        <f t="shared" si="62"/>
        <v>444.43999999999994</v>
      </c>
      <c r="M113" s="35">
        <f>L113*M111</f>
        <v>197775.79999999996</v>
      </c>
    </row>
    <row r="114" spans="1:17" x14ac:dyDescent="0.25">
      <c r="A114" s="6" t="s">
        <v>34</v>
      </c>
      <c r="B114" s="8">
        <f>B115+B116</f>
        <v>4016.8</v>
      </c>
      <c r="C114" s="9">
        <f>C115+C116</f>
        <v>10.81</v>
      </c>
      <c r="D114" s="9">
        <f>D115+D116</f>
        <v>0</v>
      </c>
      <c r="E114" s="8">
        <f>E115+E116</f>
        <v>275.06</v>
      </c>
      <c r="F114" s="8">
        <f t="shared" ref="F114:K114" si="63">F115+F116</f>
        <v>0</v>
      </c>
      <c r="G114" s="10">
        <f t="shared" si="63"/>
        <v>0</v>
      </c>
      <c r="H114" s="10">
        <f t="shared" si="63"/>
        <v>0</v>
      </c>
      <c r="I114" s="10">
        <f t="shared" si="63"/>
        <v>0</v>
      </c>
      <c r="J114" s="10">
        <f t="shared" si="63"/>
        <v>96.05</v>
      </c>
      <c r="K114" s="10">
        <f t="shared" si="63"/>
        <v>0</v>
      </c>
      <c r="L114" s="11">
        <f>B114+C114+D114+E114+F114+G114+H114+I114+J114+K114</f>
        <v>4398.72</v>
      </c>
      <c r="M114">
        <v>549</v>
      </c>
    </row>
    <row r="115" spans="1:17" x14ac:dyDescent="0.25">
      <c r="A115" s="12" t="s">
        <v>16</v>
      </c>
      <c r="B115" s="4">
        <v>4016.8</v>
      </c>
      <c r="C115" s="3">
        <v>10.81</v>
      </c>
      <c r="D115" s="3"/>
      <c r="E115" s="4"/>
      <c r="F115" s="4"/>
      <c r="G115" s="5"/>
      <c r="H115" s="3"/>
      <c r="I115" s="3"/>
      <c r="J115" s="3"/>
      <c r="K115" s="3"/>
      <c r="L115" s="13">
        <f t="shared" ref="L115:L116" si="64">B115+C115+D115+E115+F115+G115+H115+I115+J115+K115</f>
        <v>4027.61</v>
      </c>
      <c r="M115" s="35">
        <f>M114*L115</f>
        <v>2211157.89</v>
      </c>
    </row>
    <row r="116" spans="1:17" ht="15.75" thickBot="1" x14ac:dyDescent="0.3">
      <c r="A116" s="14" t="s">
        <v>17</v>
      </c>
      <c r="B116" s="15"/>
      <c r="C116" s="16"/>
      <c r="D116" s="16"/>
      <c r="E116" s="15">
        <v>275.06</v>
      </c>
      <c r="F116" s="15"/>
      <c r="G116" s="17"/>
      <c r="H116" s="16"/>
      <c r="I116" s="16"/>
      <c r="J116" s="16">
        <v>96.05</v>
      </c>
      <c r="K116" s="16"/>
      <c r="L116" s="18">
        <f t="shared" si="64"/>
        <v>371.11</v>
      </c>
      <c r="M116" s="35">
        <f>L116*M114</f>
        <v>203739.39</v>
      </c>
    </row>
    <row r="117" spans="1:17" x14ac:dyDescent="0.25">
      <c r="A117" s="6" t="s">
        <v>35</v>
      </c>
      <c r="B117" s="8">
        <f>B118+B119</f>
        <v>5189.24</v>
      </c>
      <c r="C117" s="9">
        <f>C118+C119</f>
        <v>10.81</v>
      </c>
      <c r="D117" s="9">
        <f>D118+D119</f>
        <v>0</v>
      </c>
      <c r="E117" s="8">
        <f>E118+E119</f>
        <v>275.88</v>
      </c>
      <c r="F117" s="8">
        <f t="shared" ref="F117:K117" si="65">F118+F119</f>
        <v>0</v>
      </c>
      <c r="G117" s="10">
        <f t="shared" si="65"/>
        <v>0</v>
      </c>
      <c r="H117" s="10">
        <f t="shared" si="65"/>
        <v>0</v>
      </c>
      <c r="I117" s="10">
        <f t="shared" si="65"/>
        <v>0</v>
      </c>
      <c r="J117" s="10">
        <f t="shared" si="65"/>
        <v>146.47999999999999</v>
      </c>
      <c r="K117" s="10">
        <f t="shared" si="65"/>
        <v>0</v>
      </c>
      <c r="L117" s="11">
        <f>B117+C117+D117+E117+F117+G117+H117+I117+J117+K117</f>
        <v>5622.41</v>
      </c>
      <c r="M117">
        <v>332</v>
      </c>
    </row>
    <row r="118" spans="1:17" x14ac:dyDescent="0.25">
      <c r="A118" s="12" t="s">
        <v>16</v>
      </c>
      <c r="B118" s="4">
        <v>5189.24</v>
      </c>
      <c r="C118" s="3">
        <v>10.81</v>
      </c>
      <c r="D118" s="3"/>
      <c r="E118" s="4"/>
      <c r="F118" s="4"/>
      <c r="G118" s="5"/>
      <c r="H118" s="3"/>
      <c r="I118" s="3"/>
      <c r="J118" s="3"/>
      <c r="K118" s="3"/>
      <c r="L118" s="13">
        <f t="shared" ref="L118:L119" si="66">B118+C118+D118+E118+F118+G118+H118+I118+J118+K118</f>
        <v>5200.05</v>
      </c>
      <c r="M118" s="35">
        <f>M117*L118</f>
        <v>1726416.6</v>
      </c>
    </row>
    <row r="119" spans="1:17" ht="15.75" thickBot="1" x14ac:dyDescent="0.3">
      <c r="A119" s="14" t="s">
        <v>17</v>
      </c>
      <c r="B119" s="15"/>
      <c r="C119" s="16"/>
      <c r="D119" s="16"/>
      <c r="E119" s="15">
        <v>275.88</v>
      </c>
      <c r="F119" s="15"/>
      <c r="G119" s="17"/>
      <c r="H119" s="16"/>
      <c r="I119" s="16"/>
      <c r="J119" s="16">
        <v>146.47999999999999</v>
      </c>
      <c r="K119" s="16"/>
      <c r="L119" s="18">
        <f t="shared" si="66"/>
        <v>422.36</v>
      </c>
      <c r="M119" s="35">
        <f>L119*M117</f>
        <v>140223.52000000002</v>
      </c>
    </row>
    <row r="121" spans="1:17" ht="18.75" x14ac:dyDescent="0.3">
      <c r="A121" s="19" t="s">
        <v>41</v>
      </c>
      <c r="G121"/>
      <c r="H121"/>
      <c r="M121" s="1"/>
      <c r="N121" s="1"/>
      <c r="O121" s="1"/>
      <c r="P121" s="1"/>
      <c r="Q121" s="1"/>
    </row>
    <row r="122" spans="1:17" ht="56.25" customHeight="1" x14ac:dyDescent="0.25">
      <c r="A122" s="49" t="s">
        <v>3</v>
      </c>
      <c r="B122" s="50" t="s">
        <v>1</v>
      </c>
      <c r="C122" s="50"/>
      <c r="D122" s="50"/>
      <c r="E122" s="49" t="s">
        <v>6</v>
      </c>
      <c r="F122" s="49"/>
      <c r="G122" s="49"/>
      <c r="H122" s="49"/>
      <c r="I122" s="49"/>
      <c r="J122" s="49"/>
      <c r="K122" s="49"/>
      <c r="L122" s="49" t="s">
        <v>14</v>
      </c>
    </row>
    <row r="123" spans="1:17" ht="78.75" customHeight="1" x14ac:dyDescent="0.25">
      <c r="A123" s="49"/>
      <c r="B123" s="2" t="s">
        <v>2</v>
      </c>
      <c r="C123" s="2" t="s">
        <v>4</v>
      </c>
      <c r="D123" s="2" t="s">
        <v>5</v>
      </c>
      <c r="E123" s="2" t="s">
        <v>7</v>
      </c>
      <c r="F123" s="2" t="s">
        <v>8</v>
      </c>
      <c r="G123" s="2" t="s">
        <v>9</v>
      </c>
      <c r="H123" s="2" t="s">
        <v>10</v>
      </c>
      <c r="I123" s="2" t="s">
        <v>11</v>
      </c>
      <c r="J123" s="2" t="s">
        <v>12</v>
      </c>
      <c r="K123" s="2" t="s">
        <v>13</v>
      </c>
      <c r="L123" s="49"/>
    </row>
    <row r="124" spans="1:17" ht="10.5" customHeight="1" thickBot="1" x14ac:dyDescent="0.3">
      <c r="A124" s="7">
        <v>1</v>
      </c>
      <c r="B124" s="7">
        <v>2</v>
      </c>
      <c r="C124" s="7">
        <v>3</v>
      </c>
      <c r="D124" s="7">
        <v>4</v>
      </c>
      <c r="E124" s="7">
        <v>5</v>
      </c>
      <c r="F124" s="7">
        <v>6</v>
      </c>
      <c r="G124" s="7">
        <v>7</v>
      </c>
      <c r="H124" s="7">
        <v>8</v>
      </c>
      <c r="I124" s="7">
        <v>9</v>
      </c>
      <c r="J124" s="7">
        <v>10</v>
      </c>
      <c r="K124" s="7">
        <v>11</v>
      </c>
      <c r="L124" s="7">
        <v>12</v>
      </c>
    </row>
    <row r="125" spans="1:17" x14ac:dyDescent="0.25">
      <c r="A125" s="6" t="s">
        <v>28</v>
      </c>
      <c r="B125" s="8">
        <f>B126+B127</f>
        <v>2881.24</v>
      </c>
      <c r="C125" s="9">
        <f>C126+C127</f>
        <v>11.36</v>
      </c>
      <c r="D125" s="9">
        <f>D126+D127</f>
        <v>7866.05</v>
      </c>
      <c r="E125" s="8">
        <f>E126+E127</f>
        <v>194.38</v>
      </c>
      <c r="F125" s="8">
        <f t="shared" ref="F125:K125" si="67">F126+F127</f>
        <v>0</v>
      </c>
      <c r="G125" s="10">
        <f t="shared" si="67"/>
        <v>0</v>
      </c>
      <c r="H125" s="10">
        <f t="shared" si="67"/>
        <v>0</v>
      </c>
      <c r="I125" s="10">
        <f t="shared" si="67"/>
        <v>0</v>
      </c>
      <c r="J125" s="10">
        <f t="shared" si="67"/>
        <v>288.95999999999998</v>
      </c>
      <c r="K125" s="10">
        <f t="shared" si="67"/>
        <v>0</v>
      </c>
      <c r="L125" s="11">
        <f>B125+C125+D125+E125+F125+G125+H125+I125+J125+K125</f>
        <v>11241.989999999998</v>
      </c>
      <c r="M125">
        <v>88</v>
      </c>
    </row>
    <row r="126" spans="1:17" x14ac:dyDescent="0.25">
      <c r="A126" s="12" t="s">
        <v>16</v>
      </c>
      <c r="B126" s="4">
        <v>2881.24</v>
      </c>
      <c r="C126" s="3">
        <v>11.36</v>
      </c>
      <c r="D126" s="3">
        <v>7866.05</v>
      </c>
      <c r="E126" s="4"/>
      <c r="F126" s="4"/>
      <c r="G126" s="5"/>
      <c r="H126" s="3"/>
      <c r="I126" s="3"/>
      <c r="J126" s="3"/>
      <c r="K126" s="3"/>
      <c r="L126" s="13">
        <f t="shared" ref="L126:L127" si="68">B126+C126+D126+E126+F126+G126+H126+I126+J126+K126</f>
        <v>10758.65</v>
      </c>
      <c r="M126" s="35">
        <f>M125*L126</f>
        <v>946761.2</v>
      </c>
    </row>
    <row r="127" spans="1:17" ht="15.75" thickBot="1" x14ac:dyDescent="0.3">
      <c r="A127" s="14" t="s">
        <v>17</v>
      </c>
      <c r="B127" s="15"/>
      <c r="C127" s="16"/>
      <c r="D127" s="16"/>
      <c r="E127" s="15">
        <v>194.38</v>
      </c>
      <c r="F127" s="15"/>
      <c r="G127" s="17"/>
      <c r="H127" s="16"/>
      <c r="I127" s="16"/>
      <c r="J127" s="16">
        <v>288.95999999999998</v>
      </c>
      <c r="K127" s="16"/>
      <c r="L127" s="18">
        <f t="shared" si="68"/>
        <v>483.34</v>
      </c>
      <c r="M127" s="35">
        <f>L127*M125</f>
        <v>42533.919999999998</v>
      </c>
    </row>
    <row r="128" spans="1:17" x14ac:dyDescent="0.25">
      <c r="A128" s="6" t="s">
        <v>30</v>
      </c>
      <c r="B128" s="8">
        <f>B129+B130</f>
        <v>1500.29</v>
      </c>
      <c r="C128" s="9">
        <f>C129+C130</f>
        <v>11.36</v>
      </c>
      <c r="D128" s="9">
        <f>D129+D130</f>
        <v>7354.83</v>
      </c>
      <c r="E128" s="8">
        <f>E129+E130</f>
        <v>192.38</v>
      </c>
      <c r="F128" s="8">
        <f t="shared" ref="F128:K128" si="69">F129+F130</f>
        <v>0</v>
      </c>
      <c r="G128" s="10">
        <f t="shared" si="69"/>
        <v>0</v>
      </c>
      <c r="H128" s="10">
        <f t="shared" si="69"/>
        <v>0</v>
      </c>
      <c r="I128" s="10">
        <f t="shared" si="69"/>
        <v>0</v>
      </c>
      <c r="J128" s="10">
        <f t="shared" si="69"/>
        <v>252.39</v>
      </c>
      <c r="K128" s="10">
        <f t="shared" si="69"/>
        <v>0</v>
      </c>
      <c r="L128" s="21">
        <f>B128+C128+D128+E128+F128+G128+H128+I128+J128+K128</f>
        <v>9311.2499999999982</v>
      </c>
      <c r="M128">
        <v>169</v>
      </c>
    </row>
    <row r="129" spans="1:13" x14ac:dyDescent="0.25">
      <c r="A129" s="12" t="s">
        <v>16</v>
      </c>
      <c r="B129" s="4">
        <v>1500.29</v>
      </c>
      <c r="C129" s="3">
        <v>11.36</v>
      </c>
      <c r="D129" s="3">
        <v>7354.83</v>
      </c>
      <c r="E129" s="4"/>
      <c r="F129" s="4"/>
      <c r="G129" s="5"/>
      <c r="H129" s="3"/>
      <c r="I129" s="3"/>
      <c r="J129" s="3"/>
      <c r="K129" s="3"/>
      <c r="L129" s="13">
        <f t="shared" ref="L129:L130" si="70">B129+C129+D129+E129+F129+G129+H129+I129+J129+K129</f>
        <v>8866.48</v>
      </c>
      <c r="M129" s="35">
        <f>M128*L129</f>
        <v>1498435.1199999999</v>
      </c>
    </row>
    <row r="130" spans="1:13" ht="15.75" thickBot="1" x14ac:dyDescent="0.3">
      <c r="A130" s="14" t="s">
        <v>17</v>
      </c>
      <c r="B130" s="15"/>
      <c r="C130" s="16"/>
      <c r="D130" s="16"/>
      <c r="E130" s="15">
        <v>192.38</v>
      </c>
      <c r="F130" s="15"/>
      <c r="G130" s="17"/>
      <c r="H130" s="16"/>
      <c r="I130" s="16"/>
      <c r="J130" s="16">
        <v>252.39</v>
      </c>
      <c r="K130" s="16"/>
      <c r="L130" s="18">
        <f t="shared" si="70"/>
        <v>444.77</v>
      </c>
      <c r="M130" s="35">
        <f>L130*M128</f>
        <v>75166.12999999999</v>
      </c>
    </row>
    <row r="131" spans="1:13" x14ac:dyDescent="0.25">
      <c r="A131" s="6" t="s">
        <v>31</v>
      </c>
      <c r="B131" s="8">
        <f>B132+B133</f>
        <v>2284.23</v>
      </c>
      <c r="C131" s="9">
        <f>C132+C133</f>
        <v>11.36</v>
      </c>
      <c r="D131" s="9">
        <f>D132+D133</f>
        <v>7475.91</v>
      </c>
      <c r="E131" s="8">
        <f>E132+E133</f>
        <v>185.84</v>
      </c>
      <c r="F131" s="8">
        <f t="shared" ref="F131:K131" si="71">F132+F133</f>
        <v>0</v>
      </c>
      <c r="G131" s="10">
        <f t="shared" si="71"/>
        <v>0</v>
      </c>
      <c r="H131" s="10">
        <f t="shared" si="71"/>
        <v>0</v>
      </c>
      <c r="I131" s="10">
        <f t="shared" si="71"/>
        <v>0</v>
      </c>
      <c r="J131" s="10">
        <f t="shared" si="71"/>
        <v>221.69</v>
      </c>
      <c r="K131" s="10">
        <f t="shared" si="71"/>
        <v>0</v>
      </c>
      <c r="L131" s="11">
        <f>B131+C131+D131+E131+F131+G131+H131+I131+J131+K131</f>
        <v>10179.030000000001</v>
      </c>
      <c r="M131">
        <v>111</v>
      </c>
    </row>
    <row r="132" spans="1:13" x14ac:dyDescent="0.25">
      <c r="A132" s="12" t="s">
        <v>16</v>
      </c>
      <c r="B132" s="4">
        <v>2284.23</v>
      </c>
      <c r="C132" s="3">
        <v>11.36</v>
      </c>
      <c r="D132" s="3">
        <v>7475.91</v>
      </c>
      <c r="E132" s="4"/>
      <c r="F132" s="4"/>
      <c r="G132" s="5"/>
      <c r="H132" s="3"/>
      <c r="I132" s="3"/>
      <c r="J132" s="3"/>
      <c r="K132" s="3"/>
      <c r="L132" s="13">
        <f t="shared" ref="L132:L133" si="72">B132+C132+D132+E132+F132+G132+H132+I132+J132+K132</f>
        <v>9771.5</v>
      </c>
      <c r="M132" s="35">
        <f>M131*L132</f>
        <v>1084636.5</v>
      </c>
    </row>
    <row r="133" spans="1:13" ht="15.75" thickBot="1" x14ac:dyDescent="0.3">
      <c r="A133" s="14" t="s">
        <v>17</v>
      </c>
      <c r="B133" s="15"/>
      <c r="C133" s="16"/>
      <c r="D133" s="16"/>
      <c r="E133" s="15">
        <v>185.84</v>
      </c>
      <c r="F133" s="15"/>
      <c r="G133" s="17"/>
      <c r="H133" s="16"/>
      <c r="I133" s="16"/>
      <c r="J133" s="16">
        <v>221.69</v>
      </c>
      <c r="K133" s="16"/>
      <c r="L133" s="18">
        <f t="shared" si="72"/>
        <v>407.53</v>
      </c>
      <c r="M133" s="35">
        <f>L133*M131</f>
        <v>45235.829999999994</v>
      </c>
    </row>
    <row r="134" spans="1:13" x14ac:dyDescent="0.25">
      <c r="A134" s="6" t="s">
        <v>32</v>
      </c>
      <c r="B134" s="8">
        <f>B135+B136</f>
        <v>1465.6</v>
      </c>
      <c r="C134" s="9">
        <f>C135+C136</f>
        <v>11.36</v>
      </c>
      <c r="D134" s="9">
        <f>D135+D136</f>
        <v>7639.21</v>
      </c>
      <c r="E134" s="8">
        <f>E135+E136</f>
        <v>188.45</v>
      </c>
      <c r="F134" s="8">
        <f t="shared" ref="F134:K134" si="73">F135+F136</f>
        <v>0</v>
      </c>
      <c r="G134" s="10">
        <f t="shared" si="73"/>
        <v>0</v>
      </c>
      <c r="H134" s="10">
        <f t="shared" si="73"/>
        <v>0</v>
      </c>
      <c r="I134" s="10">
        <f t="shared" si="73"/>
        <v>0</v>
      </c>
      <c r="J134" s="10">
        <f t="shared" si="73"/>
        <v>360.35</v>
      </c>
      <c r="K134" s="10">
        <f t="shared" si="73"/>
        <v>0</v>
      </c>
      <c r="L134" s="11">
        <f>B134+C134+D134+E134+F134+G134+H134+I134+J134+K134</f>
        <v>9664.9700000000012</v>
      </c>
      <c r="M134">
        <v>173</v>
      </c>
    </row>
    <row r="135" spans="1:13" x14ac:dyDescent="0.25">
      <c r="A135" s="12" t="s">
        <v>16</v>
      </c>
      <c r="B135" s="4">
        <v>1465.6</v>
      </c>
      <c r="C135" s="3">
        <v>11.36</v>
      </c>
      <c r="D135" s="3">
        <v>7639.21</v>
      </c>
      <c r="E135" s="4"/>
      <c r="F135" s="4"/>
      <c r="G135" s="5"/>
      <c r="H135" s="3"/>
      <c r="I135" s="3"/>
      <c r="J135" s="3"/>
      <c r="K135" s="3"/>
      <c r="L135" s="13">
        <f t="shared" ref="L135:L136" si="74">B135+C135+D135+E135+F135+G135+H135+I135+J135+K135</f>
        <v>9116.17</v>
      </c>
      <c r="M135" s="35">
        <f>M134*L135</f>
        <v>1577097.41</v>
      </c>
    </row>
    <row r="136" spans="1:13" ht="15.75" thickBot="1" x14ac:dyDescent="0.3">
      <c r="A136" s="14" t="s">
        <v>17</v>
      </c>
      <c r="B136" s="15"/>
      <c r="C136" s="16"/>
      <c r="D136" s="16"/>
      <c r="E136" s="15">
        <v>188.45</v>
      </c>
      <c r="F136" s="15"/>
      <c r="G136" s="17"/>
      <c r="H136" s="16"/>
      <c r="I136" s="16"/>
      <c r="J136" s="16">
        <v>360.35</v>
      </c>
      <c r="K136" s="16"/>
      <c r="L136" s="18">
        <f t="shared" si="74"/>
        <v>548.79999999999995</v>
      </c>
      <c r="M136" s="35">
        <f>L136*M134</f>
        <v>94942.399999999994</v>
      </c>
    </row>
    <row r="137" spans="1:13" x14ac:dyDescent="0.25">
      <c r="A137" s="6" t="s">
        <v>33</v>
      </c>
      <c r="B137" s="8">
        <f>B138+B139</f>
        <v>2716.6</v>
      </c>
      <c r="C137" s="9">
        <f>C138+C139</f>
        <v>11.36</v>
      </c>
      <c r="D137" s="9">
        <f>D138+D139</f>
        <v>7321.3</v>
      </c>
      <c r="E137" s="8">
        <f>E138+E139</f>
        <v>195.46</v>
      </c>
      <c r="F137" s="8">
        <f t="shared" ref="F137:K137" si="75">F138+F139</f>
        <v>0</v>
      </c>
      <c r="G137" s="10">
        <f t="shared" si="75"/>
        <v>0</v>
      </c>
      <c r="H137" s="10">
        <f t="shared" si="75"/>
        <v>0</v>
      </c>
      <c r="I137" s="10">
        <f t="shared" si="75"/>
        <v>0</v>
      </c>
      <c r="J137" s="10">
        <f t="shared" si="75"/>
        <v>574.17999999999995</v>
      </c>
      <c r="K137" s="10">
        <f t="shared" si="75"/>
        <v>0</v>
      </c>
      <c r="L137" s="11">
        <f>B137+C137+D137+E137+F137+G137+H137+I137+J137+K137</f>
        <v>10818.9</v>
      </c>
      <c r="M137">
        <v>140</v>
      </c>
    </row>
    <row r="138" spans="1:13" x14ac:dyDescent="0.25">
      <c r="A138" s="12" t="s">
        <v>16</v>
      </c>
      <c r="B138" s="4">
        <v>2716.6</v>
      </c>
      <c r="C138" s="3">
        <v>11.36</v>
      </c>
      <c r="D138" s="3">
        <v>7321.3</v>
      </c>
      <c r="E138" s="4"/>
      <c r="F138" s="4"/>
      <c r="G138" s="5"/>
      <c r="H138" s="3"/>
      <c r="I138" s="3"/>
      <c r="J138" s="3"/>
      <c r="K138" s="3"/>
      <c r="L138" s="13">
        <f t="shared" ref="L138:L139" si="76">B138+C138+D138+E138+F138+G138+H138+I138+J138+K138</f>
        <v>10049.26</v>
      </c>
      <c r="M138" s="35">
        <f>M137*L138</f>
        <v>1406896.4000000001</v>
      </c>
    </row>
    <row r="139" spans="1:13" ht="15.75" thickBot="1" x14ac:dyDescent="0.3">
      <c r="A139" s="14" t="s">
        <v>17</v>
      </c>
      <c r="B139" s="15"/>
      <c r="C139" s="16"/>
      <c r="D139" s="16"/>
      <c r="E139" s="15">
        <v>195.46</v>
      </c>
      <c r="F139" s="15"/>
      <c r="G139" s="17"/>
      <c r="H139" s="16"/>
      <c r="I139" s="16"/>
      <c r="J139" s="16">
        <v>574.17999999999995</v>
      </c>
      <c r="K139" s="16"/>
      <c r="L139" s="22">
        <f t="shared" si="76"/>
        <v>769.64</v>
      </c>
      <c r="M139" s="35">
        <f>L139*M137</f>
        <v>107749.59999999999</v>
      </c>
    </row>
    <row r="140" spans="1:13" x14ac:dyDescent="0.25">
      <c r="A140" s="6" t="s">
        <v>34</v>
      </c>
      <c r="B140" s="8">
        <f>B141+B142</f>
        <v>2028.4</v>
      </c>
      <c r="C140" s="9">
        <f>C141+C142</f>
        <v>11.36</v>
      </c>
      <c r="D140" s="9">
        <f>D141+D142</f>
        <v>7355.14</v>
      </c>
      <c r="E140" s="8">
        <f>E141+E142</f>
        <v>192.43</v>
      </c>
      <c r="F140" s="8">
        <f t="shared" ref="F140:K140" si="77">F141+F142</f>
        <v>0</v>
      </c>
      <c r="G140" s="10">
        <f t="shared" si="77"/>
        <v>0</v>
      </c>
      <c r="H140" s="10">
        <f t="shared" si="77"/>
        <v>0</v>
      </c>
      <c r="I140" s="10">
        <f t="shared" si="77"/>
        <v>0</v>
      </c>
      <c r="J140" s="10">
        <f t="shared" si="77"/>
        <v>393.72</v>
      </c>
      <c r="K140" s="10">
        <f t="shared" si="77"/>
        <v>0</v>
      </c>
      <c r="L140" s="11">
        <f>B140+C140+D140+E140+F140+G140+H140+I140+J140+K140</f>
        <v>9981.0499999999993</v>
      </c>
      <c r="M140">
        <v>125</v>
      </c>
    </row>
    <row r="141" spans="1:13" x14ac:dyDescent="0.25">
      <c r="A141" s="12" t="s">
        <v>16</v>
      </c>
      <c r="B141" s="4">
        <v>2028.4</v>
      </c>
      <c r="C141" s="3">
        <v>11.36</v>
      </c>
      <c r="D141" s="3">
        <v>7355.14</v>
      </c>
      <c r="E141" s="4"/>
      <c r="F141" s="4"/>
      <c r="G141" s="5"/>
      <c r="H141" s="3"/>
      <c r="I141" s="3"/>
      <c r="J141" s="3"/>
      <c r="K141" s="3"/>
      <c r="L141" s="13">
        <f t="shared" ref="L141:L142" si="78">B141+C141+D141+E141+F141+G141+H141+I141+J141+K141</f>
        <v>9394.9</v>
      </c>
      <c r="M141" s="35">
        <f>M140*L141</f>
        <v>1174362.5</v>
      </c>
    </row>
    <row r="142" spans="1:13" ht="15.75" thickBot="1" x14ac:dyDescent="0.3">
      <c r="A142" s="14" t="s">
        <v>17</v>
      </c>
      <c r="B142" s="15"/>
      <c r="C142" s="16"/>
      <c r="D142" s="16"/>
      <c r="E142" s="15">
        <v>192.43</v>
      </c>
      <c r="F142" s="15"/>
      <c r="G142" s="17"/>
      <c r="H142" s="16"/>
      <c r="I142" s="16"/>
      <c r="J142" s="16">
        <v>393.72</v>
      </c>
      <c r="K142" s="16"/>
      <c r="L142" s="18">
        <f t="shared" si="78"/>
        <v>586.15000000000009</v>
      </c>
      <c r="M142" s="35">
        <f>L142*M140</f>
        <v>73268.750000000015</v>
      </c>
    </row>
    <row r="143" spans="1:13" x14ac:dyDescent="0.25">
      <c r="A143" s="6" t="s">
        <v>35</v>
      </c>
      <c r="B143" s="8">
        <f>B144+B145</f>
        <v>1679.14</v>
      </c>
      <c r="C143" s="9">
        <f>C144+C145</f>
        <v>11.36</v>
      </c>
      <c r="D143" s="9">
        <f>D144+D145</f>
        <v>7418.08</v>
      </c>
      <c r="E143" s="8">
        <f>E144+E145</f>
        <v>192.62</v>
      </c>
      <c r="F143" s="8">
        <f t="shared" ref="F143:K143" si="79">F144+F145</f>
        <v>0</v>
      </c>
      <c r="G143" s="10">
        <f t="shared" si="79"/>
        <v>0</v>
      </c>
      <c r="H143" s="10">
        <f t="shared" si="79"/>
        <v>0</v>
      </c>
      <c r="I143" s="10">
        <f t="shared" si="79"/>
        <v>0</v>
      </c>
      <c r="J143" s="10">
        <f t="shared" si="79"/>
        <v>429.14</v>
      </c>
      <c r="K143" s="10">
        <f t="shared" si="79"/>
        <v>0</v>
      </c>
      <c r="L143" s="11">
        <f>B143+C143+D143+E143+F143+G143+H143+I143+J143+K143</f>
        <v>9730.34</v>
      </c>
      <c r="M143">
        <v>151</v>
      </c>
    </row>
    <row r="144" spans="1:13" x14ac:dyDescent="0.25">
      <c r="A144" s="12" t="s">
        <v>16</v>
      </c>
      <c r="B144" s="4">
        <v>1679.14</v>
      </c>
      <c r="C144" s="3">
        <v>11.36</v>
      </c>
      <c r="D144" s="3">
        <v>7418.08</v>
      </c>
      <c r="E144" s="4"/>
      <c r="F144" s="4"/>
      <c r="G144" s="5"/>
      <c r="H144" s="3"/>
      <c r="I144" s="3"/>
      <c r="J144" s="3"/>
      <c r="K144" s="3"/>
      <c r="L144" s="13">
        <f t="shared" ref="L144:L145" si="80">B144+C144+D144+E144+F144+G144+H144+I144+J144+K144</f>
        <v>9108.58</v>
      </c>
      <c r="M144" s="35">
        <f>M143*L144</f>
        <v>1375395.58</v>
      </c>
    </row>
    <row r="145" spans="1:17" ht="15.75" thickBot="1" x14ac:dyDescent="0.3">
      <c r="A145" s="14" t="s">
        <v>17</v>
      </c>
      <c r="B145" s="15"/>
      <c r="C145" s="16"/>
      <c r="D145" s="16"/>
      <c r="E145" s="15">
        <v>192.62</v>
      </c>
      <c r="F145" s="15"/>
      <c r="G145" s="17"/>
      <c r="H145" s="16"/>
      <c r="I145" s="16"/>
      <c r="J145" s="16">
        <v>429.14</v>
      </c>
      <c r="K145" s="16"/>
      <c r="L145" s="18">
        <f t="shared" si="80"/>
        <v>621.76</v>
      </c>
      <c r="M145" s="35">
        <f>L145*M143</f>
        <v>93885.759999999995</v>
      </c>
    </row>
    <row r="146" spans="1:17" x14ac:dyDescent="0.25">
      <c r="A146" s="6" t="s">
        <v>36</v>
      </c>
      <c r="B146" s="8">
        <f>B147+B148</f>
        <v>2587.2399999999998</v>
      </c>
      <c r="C146" s="9">
        <f>C147+C148</f>
        <v>11.35</v>
      </c>
      <c r="D146" s="9">
        <f>D147+D148</f>
        <v>7808.51</v>
      </c>
      <c r="E146" s="8">
        <f>E147+E148</f>
        <v>207.49</v>
      </c>
      <c r="F146" s="8">
        <f t="shared" ref="F146:K146" si="81">F147+F148</f>
        <v>0</v>
      </c>
      <c r="G146" s="10">
        <f t="shared" si="81"/>
        <v>0</v>
      </c>
      <c r="H146" s="10">
        <f t="shared" si="81"/>
        <v>0</v>
      </c>
      <c r="I146" s="10">
        <f t="shared" si="81"/>
        <v>0</v>
      </c>
      <c r="J146" s="10">
        <f t="shared" si="81"/>
        <v>552.41999999999996</v>
      </c>
      <c r="K146" s="10">
        <f t="shared" si="81"/>
        <v>0</v>
      </c>
      <c r="L146" s="11">
        <f>B146+C146+D146+E146+F146+G146+H146+I146+J146+K146</f>
        <v>11167.01</v>
      </c>
      <c r="M146">
        <v>49</v>
      </c>
    </row>
    <row r="147" spans="1:17" x14ac:dyDescent="0.25">
      <c r="A147" s="12" t="s">
        <v>16</v>
      </c>
      <c r="B147" s="4">
        <v>2587.2399999999998</v>
      </c>
      <c r="C147" s="3">
        <v>11.35</v>
      </c>
      <c r="D147" s="3">
        <v>7808.51</v>
      </c>
      <c r="E147" s="4"/>
      <c r="F147" s="4"/>
      <c r="G147" s="5"/>
      <c r="H147" s="3"/>
      <c r="I147" s="3"/>
      <c r="J147" s="3"/>
      <c r="K147" s="3"/>
      <c r="L147" s="13">
        <f t="shared" ref="L147:L148" si="82">B147+C147+D147+E147+F147+G147+H147+I147+J147+K147</f>
        <v>10407.1</v>
      </c>
      <c r="M147" s="35">
        <f>M146*L147</f>
        <v>509947.9</v>
      </c>
    </row>
    <row r="148" spans="1:17" ht="15.75" thickBot="1" x14ac:dyDescent="0.3">
      <c r="A148" s="14" t="s">
        <v>17</v>
      </c>
      <c r="B148" s="15"/>
      <c r="C148" s="16"/>
      <c r="D148" s="16"/>
      <c r="E148" s="15">
        <v>207.49</v>
      </c>
      <c r="F148" s="15"/>
      <c r="G148" s="17"/>
      <c r="H148" s="16"/>
      <c r="I148" s="16"/>
      <c r="J148" s="16">
        <v>552.41999999999996</v>
      </c>
      <c r="K148" s="16"/>
      <c r="L148" s="22">
        <f t="shared" si="82"/>
        <v>759.91</v>
      </c>
      <c r="M148" s="35">
        <f>L148*M146</f>
        <v>37235.589999999997</v>
      </c>
    </row>
    <row r="149" spans="1:17" x14ac:dyDescent="0.25">
      <c r="A149" s="6" t="s">
        <v>37</v>
      </c>
      <c r="B149" s="8">
        <f>B150+B151</f>
        <v>4609.99</v>
      </c>
      <c r="C149" s="9">
        <f>C150+C151</f>
        <v>11.36</v>
      </c>
      <c r="D149" s="9">
        <f>D150+D151</f>
        <v>7516.95</v>
      </c>
      <c r="E149" s="8">
        <f>E150+E151</f>
        <v>186.8</v>
      </c>
      <c r="F149" s="8">
        <f t="shared" ref="F149:K149" si="83">F150+F151</f>
        <v>0</v>
      </c>
      <c r="G149" s="10">
        <f t="shared" si="83"/>
        <v>0</v>
      </c>
      <c r="H149" s="10">
        <f t="shared" si="83"/>
        <v>0</v>
      </c>
      <c r="I149" s="10">
        <f t="shared" si="83"/>
        <v>0</v>
      </c>
      <c r="J149" s="10">
        <f t="shared" si="83"/>
        <v>372.85</v>
      </c>
      <c r="K149" s="10">
        <f t="shared" si="83"/>
        <v>0</v>
      </c>
      <c r="L149" s="11">
        <f>B149+C149+D149+E149+F149+G149+H149+I149+J149+K149</f>
        <v>12697.949999999999</v>
      </c>
      <c r="M149">
        <v>55</v>
      </c>
    </row>
    <row r="150" spans="1:17" x14ac:dyDescent="0.25">
      <c r="A150" s="12" t="s">
        <v>16</v>
      </c>
      <c r="B150" s="4">
        <v>4609.99</v>
      </c>
      <c r="C150" s="3">
        <v>11.36</v>
      </c>
      <c r="D150" s="3">
        <v>7516.95</v>
      </c>
      <c r="E150" s="4"/>
      <c r="F150" s="4"/>
      <c r="G150" s="5"/>
      <c r="H150" s="5"/>
      <c r="I150" s="3"/>
      <c r="J150" s="3"/>
      <c r="K150" s="3"/>
      <c r="L150" s="13">
        <f t="shared" ref="L150:L151" si="84">B150+C150+D150+E150+F150+G150+H150+I150+J150+K150</f>
        <v>12138.3</v>
      </c>
      <c r="M150" s="35">
        <f>M149*L150</f>
        <v>667606.5</v>
      </c>
    </row>
    <row r="151" spans="1:17" ht="15.75" thickBot="1" x14ac:dyDescent="0.3">
      <c r="A151" s="14" t="s">
        <v>17</v>
      </c>
      <c r="B151" s="15"/>
      <c r="C151" s="16"/>
      <c r="D151" s="16"/>
      <c r="E151" s="15">
        <v>186.8</v>
      </c>
      <c r="F151" s="15"/>
      <c r="G151" s="17"/>
      <c r="H151" s="16"/>
      <c r="I151" s="16"/>
      <c r="J151" s="16">
        <v>372.85</v>
      </c>
      <c r="K151" s="16"/>
      <c r="L151" s="18">
        <f t="shared" si="84"/>
        <v>559.65000000000009</v>
      </c>
      <c r="M151" s="35">
        <f>L151*M149</f>
        <v>30780.750000000004</v>
      </c>
    </row>
    <row r="153" spans="1:17" ht="18.75" x14ac:dyDescent="0.3">
      <c r="A153" s="19" t="s">
        <v>18</v>
      </c>
      <c r="G153"/>
      <c r="H153"/>
      <c r="M153" s="1"/>
      <c r="N153" s="1"/>
      <c r="O153" s="1"/>
      <c r="P153" s="1"/>
      <c r="Q153" s="1"/>
    </row>
    <row r="154" spans="1:17" ht="56.25" customHeight="1" x14ac:dyDescent="0.25">
      <c r="A154" s="49" t="s">
        <v>3</v>
      </c>
      <c r="B154" s="50" t="s">
        <v>1</v>
      </c>
      <c r="C154" s="50"/>
      <c r="D154" s="50"/>
      <c r="E154" s="49" t="s">
        <v>6</v>
      </c>
      <c r="F154" s="49"/>
      <c r="G154" s="49"/>
      <c r="H154" s="49"/>
      <c r="I154" s="49"/>
      <c r="J154" s="49"/>
      <c r="K154" s="49"/>
      <c r="L154" s="49" t="s">
        <v>14</v>
      </c>
    </row>
    <row r="155" spans="1:17" ht="78.75" customHeight="1" x14ac:dyDescent="0.25">
      <c r="A155" s="49"/>
      <c r="B155" s="2" t="s">
        <v>2</v>
      </c>
      <c r="C155" s="2" t="s">
        <v>4</v>
      </c>
      <c r="D155" s="2" t="s">
        <v>5</v>
      </c>
      <c r="E155" s="2" t="s">
        <v>7</v>
      </c>
      <c r="F155" s="2" t="s">
        <v>8</v>
      </c>
      <c r="G155" s="2" t="s">
        <v>9</v>
      </c>
      <c r="H155" s="2" t="s">
        <v>10</v>
      </c>
      <c r="I155" s="2" t="s">
        <v>11</v>
      </c>
      <c r="J155" s="2" t="s">
        <v>12</v>
      </c>
      <c r="K155" s="2" t="s">
        <v>13</v>
      </c>
      <c r="L155" s="49"/>
    </row>
    <row r="156" spans="1:17" ht="10.5" customHeight="1" thickBot="1" x14ac:dyDescent="0.3">
      <c r="A156" s="7">
        <v>1</v>
      </c>
      <c r="B156" s="7">
        <v>2</v>
      </c>
      <c r="C156" s="7">
        <v>3</v>
      </c>
      <c r="D156" s="7">
        <v>4</v>
      </c>
      <c r="E156" s="7">
        <v>5</v>
      </c>
      <c r="F156" s="7">
        <v>6</v>
      </c>
      <c r="G156" s="7">
        <v>7</v>
      </c>
      <c r="H156" s="7">
        <v>8</v>
      </c>
      <c r="I156" s="7">
        <v>9</v>
      </c>
      <c r="J156" s="7">
        <v>10</v>
      </c>
      <c r="K156" s="7">
        <v>11</v>
      </c>
      <c r="L156" s="7">
        <v>12</v>
      </c>
    </row>
    <row r="157" spans="1:17" x14ac:dyDescent="0.25">
      <c r="A157" s="6" t="s">
        <v>28</v>
      </c>
      <c r="B157" s="8">
        <f>B158+B159</f>
        <v>12649.25</v>
      </c>
      <c r="C157" s="9">
        <f>C158+C159</f>
        <v>40</v>
      </c>
      <c r="D157" s="9">
        <f>D158+D159</f>
        <v>0</v>
      </c>
      <c r="E157" s="8">
        <f>E158+E159</f>
        <v>684.23</v>
      </c>
      <c r="F157" s="8">
        <f t="shared" ref="F157:K157" si="85">F158+F159</f>
        <v>0</v>
      </c>
      <c r="G157" s="10">
        <f t="shared" si="85"/>
        <v>0</v>
      </c>
      <c r="H157" s="10">
        <f t="shared" si="85"/>
        <v>0</v>
      </c>
      <c r="I157" s="10">
        <f t="shared" si="85"/>
        <v>0</v>
      </c>
      <c r="J157" s="10">
        <f t="shared" si="85"/>
        <v>1017.12</v>
      </c>
      <c r="K157" s="10">
        <f t="shared" si="85"/>
        <v>0</v>
      </c>
      <c r="L157" s="11">
        <f>B157+C157+D157+E157+F157+G157+H157+I157+J157+K157</f>
        <v>14390.6</v>
      </c>
      <c r="M157">
        <v>25</v>
      </c>
    </row>
    <row r="158" spans="1:17" x14ac:dyDescent="0.25">
      <c r="A158" s="12" t="s">
        <v>16</v>
      </c>
      <c r="B158" s="4">
        <v>12649.25</v>
      </c>
      <c r="C158" s="34">
        <v>40</v>
      </c>
      <c r="D158" s="3"/>
      <c r="E158" s="4"/>
      <c r="F158" s="4"/>
      <c r="G158" s="5"/>
      <c r="H158" s="3"/>
      <c r="I158" s="3"/>
      <c r="J158" s="3"/>
      <c r="K158" s="3"/>
      <c r="L158" s="13">
        <f t="shared" ref="L158:L159" si="86">B158+C158+D158+E158+F158+G158+H158+I158+J158+K158</f>
        <v>12689.25</v>
      </c>
      <c r="M158" s="35">
        <f>M157*L158</f>
        <v>317231.25</v>
      </c>
    </row>
    <row r="159" spans="1:17" ht="15.75" thickBot="1" x14ac:dyDescent="0.3">
      <c r="A159" s="14" t="s">
        <v>17</v>
      </c>
      <c r="B159" s="15"/>
      <c r="C159" s="16"/>
      <c r="D159" s="16"/>
      <c r="E159" s="15">
        <v>684.23</v>
      </c>
      <c r="F159" s="15"/>
      <c r="G159" s="17"/>
      <c r="H159" s="16"/>
      <c r="I159" s="16"/>
      <c r="J159" s="16">
        <v>1017.12</v>
      </c>
      <c r="K159" s="16"/>
      <c r="L159" s="18">
        <f t="shared" si="86"/>
        <v>1701.35</v>
      </c>
      <c r="M159" s="35">
        <f>L159*M157</f>
        <v>42533.75</v>
      </c>
    </row>
    <row r="160" spans="1:17" x14ac:dyDescent="0.25">
      <c r="A160" s="6" t="s">
        <v>30</v>
      </c>
      <c r="B160" s="8">
        <f>B161+B162</f>
        <v>12649.25</v>
      </c>
      <c r="C160" s="9">
        <f>C161+C162</f>
        <v>40</v>
      </c>
      <c r="D160" s="9">
        <f>D161+D162</f>
        <v>0</v>
      </c>
      <c r="E160" s="8">
        <f>E161+E162</f>
        <v>684.23</v>
      </c>
      <c r="F160" s="8">
        <f t="shared" ref="F160:K160" si="87">F161+F162</f>
        <v>0</v>
      </c>
      <c r="G160" s="10">
        <f t="shared" si="87"/>
        <v>0</v>
      </c>
      <c r="H160" s="10">
        <f t="shared" si="87"/>
        <v>0</v>
      </c>
      <c r="I160" s="10">
        <f t="shared" si="87"/>
        <v>0</v>
      </c>
      <c r="J160" s="10">
        <f t="shared" si="87"/>
        <v>1706.14</v>
      </c>
      <c r="K160" s="10">
        <f t="shared" si="87"/>
        <v>0</v>
      </c>
      <c r="L160" s="21">
        <f>B160+C160+D160+E160+F160+G160+H160+I160+J160+K160</f>
        <v>15079.619999999999</v>
      </c>
      <c r="M160">
        <v>25</v>
      </c>
    </row>
    <row r="161" spans="1:13" x14ac:dyDescent="0.25">
      <c r="A161" s="12" t="s">
        <v>16</v>
      </c>
      <c r="B161" s="4">
        <v>12649.25</v>
      </c>
      <c r="C161" s="34">
        <v>40</v>
      </c>
      <c r="D161" s="3"/>
      <c r="E161" s="4"/>
      <c r="F161" s="4"/>
      <c r="G161" s="5"/>
      <c r="H161" s="3"/>
      <c r="I161" s="3"/>
      <c r="J161" s="3"/>
      <c r="K161" s="3"/>
      <c r="L161" s="13">
        <f t="shared" ref="L161:L162" si="88">B161+C161+D161+E161+F161+G161+H161+I161+J161+K161</f>
        <v>12689.25</v>
      </c>
      <c r="M161" s="35">
        <f>M160*L161</f>
        <v>317231.25</v>
      </c>
    </row>
    <row r="162" spans="1:13" ht="15.75" thickBot="1" x14ac:dyDescent="0.3">
      <c r="A162" s="14" t="s">
        <v>17</v>
      </c>
      <c r="B162" s="15"/>
      <c r="C162" s="16"/>
      <c r="D162" s="16"/>
      <c r="E162" s="15">
        <v>684.23</v>
      </c>
      <c r="F162" s="15"/>
      <c r="G162" s="17"/>
      <c r="H162" s="16"/>
      <c r="I162" s="16"/>
      <c r="J162" s="16">
        <v>1706.14</v>
      </c>
      <c r="K162" s="16"/>
      <c r="L162" s="18">
        <f t="shared" si="88"/>
        <v>2390.37</v>
      </c>
      <c r="M162" s="35">
        <f>L162*M160</f>
        <v>59759.25</v>
      </c>
    </row>
    <row r="163" spans="1:13" x14ac:dyDescent="0.25">
      <c r="A163" s="6" t="s">
        <v>31</v>
      </c>
      <c r="B163" s="8">
        <f>B164+B165</f>
        <v>12649.25</v>
      </c>
      <c r="C163" s="9">
        <f>C164+C165</f>
        <v>40</v>
      </c>
      <c r="D163" s="9">
        <f>D164+D165</f>
        <v>0</v>
      </c>
      <c r="E163" s="8">
        <f>E164+E165</f>
        <v>684.23</v>
      </c>
      <c r="F163" s="8">
        <f t="shared" ref="F163:K163" si="89">F164+F165</f>
        <v>0</v>
      </c>
      <c r="G163" s="10">
        <f t="shared" si="89"/>
        <v>0</v>
      </c>
      <c r="H163" s="10">
        <f t="shared" si="89"/>
        <v>0</v>
      </c>
      <c r="I163" s="10">
        <f t="shared" si="89"/>
        <v>0</v>
      </c>
      <c r="J163" s="10">
        <f t="shared" si="89"/>
        <v>984.31</v>
      </c>
      <c r="K163" s="10">
        <f t="shared" si="89"/>
        <v>0</v>
      </c>
      <c r="L163" s="11">
        <f>B163+C163+D163+E163+F163+G163+H163+I163+J163+K163</f>
        <v>14357.789999999999</v>
      </c>
      <c r="M163">
        <v>25</v>
      </c>
    </row>
    <row r="164" spans="1:13" x14ac:dyDescent="0.25">
      <c r="A164" s="12" t="s">
        <v>16</v>
      </c>
      <c r="B164" s="4">
        <v>12649.25</v>
      </c>
      <c r="C164" s="34">
        <v>40</v>
      </c>
      <c r="D164" s="3"/>
      <c r="E164" s="4"/>
      <c r="F164" s="4"/>
      <c r="G164" s="5"/>
      <c r="H164" s="3"/>
      <c r="I164" s="3"/>
      <c r="J164" s="3"/>
      <c r="K164" s="3"/>
      <c r="L164" s="13">
        <f t="shared" ref="L164:L165" si="90">B164+C164+D164+E164+F164+G164+H164+I164+J164+K164</f>
        <v>12689.25</v>
      </c>
      <c r="M164" s="35">
        <f>M163*L164</f>
        <v>317231.25</v>
      </c>
    </row>
    <row r="165" spans="1:13" ht="15.75" thickBot="1" x14ac:dyDescent="0.3">
      <c r="A165" s="14" t="s">
        <v>17</v>
      </c>
      <c r="B165" s="15"/>
      <c r="C165" s="16"/>
      <c r="D165" s="16"/>
      <c r="E165" s="15">
        <v>684.23</v>
      </c>
      <c r="F165" s="15"/>
      <c r="G165" s="17"/>
      <c r="H165" s="16"/>
      <c r="I165" s="16"/>
      <c r="J165" s="16">
        <v>984.31</v>
      </c>
      <c r="K165" s="16"/>
      <c r="L165" s="18">
        <f t="shared" si="90"/>
        <v>1668.54</v>
      </c>
      <c r="M165" s="35">
        <f>L165*M163</f>
        <v>41713.5</v>
      </c>
    </row>
    <row r="166" spans="1:13" x14ac:dyDescent="0.25">
      <c r="A166" s="6" t="s">
        <v>32</v>
      </c>
      <c r="B166" s="8">
        <f>B167+B168</f>
        <v>12649.25</v>
      </c>
      <c r="C166" s="9">
        <f>C167+C168</f>
        <v>40</v>
      </c>
      <c r="D166" s="9">
        <f>D167+D168</f>
        <v>0</v>
      </c>
      <c r="E166" s="8">
        <f>E167+E168</f>
        <v>684.23</v>
      </c>
      <c r="F166" s="8">
        <f t="shared" ref="F166:K166" si="91">F167+F168</f>
        <v>0</v>
      </c>
      <c r="G166" s="10">
        <f t="shared" si="91"/>
        <v>0</v>
      </c>
      <c r="H166" s="10">
        <f t="shared" si="91"/>
        <v>0</v>
      </c>
      <c r="I166" s="10">
        <f t="shared" si="91"/>
        <v>0</v>
      </c>
      <c r="J166" s="10">
        <f t="shared" si="91"/>
        <v>2493.59</v>
      </c>
      <c r="K166" s="10">
        <f t="shared" si="91"/>
        <v>0</v>
      </c>
      <c r="L166" s="11">
        <f>B166+C166+D166+E166+F166+G166+H166+I166+J166+K166</f>
        <v>15867.07</v>
      </c>
      <c r="M166">
        <v>25</v>
      </c>
    </row>
    <row r="167" spans="1:13" x14ac:dyDescent="0.25">
      <c r="A167" s="12" t="s">
        <v>16</v>
      </c>
      <c r="B167" s="4">
        <v>12649.25</v>
      </c>
      <c r="C167" s="34">
        <v>40</v>
      </c>
      <c r="D167" s="3"/>
      <c r="E167" s="4"/>
      <c r="F167" s="4"/>
      <c r="G167" s="5"/>
      <c r="H167" s="3"/>
      <c r="I167" s="3"/>
      <c r="J167" s="3"/>
      <c r="K167" s="3"/>
      <c r="L167" s="13">
        <f t="shared" ref="L167:L168" si="92">B167+C167+D167+E167+F167+G167+H167+I167+J167+K167</f>
        <v>12689.25</v>
      </c>
      <c r="M167" s="35">
        <f>M166*L167</f>
        <v>317231.25</v>
      </c>
    </row>
    <row r="168" spans="1:13" ht="15.75" thickBot="1" x14ac:dyDescent="0.3">
      <c r="A168" s="14" t="s">
        <v>17</v>
      </c>
      <c r="B168" s="15"/>
      <c r="C168" s="16"/>
      <c r="D168" s="16"/>
      <c r="E168" s="15">
        <v>684.23</v>
      </c>
      <c r="F168" s="15"/>
      <c r="G168" s="17"/>
      <c r="H168" s="16"/>
      <c r="I168" s="16"/>
      <c r="J168" s="16">
        <v>2493.59</v>
      </c>
      <c r="K168" s="16"/>
      <c r="L168" s="18">
        <f t="shared" si="92"/>
        <v>3177.82</v>
      </c>
      <c r="M168" s="35">
        <f>L168*M166</f>
        <v>79445.5</v>
      </c>
    </row>
    <row r="169" spans="1:13" x14ac:dyDescent="0.25">
      <c r="A169" s="6" t="s">
        <v>33</v>
      </c>
      <c r="B169" s="8">
        <f>B170+B171</f>
        <v>12649.25</v>
      </c>
      <c r="C169" s="9">
        <f>C170+C171</f>
        <v>40</v>
      </c>
      <c r="D169" s="9">
        <f>D170+D171</f>
        <v>0</v>
      </c>
      <c r="E169" s="8">
        <f>E170+E171</f>
        <v>684.23</v>
      </c>
      <c r="F169" s="8">
        <f t="shared" ref="F169:K169" si="93">F170+F171</f>
        <v>0</v>
      </c>
      <c r="G169" s="10">
        <f t="shared" si="93"/>
        <v>0</v>
      </c>
      <c r="H169" s="10">
        <f t="shared" si="93"/>
        <v>0</v>
      </c>
      <c r="I169" s="10">
        <f t="shared" si="93"/>
        <v>0</v>
      </c>
      <c r="J169" s="10">
        <f t="shared" si="93"/>
        <v>3215.42</v>
      </c>
      <c r="K169" s="10">
        <f t="shared" si="93"/>
        <v>0</v>
      </c>
      <c r="L169" s="11">
        <f>B169+C169+D169+E169+F169+G169+H169+I169+J169+K169</f>
        <v>16588.900000000001</v>
      </c>
      <c r="M169">
        <v>25</v>
      </c>
    </row>
    <row r="170" spans="1:13" x14ac:dyDescent="0.25">
      <c r="A170" s="12" t="s">
        <v>16</v>
      </c>
      <c r="B170" s="4">
        <v>12649.25</v>
      </c>
      <c r="C170" s="34">
        <v>40</v>
      </c>
      <c r="D170" s="3"/>
      <c r="E170" s="4"/>
      <c r="F170" s="4"/>
      <c r="G170" s="5"/>
      <c r="H170" s="3"/>
      <c r="I170" s="3"/>
      <c r="J170" s="3"/>
      <c r="K170" s="3"/>
      <c r="L170" s="13">
        <f t="shared" ref="L170:L171" si="94">B170+C170+D170+E170+F170+G170+H170+I170+J170+K170</f>
        <v>12689.25</v>
      </c>
      <c r="M170" s="35">
        <f>M169*L170</f>
        <v>317231.25</v>
      </c>
    </row>
    <row r="171" spans="1:13" ht="15.75" thickBot="1" x14ac:dyDescent="0.3">
      <c r="A171" s="14" t="s">
        <v>17</v>
      </c>
      <c r="B171" s="15"/>
      <c r="C171" s="16"/>
      <c r="D171" s="16"/>
      <c r="E171" s="15">
        <v>684.23</v>
      </c>
      <c r="F171" s="15"/>
      <c r="G171" s="17"/>
      <c r="H171" s="16"/>
      <c r="I171" s="16"/>
      <c r="J171" s="16">
        <v>3215.42</v>
      </c>
      <c r="K171" s="16"/>
      <c r="L171" s="22">
        <f t="shared" si="94"/>
        <v>3899.65</v>
      </c>
      <c r="M171" s="35">
        <f>L171*M169</f>
        <v>97491.25</v>
      </c>
    </row>
    <row r="172" spans="1:13" x14ac:dyDescent="0.25">
      <c r="A172" s="6" t="s">
        <v>34</v>
      </c>
      <c r="B172" s="8">
        <f>B173+B174</f>
        <v>12649.25</v>
      </c>
      <c r="C172" s="9">
        <f>C173+C174</f>
        <v>40</v>
      </c>
      <c r="D172" s="9">
        <f>D173+D174</f>
        <v>0</v>
      </c>
      <c r="E172" s="8">
        <f>E173+E174</f>
        <v>684.23</v>
      </c>
      <c r="F172" s="8">
        <f t="shared" ref="F172:K172" si="95">F173+F174</f>
        <v>0</v>
      </c>
      <c r="G172" s="10">
        <f t="shared" si="95"/>
        <v>0</v>
      </c>
      <c r="H172" s="10">
        <f t="shared" si="95"/>
        <v>0</v>
      </c>
      <c r="I172" s="10">
        <f t="shared" si="95"/>
        <v>0</v>
      </c>
      <c r="J172" s="10">
        <f t="shared" si="95"/>
        <v>1968.62</v>
      </c>
      <c r="K172" s="10">
        <f t="shared" si="95"/>
        <v>0</v>
      </c>
      <c r="L172" s="11">
        <f>B172+C172+D172+E172+F172+G172+H172+I172+J172+K172</f>
        <v>15342.099999999999</v>
      </c>
      <c r="M172">
        <v>25</v>
      </c>
    </row>
    <row r="173" spans="1:13" x14ac:dyDescent="0.25">
      <c r="A173" s="12" t="s">
        <v>16</v>
      </c>
      <c r="B173" s="4">
        <v>12649.25</v>
      </c>
      <c r="C173" s="34">
        <v>40</v>
      </c>
      <c r="D173" s="3"/>
      <c r="E173" s="4"/>
      <c r="F173" s="4"/>
      <c r="G173" s="5"/>
      <c r="H173" s="3"/>
      <c r="I173" s="3"/>
      <c r="J173" s="3"/>
      <c r="K173" s="3"/>
      <c r="L173" s="13">
        <f t="shared" ref="L173:L174" si="96">B173+C173+D173+E173+F173+G173+H173+I173+J173+K173</f>
        <v>12689.25</v>
      </c>
      <c r="M173" s="35">
        <f>M172*L173</f>
        <v>317231.25</v>
      </c>
    </row>
    <row r="174" spans="1:13" ht="15.75" thickBot="1" x14ac:dyDescent="0.3">
      <c r="A174" s="14" t="s">
        <v>17</v>
      </c>
      <c r="B174" s="15"/>
      <c r="C174" s="16"/>
      <c r="D174" s="16"/>
      <c r="E174" s="15">
        <v>684.23</v>
      </c>
      <c r="F174" s="15"/>
      <c r="G174" s="17"/>
      <c r="H174" s="16"/>
      <c r="I174" s="16"/>
      <c r="J174" s="16">
        <v>1968.62</v>
      </c>
      <c r="K174" s="16"/>
      <c r="L174" s="18">
        <f t="shared" si="96"/>
        <v>2652.85</v>
      </c>
      <c r="M174" s="35">
        <f>L174*M172</f>
        <v>66321.25</v>
      </c>
    </row>
    <row r="175" spans="1:13" x14ac:dyDescent="0.25">
      <c r="A175" s="6" t="s">
        <v>35</v>
      </c>
      <c r="B175" s="8">
        <f>B176+B177</f>
        <v>12649.25</v>
      </c>
      <c r="C175" s="9">
        <f>C176+C177</f>
        <v>40</v>
      </c>
      <c r="D175" s="9">
        <f>D176+D177</f>
        <v>0</v>
      </c>
      <c r="E175" s="8">
        <f>E176+E177</f>
        <v>684.23</v>
      </c>
      <c r="F175" s="8">
        <f t="shared" ref="F175:K175" si="97">F176+F177</f>
        <v>0</v>
      </c>
      <c r="G175" s="10">
        <f t="shared" si="97"/>
        <v>0</v>
      </c>
      <c r="H175" s="10">
        <f t="shared" si="97"/>
        <v>0</v>
      </c>
      <c r="I175" s="10">
        <f t="shared" si="97"/>
        <v>0</v>
      </c>
      <c r="J175" s="10">
        <f t="shared" si="97"/>
        <v>2592.02</v>
      </c>
      <c r="K175" s="10">
        <f t="shared" si="97"/>
        <v>0</v>
      </c>
      <c r="L175" s="11">
        <f>B175+C175+D175+E175+F175+G175+H175+I175+J175+K175</f>
        <v>15965.5</v>
      </c>
      <c r="M175">
        <v>25</v>
      </c>
    </row>
    <row r="176" spans="1:13" x14ac:dyDescent="0.25">
      <c r="A176" s="12" t="s">
        <v>16</v>
      </c>
      <c r="B176" s="4">
        <v>12649.25</v>
      </c>
      <c r="C176" s="34">
        <v>40</v>
      </c>
      <c r="D176" s="3"/>
      <c r="E176" s="4"/>
      <c r="F176" s="4"/>
      <c r="G176" s="5"/>
      <c r="H176" s="3"/>
      <c r="I176" s="3"/>
      <c r="J176" s="3"/>
      <c r="K176" s="3"/>
      <c r="L176" s="13">
        <f t="shared" ref="L176:L177" si="98">B176+C176+D176+E176+F176+G176+H176+I176+J176+K176</f>
        <v>12689.25</v>
      </c>
      <c r="M176" s="35">
        <f>M175*L176</f>
        <v>317231.25</v>
      </c>
    </row>
    <row r="177" spans="1:13" ht="15.75" thickBot="1" x14ac:dyDescent="0.3">
      <c r="A177" s="14" t="s">
        <v>17</v>
      </c>
      <c r="B177" s="15"/>
      <c r="C177" s="16"/>
      <c r="D177" s="16"/>
      <c r="E177" s="15">
        <v>684.23</v>
      </c>
      <c r="F177" s="15"/>
      <c r="G177" s="17"/>
      <c r="H177" s="16"/>
      <c r="I177" s="16"/>
      <c r="J177" s="16">
        <v>2592.02</v>
      </c>
      <c r="K177" s="16"/>
      <c r="L177" s="18">
        <f t="shared" si="98"/>
        <v>3276.25</v>
      </c>
      <c r="M177" s="35">
        <f>L177*M175</f>
        <v>81906.25</v>
      </c>
    </row>
    <row r="178" spans="1:13" x14ac:dyDescent="0.25">
      <c r="A178" s="6" t="s">
        <v>36</v>
      </c>
      <c r="B178" s="8">
        <f>B179+B180</f>
        <v>6324.63</v>
      </c>
      <c r="C178" s="9">
        <f>C179+C180</f>
        <v>40</v>
      </c>
      <c r="D178" s="9">
        <f>D179+D180</f>
        <v>0</v>
      </c>
      <c r="E178" s="8">
        <f>E179+E180</f>
        <v>684.23</v>
      </c>
      <c r="F178" s="8">
        <f t="shared" ref="F178:K178" si="99">F179+F180</f>
        <v>0</v>
      </c>
      <c r="G178" s="10">
        <f t="shared" si="99"/>
        <v>0</v>
      </c>
      <c r="H178" s="10">
        <f t="shared" si="99"/>
        <v>0</v>
      </c>
      <c r="I178" s="10">
        <f t="shared" si="99"/>
        <v>0</v>
      </c>
      <c r="J178" s="10">
        <f t="shared" si="99"/>
        <v>1082.74</v>
      </c>
      <c r="K178" s="10">
        <f t="shared" si="99"/>
        <v>0</v>
      </c>
      <c r="L178" s="11">
        <f>B178+C178+D178+E178+F178+G178+H178+I178+J178+K178</f>
        <v>8131.6</v>
      </c>
      <c r="M178">
        <v>25</v>
      </c>
    </row>
    <row r="179" spans="1:13" x14ac:dyDescent="0.25">
      <c r="A179" s="12" t="s">
        <v>16</v>
      </c>
      <c r="B179" s="4">
        <v>6324.63</v>
      </c>
      <c r="C179" s="34">
        <v>40</v>
      </c>
      <c r="D179" s="3"/>
      <c r="E179" s="4"/>
      <c r="F179" s="4"/>
      <c r="G179" s="5"/>
      <c r="H179" s="3"/>
      <c r="I179" s="3"/>
      <c r="J179" s="3"/>
      <c r="K179" s="3"/>
      <c r="L179" s="13">
        <f t="shared" ref="L179:L180" si="100">B179+C179+D179+E179+F179+G179+H179+I179+J179+K179</f>
        <v>6364.63</v>
      </c>
      <c r="M179" s="35">
        <f>M178*L179</f>
        <v>159115.75</v>
      </c>
    </row>
    <row r="180" spans="1:13" ht="15.75" thickBot="1" x14ac:dyDescent="0.3">
      <c r="A180" s="14" t="s">
        <v>17</v>
      </c>
      <c r="B180" s="15"/>
      <c r="C180" s="16"/>
      <c r="D180" s="16"/>
      <c r="E180" s="15">
        <v>684.23</v>
      </c>
      <c r="F180" s="15"/>
      <c r="G180" s="17"/>
      <c r="H180" s="16"/>
      <c r="I180" s="16"/>
      <c r="J180" s="16">
        <v>1082.74</v>
      </c>
      <c r="K180" s="16"/>
      <c r="L180" s="22">
        <f t="shared" si="100"/>
        <v>1766.97</v>
      </c>
      <c r="M180" s="35">
        <f>L180*M178</f>
        <v>44174.25</v>
      </c>
    </row>
    <row r="181" spans="1:13" x14ac:dyDescent="0.25">
      <c r="A181" s="6" t="s">
        <v>37</v>
      </c>
      <c r="B181" s="8">
        <f>B182+B183</f>
        <v>6324.63</v>
      </c>
      <c r="C181" s="9">
        <f>C182+C183</f>
        <v>40</v>
      </c>
      <c r="D181" s="9">
        <f>D182+D183</f>
        <v>0</v>
      </c>
      <c r="E181" s="8">
        <f>E182+E183</f>
        <v>684.23</v>
      </c>
      <c r="F181" s="8">
        <f t="shared" ref="F181:K181" si="101">F182+F183</f>
        <v>0</v>
      </c>
      <c r="G181" s="10">
        <f t="shared" si="101"/>
        <v>0</v>
      </c>
      <c r="H181" s="10">
        <f t="shared" si="101"/>
        <v>0</v>
      </c>
      <c r="I181" s="10">
        <f t="shared" si="101"/>
        <v>0</v>
      </c>
      <c r="J181" s="10">
        <f t="shared" si="101"/>
        <v>820.26</v>
      </c>
      <c r="K181" s="10">
        <f t="shared" si="101"/>
        <v>0</v>
      </c>
      <c r="L181" s="11">
        <f>B181+C181+D181+E181+F181+G181+H181+I181+J181+K181</f>
        <v>7869.1200000000008</v>
      </c>
      <c r="M181">
        <v>25</v>
      </c>
    </row>
    <row r="182" spans="1:13" x14ac:dyDescent="0.25">
      <c r="A182" s="12" t="s">
        <v>16</v>
      </c>
      <c r="B182" s="4">
        <v>6324.63</v>
      </c>
      <c r="C182" s="34">
        <v>40</v>
      </c>
      <c r="D182" s="3"/>
      <c r="E182" s="4"/>
      <c r="F182" s="4"/>
      <c r="G182" s="5"/>
      <c r="H182" s="5"/>
      <c r="I182" s="3"/>
      <c r="J182" s="3"/>
      <c r="K182" s="3"/>
      <c r="L182" s="13">
        <f t="shared" ref="L182:L183" si="102">B182+C182+D182+E182+F182+G182+H182+I182+J182+K182</f>
        <v>6364.63</v>
      </c>
      <c r="M182" s="35">
        <f>M181*L182</f>
        <v>159115.75</v>
      </c>
    </row>
    <row r="183" spans="1:13" ht="15.75" thickBot="1" x14ac:dyDescent="0.3">
      <c r="A183" s="14" t="s">
        <v>17</v>
      </c>
      <c r="B183" s="15"/>
      <c r="C183" s="16"/>
      <c r="D183" s="16"/>
      <c r="E183" s="15">
        <v>684.23</v>
      </c>
      <c r="F183" s="15"/>
      <c r="G183" s="17"/>
      <c r="H183" s="16"/>
      <c r="I183" s="16"/>
      <c r="J183" s="16">
        <v>820.26</v>
      </c>
      <c r="K183" s="16"/>
      <c r="L183" s="18">
        <f t="shared" si="102"/>
        <v>1504.49</v>
      </c>
      <c r="M183" s="35">
        <f>L183*M181</f>
        <v>37612.25</v>
      </c>
    </row>
  </sheetData>
  <mergeCells count="24">
    <mergeCell ref="B5:D5"/>
    <mergeCell ref="A5:A6"/>
    <mergeCell ref="L5:L6"/>
    <mergeCell ref="E5:K5"/>
    <mergeCell ref="A38:A39"/>
    <mergeCell ref="B38:D38"/>
    <mergeCell ref="E38:K38"/>
    <mergeCell ref="L38:L39"/>
    <mergeCell ref="A70:A71"/>
    <mergeCell ref="B70:D70"/>
    <mergeCell ref="E70:K70"/>
    <mergeCell ref="L70:L71"/>
    <mergeCell ref="A102:A103"/>
    <mergeCell ref="B102:D102"/>
    <mergeCell ref="E102:K102"/>
    <mergeCell ref="L102:L103"/>
    <mergeCell ref="A122:A123"/>
    <mergeCell ref="B122:D122"/>
    <mergeCell ref="E122:K122"/>
    <mergeCell ref="L122:L123"/>
    <mergeCell ref="A154:A155"/>
    <mergeCell ref="B154:D154"/>
    <mergeCell ref="E154:K154"/>
    <mergeCell ref="L154:L155"/>
  </mergeCells>
  <pageMargins left="0.11811023622047245" right="0" top="0.15748031496062992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9"/>
  <sheetViews>
    <sheetView tabSelected="1" workbookViewId="0">
      <selection activeCell="Q18" sqref="Q18"/>
    </sheetView>
  </sheetViews>
  <sheetFormatPr defaultRowHeight="15" x14ac:dyDescent="0.25"/>
  <cols>
    <col min="1" max="1" width="18.28515625" customWidth="1"/>
    <col min="2" max="2" width="10.140625" customWidth="1"/>
    <col min="3" max="3" width="14" customWidth="1"/>
    <col min="4" max="5" width="13.140625" customWidth="1"/>
    <col min="6" max="6" width="15.7109375" customWidth="1"/>
    <col min="7" max="7" width="16.7109375" customWidth="1"/>
    <col min="8" max="8" width="19.140625" customWidth="1"/>
    <col min="9" max="9" width="12.85546875" customWidth="1"/>
    <col min="10" max="10" width="18.7109375" customWidth="1"/>
  </cols>
  <sheetData>
    <row r="2" spans="1:10" ht="19.5" thickBot="1" x14ac:dyDescent="0.35">
      <c r="A2" s="19" t="s">
        <v>29</v>
      </c>
      <c r="B2" s="1"/>
      <c r="C2" s="1"/>
      <c r="D2" s="1"/>
      <c r="E2" s="1"/>
      <c r="F2" s="1"/>
      <c r="I2" s="1"/>
      <c r="J2" s="1"/>
    </row>
    <row r="3" spans="1:10" x14ac:dyDescent="0.25">
      <c r="A3" s="53" t="s">
        <v>27</v>
      </c>
      <c r="B3" s="55" t="s">
        <v>21</v>
      </c>
      <c r="C3" s="55" t="s">
        <v>19</v>
      </c>
      <c r="D3" s="55"/>
      <c r="E3" s="55"/>
      <c r="F3" s="57" t="s">
        <v>26</v>
      </c>
      <c r="G3" s="55" t="s">
        <v>22</v>
      </c>
      <c r="H3" s="55"/>
      <c r="I3" s="59" t="s">
        <v>24</v>
      </c>
    </row>
    <row r="4" spans="1:10" ht="45.75" customHeight="1" x14ac:dyDescent="0.25">
      <c r="A4" s="54"/>
      <c r="B4" s="56"/>
      <c r="C4" s="42" t="s">
        <v>16</v>
      </c>
      <c r="D4" s="42" t="s">
        <v>20</v>
      </c>
      <c r="E4" s="42" t="s">
        <v>25</v>
      </c>
      <c r="F4" s="58"/>
      <c r="G4" s="43" t="s">
        <v>15</v>
      </c>
      <c r="H4" s="43" t="s">
        <v>23</v>
      </c>
      <c r="I4" s="60"/>
      <c r="J4" s="24"/>
    </row>
    <row r="5" spans="1:10" ht="15" customHeight="1" x14ac:dyDescent="0.25">
      <c r="A5" s="20" t="s">
        <v>28</v>
      </c>
      <c r="B5" s="20">
        <v>182</v>
      </c>
      <c r="C5" s="26">
        <f>БН!L9</f>
        <v>40579.229999999996</v>
      </c>
      <c r="D5" s="26">
        <f>БН!L10</f>
        <v>9029.85</v>
      </c>
      <c r="E5" s="26">
        <f>D5+C5</f>
        <v>49609.079999999994</v>
      </c>
      <c r="F5" s="20">
        <v>44279.17</v>
      </c>
      <c r="G5" s="25">
        <f>F5*B5</f>
        <v>8058808.9399999995</v>
      </c>
      <c r="H5" s="25">
        <f>(23765172.96+180000-989295.12-359765)*0.4</f>
        <v>9038445.1359999999</v>
      </c>
      <c r="I5" s="44">
        <f>H5/G5</f>
        <v>1.1215609159236377</v>
      </c>
      <c r="J5" s="51" t="s">
        <v>44</v>
      </c>
    </row>
    <row r="6" spans="1:10" x14ac:dyDescent="0.25">
      <c r="A6" s="20" t="s">
        <v>30</v>
      </c>
      <c r="B6" s="20">
        <v>294</v>
      </c>
      <c r="C6" s="26">
        <f>БН!L12</f>
        <v>33239.07</v>
      </c>
      <c r="D6" s="26">
        <f>БН!L13</f>
        <v>11547.949999999999</v>
      </c>
      <c r="E6" s="26">
        <f t="shared" ref="E6:E13" si="0">D6+C6</f>
        <v>44787.02</v>
      </c>
      <c r="F6" s="20">
        <v>44279.17</v>
      </c>
      <c r="G6" s="25">
        <f t="shared" ref="G6:G12" si="1">F6*B6</f>
        <v>13018075.979999999</v>
      </c>
      <c r="H6" s="25">
        <f>(27138149.86+220000-1009705.95-1573601.25-376990.5)*0.54</f>
        <v>13174840.1664</v>
      </c>
      <c r="I6" s="44">
        <f t="shared" ref="I6:I13" si="2">H6/G6</f>
        <v>1.0120420395948559</v>
      </c>
      <c r="J6" s="51"/>
    </row>
    <row r="7" spans="1:10" x14ac:dyDescent="0.25">
      <c r="A7" s="20" t="s">
        <v>31</v>
      </c>
      <c r="B7" s="20">
        <v>163</v>
      </c>
      <c r="C7" s="26">
        <f>БН!L15</f>
        <v>38018.500000000007</v>
      </c>
      <c r="D7" s="26">
        <f>БН!L16</f>
        <v>8638.4499999999989</v>
      </c>
      <c r="E7" s="26">
        <f t="shared" si="0"/>
        <v>46656.950000000004</v>
      </c>
      <c r="F7" s="20">
        <v>44279.17</v>
      </c>
      <c r="G7" s="25">
        <f t="shared" si="1"/>
        <v>7217504.71</v>
      </c>
      <c r="H7" s="25">
        <f>(20871607.5+150000-1405492-1129872.33-358944.75)*0.42</f>
        <v>7613465.3364000004</v>
      </c>
      <c r="I7" s="44">
        <f t="shared" si="2"/>
        <v>1.0548611524771696</v>
      </c>
      <c r="J7" s="51"/>
    </row>
    <row r="8" spans="1:10" x14ac:dyDescent="0.25">
      <c r="A8" s="20" t="s">
        <v>32</v>
      </c>
      <c r="B8" s="27">
        <v>335</v>
      </c>
      <c r="C8" s="26">
        <f>БН!L18</f>
        <v>36803.749999999993</v>
      </c>
      <c r="D8" s="26">
        <f>БН!L19</f>
        <v>10144.750000000002</v>
      </c>
      <c r="E8" s="26">
        <f t="shared" si="0"/>
        <v>46948.499999999993</v>
      </c>
      <c r="F8" s="20">
        <v>44279.17</v>
      </c>
      <c r="G8" s="25">
        <f t="shared" si="1"/>
        <v>14833521.949999999</v>
      </c>
      <c r="H8" s="25">
        <f>(39341130.95+305000-1787587.25-1672039.81-396676.75)*0.44</f>
        <v>15747523.9416</v>
      </c>
      <c r="I8" s="44">
        <f t="shared" si="2"/>
        <v>1.0616173282839279</v>
      </c>
      <c r="J8" s="51"/>
    </row>
    <row r="9" spans="1:10" x14ac:dyDescent="0.25">
      <c r="A9" s="20" t="s">
        <v>33</v>
      </c>
      <c r="B9" s="27">
        <v>390</v>
      </c>
      <c r="C9" s="26">
        <f>БН!L21</f>
        <v>37562.389999999992</v>
      </c>
      <c r="D9" s="26">
        <f>БН!L22</f>
        <v>10031.280000000001</v>
      </c>
      <c r="E9" s="26">
        <f t="shared" si="0"/>
        <v>47593.669999999991</v>
      </c>
      <c r="F9" s="20">
        <v>44279.17</v>
      </c>
      <c r="G9" s="25">
        <f t="shared" si="1"/>
        <v>17268876.300000001</v>
      </c>
      <c r="H9" s="25">
        <f>(330000+42019663.43-1514646-414722.5)*0.46</f>
        <v>18593335.667800002</v>
      </c>
      <c r="I9" s="44">
        <f t="shared" si="2"/>
        <v>1.0766963260834754</v>
      </c>
      <c r="J9" s="51"/>
    </row>
    <row r="10" spans="1:10" s="23" customFormat="1" x14ac:dyDescent="0.25">
      <c r="A10" s="28" t="s">
        <v>34</v>
      </c>
      <c r="B10" s="28">
        <v>265</v>
      </c>
      <c r="C10" s="30">
        <f>БН!L24</f>
        <v>34449.340000000004</v>
      </c>
      <c r="D10" s="30">
        <f>БН!L25</f>
        <v>9829.83</v>
      </c>
      <c r="E10" s="30">
        <f t="shared" si="0"/>
        <v>44279.170000000006</v>
      </c>
      <c r="F10" s="28">
        <v>44279.17</v>
      </c>
      <c r="G10" s="29">
        <f>F10*B10</f>
        <v>11733980.049999999</v>
      </c>
      <c r="H10" s="29">
        <f>(230000+28311779.81-2414897.28-1247631.25-383552.5)*0.48</f>
        <v>11757935.414399998</v>
      </c>
      <c r="I10" s="47">
        <f t="shared" si="2"/>
        <v>1.0020415378497256</v>
      </c>
      <c r="J10" s="51"/>
    </row>
    <row r="11" spans="1:10" s="41" customFormat="1" x14ac:dyDescent="0.25">
      <c r="A11" s="31" t="s">
        <v>35</v>
      </c>
      <c r="B11" s="31">
        <v>354</v>
      </c>
      <c r="C11" s="32">
        <f>БН!L27</f>
        <v>36618.930000000008</v>
      </c>
      <c r="D11" s="32">
        <f>БН!L28</f>
        <v>9491.4</v>
      </c>
      <c r="E11" s="32">
        <f t="shared" si="0"/>
        <v>46110.330000000009</v>
      </c>
      <c r="F11" s="31">
        <v>46110.33</v>
      </c>
      <c r="G11" s="40">
        <f t="shared" si="1"/>
        <v>16323056.82</v>
      </c>
      <c r="H11" s="40">
        <f>(360000+45314059-1866640.12-1469281.34-399137.5)*0.39</f>
        <v>16356210.0156</v>
      </c>
      <c r="I11" s="45">
        <f t="shared" si="2"/>
        <v>1.0020310653798239</v>
      </c>
      <c r="J11" s="46" t="s">
        <v>43</v>
      </c>
    </row>
    <row r="12" spans="1:10" x14ac:dyDescent="0.25">
      <c r="A12" s="20" t="s">
        <v>36</v>
      </c>
      <c r="B12" s="27">
        <v>93</v>
      </c>
      <c r="C12" s="26">
        <f>БН!L30</f>
        <v>41620.31</v>
      </c>
      <c r="D12" s="26">
        <f>БН!L31</f>
        <v>18789.579999999998</v>
      </c>
      <c r="E12" s="26">
        <f t="shared" si="0"/>
        <v>60409.89</v>
      </c>
      <c r="F12" s="20">
        <v>58625.2</v>
      </c>
      <c r="G12" s="25">
        <f t="shared" si="1"/>
        <v>5452143.5999999996</v>
      </c>
      <c r="H12" s="25">
        <f>(100000+14363883.78-547183.49-203290)*0.41</f>
        <v>5622498.2188999997</v>
      </c>
      <c r="I12" s="44">
        <f t="shared" si="2"/>
        <v>1.0312454387481651</v>
      </c>
      <c r="J12" s="51" t="s">
        <v>42</v>
      </c>
    </row>
    <row r="13" spans="1:10" s="23" customFormat="1" x14ac:dyDescent="0.25">
      <c r="A13" s="28" t="s">
        <v>37</v>
      </c>
      <c r="B13" s="28">
        <v>106</v>
      </c>
      <c r="C13" s="30">
        <f>БН!L33</f>
        <v>40562.69999999999</v>
      </c>
      <c r="D13" s="30">
        <f>БН!L34</f>
        <v>18062.5</v>
      </c>
      <c r="E13" s="30">
        <f t="shared" si="0"/>
        <v>58625.19999999999</v>
      </c>
      <c r="F13" s="28">
        <v>58625.2</v>
      </c>
      <c r="G13" s="29">
        <f>F13*B13</f>
        <v>6214271.1999999993</v>
      </c>
      <c r="H13" s="29">
        <f>(100000+12602638.94-698387.25-196728)*0.52</f>
        <v>6139912.3187999995</v>
      </c>
      <c r="I13" s="47">
        <f t="shared" si="2"/>
        <v>0.98803417507752156</v>
      </c>
      <c r="J13" s="51"/>
    </row>
    <row r="15" spans="1:10" ht="19.5" thickBot="1" x14ac:dyDescent="0.35">
      <c r="A15" s="19" t="s">
        <v>38</v>
      </c>
      <c r="B15" s="1"/>
      <c r="C15" s="1"/>
      <c r="D15" s="1"/>
      <c r="E15" s="1"/>
      <c r="F15" s="1"/>
      <c r="I15" s="1"/>
      <c r="J15" s="1"/>
    </row>
    <row r="16" spans="1:10" x14ac:dyDescent="0.25">
      <c r="A16" s="53" t="s">
        <v>27</v>
      </c>
      <c r="B16" s="55" t="s">
        <v>21</v>
      </c>
      <c r="C16" s="55" t="s">
        <v>19</v>
      </c>
      <c r="D16" s="55"/>
      <c r="E16" s="55"/>
      <c r="F16" s="57" t="s">
        <v>26</v>
      </c>
      <c r="G16" s="55" t="s">
        <v>22</v>
      </c>
      <c r="H16" s="55"/>
      <c r="I16" s="59" t="s">
        <v>24</v>
      </c>
    </row>
    <row r="17" spans="1:10" ht="45.75" customHeight="1" x14ac:dyDescent="0.25">
      <c r="A17" s="54"/>
      <c r="B17" s="56"/>
      <c r="C17" s="42" t="s">
        <v>16</v>
      </c>
      <c r="D17" s="42" t="s">
        <v>20</v>
      </c>
      <c r="E17" s="42" t="s">
        <v>25</v>
      </c>
      <c r="F17" s="58"/>
      <c r="G17" s="43" t="s">
        <v>15</v>
      </c>
      <c r="H17" s="43" t="s">
        <v>23</v>
      </c>
      <c r="I17" s="60"/>
      <c r="J17" s="24"/>
    </row>
    <row r="18" spans="1:10" ht="15" customHeight="1" x14ac:dyDescent="0.25">
      <c r="A18" s="20" t="s">
        <v>28</v>
      </c>
      <c r="B18" s="20">
        <v>211</v>
      </c>
      <c r="C18" s="26">
        <v>40252.29</v>
      </c>
      <c r="D18" s="26">
        <v>8957.1</v>
      </c>
      <c r="E18" s="26">
        <f>D18+C18</f>
        <v>49209.39</v>
      </c>
      <c r="F18" s="20">
        <v>44053.919999999998</v>
      </c>
      <c r="G18" s="25">
        <f>F18*B18</f>
        <v>9295377.1199999992</v>
      </c>
      <c r="H18" s="25">
        <f>(23765172.96+180000-989295.12-359765)*0.46</f>
        <v>10394211.906400001</v>
      </c>
      <c r="I18" s="44">
        <f>H18/G18</f>
        <v>1.1182130399030008</v>
      </c>
      <c r="J18" s="51" t="s">
        <v>44</v>
      </c>
    </row>
    <row r="19" spans="1:10" x14ac:dyDescent="0.25">
      <c r="A19" s="20" t="s">
        <v>30</v>
      </c>
      <c r="B19" s="20">
        <v>219</v>
      </c>
      <c r="C19" s="26">
        <v>33053.58</v>
      </c>
      <c r="D19" s="26">
        <v>11483.5</v>
      </c>
      <c r="E19" s="26">
        <f t="shared" ref="E19:E26" si="3">D19+C19</f>
        <v>44537.08</v>
      </c>
      <c r="F19" s="20">
        <v>44053.919999999998</v>
      </c>
      <c r="G19" s="25">
        <f t="shared" ref="G19:G22" si="4">F19*B19</f>
        <v>9647808.4800000004</v>
      </c>
      <c r="H19" s="25">
        <f>(27138149.86+220000-1009705.95-1573601.25-376990.5)*0.4</f>
        <v>9759140.8640000001</v>
      </c>
      <c r="I19" s="44">
        <f t="shared" ref="I19:I26" si="5">H19/G19</f>
        <v>1.0115396552730906</v>
      </c>
      <c r="J19" s="51"/>
    </row>
    <row r="20" spans="1:10" x14ac:dyDescent="0.25">
      <c r="A20" s="20" t="s">
        <v>31</v>
      </c>
      <c r="B20" s="20">
        <v>188</v>
      </c>
      <c r="C20" s="26">
        <v>38456.660000000003</v>
      </c>
      <c r="D20" s="26">
        <v>8738.01</v>
      </c>
      <c r="E20" s="26">
        <f t="shared" si="3"/>
        <v>47194.670000000006</v>
      </c>
      <c r="F20" s="20">
        <v>44053.919999999998</v>
      </c>
      <c r="G20" s="25">
        <f t="shared" si="4"/>
        <v>8282136.96</v>
      </c>
      <c r="H20" s="25">
        <f>(20871607.5+150000-1405492-1129872.33-358944.75)*0.49</f>
        <v>8882376.2258000001</v>
      </c>
      <c r="I20" s="44">
        <f t="shared" si="5"/>
        <v>1.0724739603678324</v>
      </c>
      <c r="J20" s="51"/>
    </row>
    <row r="21" spans="1:10" x14ac:dyDescent="0.25">
      <c r="A21" s="20" t="s">
        <v>32</v>
      </c>
      <c r="B21" s="27">
        <v>370</v>
      </c>
      <c r="C21" s="26">
        <v>36351.629999999997</v>
      </c>
      <c r="D21" s="26">
        <v>10020.14</v>
      </c>
      <c r="E21" s="26">
        <f t="shared" si="3"/>
        <v>46371.77</v>
      </c>
      <c r="F21" s="20">
        <v>44053.919999999998</v>
      </c>
      <c r="G21" s="25">
        <f t="shared" si="4"/>
        <v>16299950.399999999</v>
      </c>
      <c r="H21" s="25">
        <f>(39341130.95+305000-1787587.25-1672039.81-396676.75)*0.48</f>
        <v>17179117.027199998</v>
      </c>
      <c r="I21" s="44">
        <f t="shared" si="5"/>
        <v>1.0539367670223094</v>
      </c>
      <c r="J21" s="51"/>
    </row>
    <row r="22" spans="1:10" x14ac:dyDescent="0.25">
      <c r="A22" s="20" t="s">
        <v>33</v>
      </c>
      <c r="B22" s="27">
        <v>370</v>
      </c>
      <c r="C22" s="26">
        <v>37010.660000000003</v>
      </c>
      <c r="D22" s="26">
        <v>9883.93</v>
      </c>
      <c r="E22" s="26">
        <f t="shared" si="3"/>
        <v>46894.590000000004</v>
      </c>
      <c r="F22" s="20">
        <v>44053.919999999998</v>
      </c>
      <c r="G22" s="25">
        <f t="shared" si="4"/>
        <v>16299950.399999999</v>
      </c>
      <c r="H22" s="25">
        <f>(330000+42019663.43-1514646-414722.5)*0.43</f>
        <v>17380726.819899999</v>
      </c>
      <c r="I22" s="44">
        <f t="shared" si="5"/>
        <v>1.0663055035983422</v>
      </c>
      <c r="J22" s="51"/>
    </row>
    <row r="23" spans="1:10" s="23" customFormat="1" x14ac:dyDescent="0.25">
      <c r="A23" s="28" t="s">
        <v>34</v>
      </c>
      <c r="B23" s="28">
        <v>244</v>
      </c>
      <c r="C23" s="30">
        <v>34296.379999999997</v>
      </c>
      <c r="D23" s="30">
        <v>9757.5400000000009</v>
      </c>
      <c r="E23" s="30">
        <f t="shared" si="3"/>
        <v>44053.919999999998</v>
      </c>
      <c r="F23" s="28">
        <v>44053.919999999998</v>
      </c>
      <c r="G23" s="29">
        <f>F23*B23</f>
        <v>10749156.48</v>
      </c>
      <c r="H23" s="29">
        <f>(230000+28311779.81-2414897.28-1247631.25-383552.5)*0.44</f>
        <v>10778107.463199999</v>
      </c>
      <c r="I23" s="47">
        <f t="shared" si="5"/>
        <v>1.0026933260534316</v>
      </c>
      <c r="J23" s="51"/>
    </row>
    <row r="24" spans="1:10" s="41" customFormat="1" x14ac:dyDescent="0.25">
      <c r="A24" s="31" t="s">
        <v>35</v>
      </c>
      <c r="B24" s="31">
        <v>433</v>
      </c>
      <c r="C24" s="32">
        <v>36846.620000000003</v>
      </c>
      <c r="D24" s="32">
        <v>9822.58</v>
      </c>
      <c r="E24" s="32">
        <f t="shared" si="3"/>
        <v>46669.200000000004</v>
      </c>
      <c r="F24" s="31">
        <v>46669.2</v>
      </c>
      <c r="G24" s="40">
        <f t="shared" ref="G24:G26" si="6">F24*B24</f>
        <v>20207763.599999998</v>
      </c>
      <c r="H24" s="40">
        <f>(360000+45314059-1866640.12-1469281.34-399137.5)*0.48</f>
        <v>20130720.019199997</v>
      </c>
      <c r="I24" s="45">
        <f t="shared" si="5"/>
        <v>0.99618742665813842</v>
      </c>
      <c r="J24" s="46" t="s">
        <v>43</v>
      </c>
    </row>
    <row r="25" spans="1:10" s="41" customFormat="1" x14ac:dyDescent="0.25">
      <c r="A25" s="31" t="s">
        <v>36</v>
      </c>
      <c r="B25" s="31">
        <v>103</v>
      </c>
      <c r="C25" s="32">
        <v>41245.78</v>
      </c>
      <c r="D25" s="32">
        <v>18620.52</v>
      </c>
      <c r="E25" s="32">
        <f t="shared" si="3"/>
        <v>59866.3</v>
      </c>
      <c r="F25" s="31">
        <v>49880.45</v>
      </c>
      <c r="G25" s="40">
        <f t="shared" si="6"/>
        <v>5137686.3499999996</v>
      </c>
      <c r="H25" s="25">
        <f>(100000+14363883.78-547183.49-203290)*0.45</f>
        <v>6171034.6305</v>
      </c>
      <c r="I25" s="45">
        <f t="shared" si="5"/>
        <v>1.2011310559080743</v>
      </c>
      <c r="J25" s="52" t="s">
        <v>42</v>
      </c>
    </row>
    <row r="26" spans="1:10" s="23" customFormat="1" x14ac:dyDescent="0.25">
      <c r="A26" s="28" t="s">
        <v>37</v>
      </c>
      <c r="B26" s="28">
        <v>115</v>
      </c>
      <c r="C26" s="30">
        <v>34512.21</v>
      </c>
      <c r="D26" s="30">
        <v>15368.24</v>
      </c>
      <c r="E26" s="30">
        <f t="shared" si="3"/>
        <v>49880.45</v>
      </c>
      <c r="F26" s="28">
        <v>49880.45</v>
      </c>
      <c r="G26" s="29">
        <f t="shared" si="6"/>
        <v>5736251.75</v>
      </c>
      <c r="H26" s="29">
        <f>(100000+12602638.94-698387.25-196728)*0.48</f>
        <v>5667611.3711999999</v>
      </c>
      <c r="I26" s="47">
        <f t="shared" si="5"/>
        <v>0.98803393194868061</v>
      </c>
      <c r="J26" s="52"/>
    </row>
    <row r="28" spans="1:10" ht="19.5" thickBot="1" x14ac:dyDescent="0.35">
      <c r="A28" s="19" t="s">
        <v>39</v>
      </c>
      <c r="B28" s="1"/>
      <c r="C28" s="1"/>
      <c r="D28" s="1"/>
      <c r="E28" s="1"/>
      <c r="F28" s="1"/>
      <c r="I28" s="1"/>
      <c r="J28" s="1"/>
    </row>
    <row r="29" spans="1:10" x14ac:dyDescent="0.25">
      <c r="A29" s="53" t="s">
        <v>27</v>
      </c>
      <c r="B29" s="55" t="s">
        <v>21</v>
      </c>
      <c r="C29" s="55" t="s">
        <v>19</v>
      </c>
      <c r="D29" s="55"/>
      <c r="E29" s="55"/>
      <c r="F29" s="57" t="s">
        <v>26</v>
      </c>
      <c r="G29" s="55" t="s">
        <v>22</v>
      </c>
      <c r="H29" s="55"/>
      <c r="I29" s="59" t="s">
        <v>24</v>
      </c>
    </row>
    <row r="30" spans="1:10" ht="45.75" customHeight="1" x14ac:dyDescent="0.25">
      <c r="A30" s="54"/>
      <c r="B30" s="56"/>
      <c r="C30" s="42" t="s">
        <v>16</v>
      </c>
      <c r="D30" s="42" t="s">
        <v>20</v>
      </c>
      <c r="E30" s="42" t="s">
        <v>25</v>
      </c>
      <c r="F30" s="58"/>
      <c r="G30" s="43" t="s">
        <v>15</v>
      </c>
      <c r="H30" s="43" t="s">
        <v>23</v>
      </c>
      <c r="I30" s="60"/>
      <c r="J30" s="24"/>
    </row>
    <row r="31" spans="1:10" ht="15" customHeight="1" x14ac:dyDescent="0.25">
      <c r="A31" s="20" t="s">
        <v>28</v>
      </c>
      <c r="B31" s="20">
        <v>61</v>
      </c>
      <c r="C31" s="26">
        <v>42670.720000000001</v>
      </c>
      <c r="D31" s="26">
        <v>9527.2999999999993</v>
      </c>
      <c r="E31" s="26">
        <f>D31+C31</f>
        <v>52198.020000000004</v>
      </c>
      <c r="F31" s="20">
        <v>43436.86</v>
      </c>
      <c r="G31" s="25">
        <f>F31*B31</f>
        <v>2649648.46</v>
      </c>
      <c r="H31" s="25">
        <f>(23765172.96+180000-989295.12-359765)*0.14</f>
        <v>3163455.7976000002</v>
      </c>
      <c r="I31" s="26">
        <f>H31/G31</f>
        <v>1.193915285501685</v>
      </c>
      <c r="J31" s="51" t="s">
        <v>44</v>
      </c>
    </row>
    <row r="32" spans="1:10" s="23" customFormat="1" x14ac:dyDescent="0.25">
      <c r="A32" s="28" t="s">
        <v>30</v>
      </c>
      <c r="B32" s="28">
        <v>34</v>
      </c>
      <c r="C32" s="30">
        <v>32195.59</v>
      </c>
      <c r="D32" s="30">
        <v>11241.27</v>
      </c>
      <c r="E32" s="30">
        <f t="shared" ref="E32:E39" si="7">D32+C32</f>
        <v>43436.86</v>
      </c>
      <c r="F32" s="28">
        <v>43436.86</v>
      </c>
      <c r="G32" s="29">
        <f t="shared" ref="G32:G35" si="8">F32*B32</f>
        <v>1476853.24</v>
      </c>
      <c r="H32" s="29">
        <f>(27138149.86+220000-1009705.95-1573601.25-376990.5)*0.06</f>
        <v>1463871.1295999999</v>
      </c>
      <c r="I32" s="30">
        <f t="shared" ref="I32:I38" si="9">H32/G32</f>
        <v>0.99120961375959049</v>
      </c>
      <c r="J32" s="51"/>
    </row>
    <row r="33" spans="1:10" x14ac:dyDescent="0.25">
      <c r="A33" s="20" t="s">
        <v>31</v>
      </c>
      <c r="B33" s="20">
        <v>35</v>
      </c>
      <c r="C33" s="26">
        <v>38340.910000000003</v>
      </c>
      <c r="D33" s="26">
        <v>8791.23</v>
      </c>
      <c r="E33" s="26">
        <f t="shared" si="7"/>
        <v>47132.14</v>
      </c>
      <c r="F33" s="20">
        <v>43436.86</v>
      </c>
      <c r="G33" s="25">
        <f t="shared" si="8"/>
        <v>1520290.1</v>
      </c>
      <c r="H33" s="25">
        <f>(20871607.5+150000-1405492-1129872.33-358944.75)*0.09</f>
        <v>1631456.8578000001</v>
      </c>
      <c r="I33" s="26">
        <f t="shared" si="9"/>
        <v>1.0731220691366734</v>
      </c>
      <c r="J33" s="51"/>
    </row>
    <row r="34" spans="1:10" x14ac:dyDescent="0.25">
      <c r="A34" s="20" t="s">
        <v>32</v>
      </c>
      <c r="B34" s="27">
        <v>60</v>
      </c>
      <c r="C34" s="26">
        <v>37944.720000000001</v>
      </c>
      <c r="D34" s="26">
        <v>10464.129999999999</v>
      </c>
      <c r="E34" s="26">
        <f t="shared" si="7"/>
        <v>48408.85</v>
      </c>
      <c r="F34" s="20">
        <v>43436.86</v>
      </c>
      <c r="G34" s="25">
        <f t="shared" si="8"/>
        <v>2606211.6</v>
      </c>
      <c r="H34" s="25">
        <f>(39341130.95+305000-1787587.25-1672039.81-396676.75)*0.08</f>
        <v>2863186.1712000002</v>
      </c>
      <c r="I34" s="26">
        <f t="shared" si="9"/>
        <v>1.0986008086219861</v>
      </c>
      <c r="J34" s="51"/>
    </row>
    <row r="35" spans="1:10" x14ac:dyDescent="0.25">
      <c r="A35" s="20" t="s">
        <v>33</v>
      </c>
      <c r="B35" s="27">
        <v>92</v>
      </c>
      <c r="C35" s="26">
        <v>38720.65</v>
      </c>
      <c r="D35" s="26">
        <v>10276.81</v>
      </c>
      <c r="E35" s="26">
        <f t="shared" si="7"/>
        <v>48997.46</v>
      </c>
      <c r="F35" s="20">
        <v>43436.86</v>
      </c>
      <c r="G35" s="25">
        <f t="shared" si="8"/>
        <v>3996191.12</v>
      </c>
      <c r="H35" s="25">
        <f>(330000+42019663.43-1514646-414722.5)*0.11</f>
        <v>4446232.4423000002</v>
      </c>
      <c r="I35" s="26">
        <f t="shared" si="9"/>
        <v>1.1126175672749106</v>
      </c>
      <c r="J35" s="51"/>
    </row>
    <row r="36" spans="1:10" s="41" customFormat="1" x14ac:dyDescent="0.25">
      <c r="A36" s="31" t="s">
        <v>34</v>
      </c>
      <c r="B36" s="31">
        <v>40</v>
      </c>
      <c r="C36" s="32">
        <v>39005.06</v>
      </c>
      <c r="D36" s="32">
        <v>11072.5</v>
      </c>
      <c r="E36" s="32">
        <f t="shared" si="7"/>
        <v>50077.56</v>
      </c>
      <c r="F36" s="20">
        <v>43436.86</v>
      </c>
      <c r="G36" s="40">
        <f>F36*B36</f>
        <v>1737474.4</v>
      </c>
      <c r="H36" s="40">
        <f>(230000+28311779.81-2414897.28-1247631.25-383552.5)*0.08</f>
        <v>1959655.9023999998</v>
      </c>
      <c r="I36" s="32">
        <f t="shared" si="9"/>
        <v>1.1278761300885929</v>
      </c>
      <c r="J36" s="51"/>
    </row>
    <row r="37" spans="1:10" s="41" customFormat="1" x14ac:dyDescent="0.25">
      <c r="A37" s="31" t="s">
        <v>35</v>
      </c>
      <c r="B37" s="31">
        <v>114</v>
      </c>
      <c r="C37" s="32">
        <v>38210.81</v>
      </c>
      <c r="D37" s="32">
        <v>9929.06</v>
      </c>
      <c r="E37" s="32">
        <f t="shared" si="7"/>
        <v>48139.869999999995</v>
      </c>
      <c r="F37" s="31">
        <v>48139.87</v>
      </c>
      <c r="G37" s="40">
        <f t="shared" ref="G37:G39" si="10">F37*B37</f>
        <v>5487945.1800000006</v>
      </c>
      <c r="H37" s="40">
        <f>(360000+45314059-1866640.12-1469281.34-399137.5)*0.13</f>
        <v>5452070.0052000005</v>
      </c>
      <c r="I37" s="32">
        <f t="shared" si="9"/>
        <v>0.99346291305336976</v>
      </c>
      <c r="J37" s="46" t="s">
        <v>43</v>
      </c>
    </row>
    <row r="38" spans="1:10" s="41" customFormat="1" x14ac:dyDescent="0.25">
      <c r="A38" s="31" t="s">
        <v>36</v>
      </c>
      <c r="B38" s="31">
        <v>33</v>
      </c>
      <c r="C38" s="32">
        <v>40233.269999999997</v>
      </c>
      <c r="D38" s="32">
        <v>18223.12</v>
      </c>
      <c r="E38" s="32">
        <f t="shared" si="7"/>
        <v>58456.39</v>
      </c>
      <c r="F38" s="31">
        <v>58456.39</v>
      </c>
      <c r="G38" s="40">
        <f t="shared" si="10"/>
        <v>1929060.8699999999</v>
      </c>
      <c r="H38" s="40">
        <f>(100000+14363883.78-547183.49-203290)*0.14</f>
        <v>1919877.4406000001</v>
      </c>
      <c r="I38" s="32">
        <f t="shared" si="9"/>
        <v>0.99523942995121772</v>
      </c>
      <c r="J38" s="52" t="s">
        <v>42</v>
      </c>
    </row>
    <row r="39" spans="1:10" s="41" customFormat="1" x14ac:dyDescent="0.25">
      <c r="A39" s="31" t="s">
        <v>37</v>
      </c>
      <c r="B39" s="31"/>
      <c r="C39" s="32"/>
      <c r="D39" s="32"/>
      <c r="E39" s="32">
        <f t="shared" si="7"/>
        <v>0</v>
      </c>
      <c r="F39" s="31"/>
      <c r="G39" s="40">
        <f t="shared" si="10"/>
        <v>0</v>
      </c>
      <c r="H39" s="40"/>
      <c r="I39" s="32">
        <v>0</v>
      </c>
      <c r="J39" s="52"/>
    </row>
    <row r="41" spans="1:10" ht="19.5" thickBot="1" x14ac:dyDescent="0.35">
      <c r="A41" s="19" t="s">
        <v>40</v>
      </c>
      <c r="B41" s="1"/>
      <c r="C41" s="1"/>
      <c r="D41" s="1"/>
      <c r="E41" s="1"/>
      <c r="F41" s="1"/>
      <c r="I41" s="1"/>
      <c r="J41" s="1"/>
    </row>
    <row r="42" spans="1:10" x14ac:dyDescent="0.25">
      <c r="A42" s="53" t="s">
        <v>27</v>
      </c>
      <c r="B42" s="55" t="s">
        <v>21</v>
      </c>
      <c r="C42" s="55" t="s">
        <v>19</v>
      </c>
      <c r="D42" s="55"/>
      <c r="E42" s="55"/>
      <c r="F42" s="57" t="s">
        <v>26</v>
      </c>
      <c r="G42" s="55" t="s">
        <v>22</v>
      </c>
      <c r="H42" s="55"/>
      <c r="I42" s="59" t="s">
        <v>24</v>
      </c>
    </row>
    <row r="43" spans="1:10" ht="45.75" customHeight="1" x14ac:dyDescent="0.25">
      <c r="A43" s="54"/>
      <c r="B43" s="56"/>
      <c r="C43" s="42" t="s">
        <v>16</v>
      </c>
      <c r="D43" s="42" t="s">
        <v>20</v>
      </c>
      <c r="E43" s="42" t="s">
        <v>25</v>
      </c>
      <c r="F43" s="58"/>
      <c r="G43" s="43" t="s">
        <v>15</v>
      </c>
      <c r="H43" s="43" t="s">
        <v>23</v>
      </c>
      <c r="I43" s="60"/>
      <c r="J43" s="24"/>
    </row>
    <row r="44" spans="1:10" ht="15" customHeight="1" x14ac:dyDescent="0.25">
      <c r="A44" s="20" t="s">
        <v>28</v>
      </c>
      <c r="B44" s="20"/>
      <c r="C44" s="26"/>
      <c r="D44" s="26"/>
      <c r="E44" s="26">
        <f>D44+C44</f>
        <v>0</v>
      </c>
      <c r="F44" s="20"/>
      <c r="G44" s="25">
        <f>F44*B44</f>
        <v>0</v>
      </c>
      <c r="H44" s="25"/>
      <c r="I44" s="26" t="e">
        <f>H44/G44</f>
        <v>#DIV/0!</v>
      </c>
      <c r="J44" s="51" t="s">
        <v>44</v>
      </c>
    </row>
    <row r="45" spans="1:10" s="41" customFormat="1" x14ac:dyDescent="0.25">
      <c r="A45" s="31" t="s">
        <v>30</v>
      </c>
      <c r="B45" s="31">
        <v>185</v>
      </c>
      <c r="C45" s="32">
        <v>4853.3599999999997</v>
      </c>
      <c r="D45" s="32">
        <v>604.51</v>
      </c>
      <c r="E45" s="32">
        <f t="shared" ref="E45:E52" si="11">D45+C45</f>
        <v>5457.87</v>
      </c>
      <c r="F45" s="31">
        <v>4017.05</v>
      </c>
      <c r="G45" s="40">
        <f t="shared" ref="G45:G48" si="12">F45*B45</f>
        <v>743154.25</v>
      </c>
      <c r="H45" s="40">
        <f>897871.6+111834.35</f>
        <v>1009705.95</v>
      </c>
      <c r="I45" s="32">
        <f t="shared" ref="I45:I51" si="13">H45/G45</f>
        <v>1.358676142940715</v>
      </c>
      <c r="J45" s="51"/>
    </row>
    <row r="46" spans="1:10" x14ac:dyDescent="0.25">
      <c r="A46" s="20" t="s">
        <v>31</v>
      </c>
      <c r="B46" s="20">
        <v>220</v>
      </c>
      <c r="C46" s="26">
        <v>5962.4</v>
      </c>
      <c r="D46" s="26">
        <v>426.2</v>
      </c>
      <c r="E46" s="26">
        <f t="shared" si="11"/>
        <v>6388.5999999999995</v>
      </c>
      <c r="F46" s="31">
        <v>4017.05</v>
      </c>
      <c r="G46" s="25">
        <f t="shared" si="12"/>
        <v>883751</v>
      </c>
      <c r="H46" s="25">
        <f>1311728+93764</f>
        <v>1405492</v>
      </c>
      <c r="I46" s="26">
        <f t="shared" si="13"/>
        <v>1.5903710434273908</v>
      </c>
      <c r="J46" s="51"/>
    </row>
    <row r="47" spans="1:10" s="23" customFormat="1" x14ac:dyDescent="0.25">
      <c r="A47" s="28" t="s">
        <v>32</v>
      </c>
      <c r="B47" s="28">
        <v>445</v>
      </c>
      <c r="C47" s="30">
        <v>3572.61</v>
      </c>
      <c r="D47" s="30">
        <v>444.44</v>
      </c>
      <c r="E47" s="30">
        <f t="shared" si="11"/>
        <v>4017.05</v>
      </c>
      <c r="F47" s="28">
        <v>4017.05</v>
      </c>
      <c r="G47" s="29">
        <f t="shared" si="12"/>
        <v>1787587.25</v>
      </c>
      <c r="H47" s="29">
        <f>1589811.45+197775.8</f>
        <v>1787587.25</v>
      </c>
      <c r="I47" s="30">
        <f t="shared" si="13"/>
        <v>1</v>
      </c>
      <c r="J47" s="51"/>
    </row>
    <row r="48" spans="1:10" x14ac:dyDescent="0.25">
      <c r="A48" s="20" t="s">
        <v>33</v>
      </c>
      <c r="B48" s="27"/>
      <c r="C48" s="26"/>
      <c r="D48" s="26"/>
      <c r="E48" s="26">
        <f t="shared" si="11"/>
        <v>0</v>
      </c>
      <c r="F48" s="31"/>
      <c r="G48" s="25">
        <f t="shared" si="12"/>
        <v>0</v>
      </c>
      <c r="H48" s="25"/>
      <c r="I48" s="26" t="e">
        <f t="shared" si="13"/>
        <v>#DIV/0!</v>
      </c>
      <c r="J48" s="51"/>
    </row>
    <row r="49" spans="1:10" s="41" customFormat="1" x14ac:dyDescent="0.25">
      <c r="A49" s="31" t="s">
        <v>34</v>
      </c>
      <c r="B49" s="31">
        <v>549</v>
      </c>
      <c r="C49" s="32">
        <v>4027.61</v>
      </c>
      <c r="D49" s="32">
        <v>371.11</v>
      </c>
      <c r="E49" s="32">
        <f t="shared" si="11"/>
        <v>4398.72</v>
      </c>
      <c r="F49" s="31">
        <v>4017.05</v>
      </c>
      <c r="G49" s="40">
        <f>F49*B49</f>
        <v>2205360.4500000002</v>
      </c>
      <c r="H49" s="40">
        <f>2211157.89+203739.39</f>
        <v>2414897.2800000003</v>
      </c>
      <c r="I49" s="32">
        <f t="shared" si="13"/>
        <v>1.0950125091796219</v>
      </c>
      <c r="J49" s="51"/>
    </row>
    <row r="50" spans="1:10" s="41" customFormat="1" x14ac:dyDescent="0.25">
      <c r="A50" s="31" t="s">
        <v>35</v>
      </c>
      <c r="B50" s="31">
        <v>332</v>
      </c>
      <c r="C50" s="32">
        <v>5200.05</v>
      </c>
      <c r="D50" s="32">
        <v>422.36</v>
      </c>
      <c r="E50" s="32">
        <f t="shared" si="11"/>
        <v>5622.41</v>
      </c>
      <c r="F50" s="31">
        <v>5622.41</v>
      </c>
      <c r="G50" s="40">
        <f t="shared" ref="G50:G52" si="14">F50*B50</f>
        <v>1866640.1199999999</v>
      </c>
      <c r="H50" s="40">
        <f>1726416.6+140223.52</f>
        <v>1866640.12</v>
      </c>
      <c r="I50" s="32">
        <f t="shared" si="13"/>
        <v>1.0000000000000002</v>
      </c>
      <c r="J50" s="46" t="s">
        <v>43</v>
      </c>
    </row>
    <row r="51" spans="1:10" s="41" customFormat="1" x14ac:dyDescent="0.25">
      <c r="A51" s="31" t="s">
        <v>36</v>
      </c>
      <c r="B51" s="31"/>
      <c r="C51" s="32"/>
      <c r="D51" s="32"/>
      <c r="E51" s="32">
        <f t="shared" si="11"/>
        <v>0</v>
      </c>
      <c r="F51" s="31"/>
      <c r="G51" s="40">
        <f t="shared" si="14"/>
        <v>0</v>
      </c>
      <c r="H51" s="40"/>
      <c r="I51" s="32" t="e">
        <f t="shared" si="13"/>
        <v>#DIV/0!</v>
      </c>
      <c r="J51" s="52" t="s">
        <v>42</v>
      </c>
    </row>
    <row r="52" spans="1:10" s="41" customFormat="1" x14ac:dyDescent="0.25">
      <c r="A52" s="31" t="s">
        <v>37</v>
      </c>
      <c r="B52" s="31"/>
      <c r="C52" s="32"/>
      <c r="D52" s="32"/>
      <c r="E52" s="32">
        <f t="shared" si="11"/>
        <v>0</v>
      </c>
      <c r="F52" s="31"/>
      <c r="G52" s="40">
        <f t="shared" si="14"/>
        <v>0</v>
      </c>
      <c r="H52" s="40"/>
      <c r="I52" s="32">
        <v>0</v>
      </c>
      <c r="J52" s="52"/>
    </row>
    <row r="54" spans="1:10" ht="19.5" thickBot="1" x14ac:dyDescent="0.35">
      <c r="A54" s="19" t="s">
        <v>41</v>
      </c>
      <c r="B54" s="1"/>
      <c r="C54" s="1"/>
      <c r="D54" s="1"/>
      <c r="E54" s="1"/>
      <c r="F54" s="1"/>
      <c r="I54" s="1"/>
      <c r="J54" s="1"/>
    </row>
    <row r="55" spans="1:10" x14ac:dyDescent="0.25">
      <c r="A55" s="53" t="s">
        <v>27</v>
      </c>
      <c r="B55" s="55" t="s">
        <v>21</v>
      </c>
      <c r="C55" s="55" t="s">
        <v>19</v>
      </c>
      <c r="D55" s="55"/>
      <c r="E55" s="55"/>
      <c r="F55" s="57" t="s">
        <v>26</v>
      </c>
      <c r="G55" s="55" t="s">
        <v>22</v>
      </c>
      <c r="H55" s="55"/>
      <c r="I55" s="59" t="s">
        <v>24</v>
      </c>
    </row>
    <row r="56" spans="1:10" ht="45.75" customHeight="1" x14ac:dyDescent="0.25">
      <c r="A56" s="54"/>
      <c r="B56" s="56"/>
      <c r="C56" s="42" t="s">
        <v>16</v>
      </c>
      <c r="D56" s="42" t="s">
        <v>20</v>
      </c>
      <c r="E56" s="42" t="s">
        <v>25</v>
      </c>
      <c r="F56" s="58"/>
      <c r="G56" s="43" t="s">
        <v>15</v>
      </c>
      <c r="H56" s="43" t="s">
        <v>23</v>
      </c>
      <c r="I56" s="60"/>
      <c r="J56" s="24"/>
    </row>
    <row r="57" spans="1:10" ht="15" customHeight="1" x14ac:dyDescent="0.25">
      <c r="A57" s="20" t="s">
        <v>28</v>
      </c>
      <c r="B57" s="20">
        <v>88</v>
      </c>
      <c r="C57" s="26">
        <v>10758.65</v>
      </c>
      <c r="D57" s="26">
        <v>483.34</v>
      </c>
      <c r="E57" s="26">
        <f>D57+C57</f>
        <v>11241.99</v>
      </c>
      <c r="F57" s="20">
        <v>9311.25</v>
      </c>
      <c r="G57" s="25">
        <f>F57*B57</f>
        <v>819390</v>
      </c>
      <c r="H57" s="25">
        <f>946761.2+42533.92</f>
        <v>989295.12</v>
      </c>
      <c r="I57" s="26">
        <f>H57/G57</f>
        <v>1.2073556182037857</v>
      </c>
      <c r="J57" s="51" t="s">
        <v>44</v>
      </c>
    </row>
    <row r="58" spans="1:10" s="23" customFormat="1" x14ac:dyDescent="0.25">
      <c r="A58" s="28" t="s">
        <v>30</v>
      </c>
      <c r="B58" s="28">
        <v>169</v>
      </c>
      <c r="C58" s="30">
        <v>8866.48</v>
      </c>
      <c r="D58" s="30">
        <v>444.77</v>
      </c>
      <c r="E58" s="30">
        <f t="shared" ref="E58:E65" si="15">D58+C58</f>
        <v>9311.25</v>
      </c>
      <c r="F58" s="28">
        <v>9311.25</v>
      </c>
      <c r="G58" s="29">
        <f t="shared" ref="G58:G61" si="16">F58*B58</f>
        <v>1573601.25</v>
      </c>
      <c r="H58" s="29">
        <f>1498435.12+75166.13</f>
        <v>1573601.25</v>
      </c>
      <c r="I58" s="30">
        <f t="shared" ref="I58:I65" si="17">H58/G58</f>
        <v>1</v>
      </c>
      <c r="J58" s="51"/>
    </row>
    <row r="59" spans="1:10" x14ac:dyDescent="0.25">
      <c r="A59" s="20" t="s">
        <v>31</v>
      </c>
      <c r="B59" s="20">
        <v>111</v>
      </c>
      <c r="C59" s="26">
        <v>9771.5</v>
      </c>
      <c r="D59" s="26">
        <v>407.53</v>
      </c>
      <c r="E59" s="26">
        <f t="shared" si="15"/>
        <v>10179.030000000001</v>
      </c>
      <c r="F59" s="20">
        <v>9311.25</v>
      </c>
      <c r="G59" s="25">
        <f t="shared" si="16"/>
        <v>1033548.75</v>
      </c>
      <c r="H59" s="25">
        <f>1084636.5+45235.83</f>
        <v>1129872.33</v>
      </c>
      <c r="I59" s="26">
        <f t="shared" si="17"/>
        <v>1.093196939186468</v>
      </c>
      <c r="J59" s="51"/>
    </row>
    <row r="60" spans="1:10" x14ac:dyDescent="0.25">
      <c r="A60" s="20" t="s">
        <v>32</v>
      </c>
      <c r="B60" s="27">
        <v>173</v>
      </c>
      <c r="C60" s="26">
        <v>9116.17</v>
      </c>
      <c r="D60" s="26">
        <v>548.79999999999995</v>
      </c>
      <c r="E60" s="26">
        <f t="shared" si="15"/>
        <v>9664.9699999999993</v>
      </c>
      <c r="F60" s="20">
        <v>9311.25</v>
      </c>
      <c r="G60" s="25">
        <f t="shared" si="16"/>
        <v>1610846.25</v>
      </c>
      <c r="H60" s="25">
        <f>1577097.41+94942.4</f>
        <v>1672039.8099999998</v>
      </c>
      <c r="I60" s="26">
        <f t="shared" si="17"/>
        <v>1.0379884548261511</v>
      </c>
      <c r="J60" s="51"/>
    </row>
    <row r="61" spans="1:10" x14ac:dyDescent="0.25">
      <c r="A61" s="20" t="s">
        <v>33</v>
      </c>
      <c r="B61" s="27">
        <v>140</v>
      </c>
      <c r="C61" s="26">
        <v>10049.26</v>
      </c>
      <c r="D61" s="26">
        <v>769.64</v>
      </c>
      <c r="E61" s="26">
        <f t="shared" si="15"/>
        <v>10818.9</v>
      </c>
      <c r="F61" s="20">
        <v>9311.25</v>
      </c>
      <c r="G61" s="25">
        <f t="shared" si="16"/>
        <v>1303575</v>
      </c>
      <c r="H61" s="25">
        <f>1406896.4+107749.6</f>
        <v>1514646</v>
      </c>
      <c r="I61" s="26">
        <f t="shared" si="17"/>
        <v>1.1619170358437374</v>
      </c>
      <c r="J61" s="51"/>
    </row>
    <row r="62" spans="1:10" s="41" customFormat="1" x14ac:dyDescent="0.25">
      <c r="A62" s="31" t="s">
        <v>34</v>
      </c>
      <c r="B62" s="31">
        <v>125</v>
      </c>
      <c r="C62" s="32">
        <v>9394.9</v>
      </c>
      <c r="D62" s="32">
        <v>586.15</v>
      </c>
      <c r="E62" s="32">
        <f t="shared" si="15"/>
        <v>9981.0499999999993</v>
      </c>
      <c r="F62" s="20">
        <v>9311.25</v>
      </c>
      <c r="G62" s="40">
        <f>F62*B62</f>
        <v>1163906.25</v>
      </c>
      <c r="H62" s="40">
        <f>1174362.5+73268.75</f>
        <v>1247631.25</v>
      </c>
      <c r="I62" s="32">
        <f t="shared" si="17"/>
        <v>1.0719344878507182</v>
      </c>
      <c r="J62" s="51"/>
    </row>
    <row r="63" spans="1:10" s="41" customFormat="1" x14ac:dyDescent="0.25">
      <c r="A63" s="31" t="s">
        <v>35</v>
      </c>
      <c r="B63" s="31">
        <v>151</v>
      </c>
      <c r="C63" s="32">
        <v>9108.58</v>
      </c>
      <c r="D63" s="32">
        <v>621.76</v>
      </c>
      <c r="E63" s="32">
        <f t="shared" si="15"/>
        <v>9730.34</v>
      </c>
      <c r="F63" s="31">
        <v>9730.34</v>
      </c>
      <c r="G63" s="40">
        <f t="shared" ref="G63:G64" si="18">F63*B63</f>
        <v>1469281.34</v>
      </c>
      <c r="H63" s="40">
        <f>1375395.58+93885.76</f>
        <v>1469281.34</v>
      </c>
      <c r="I63" s="32">
        <f t="shared" si="17"/>
        <v>1</v>
      </c>
      <c r="J63" s="46" t="s">
        <v>43</v>
      </c>
    </row>
    <row r="64" spans="1:10" s="23" customFormat="1" x14ac:dyDescent="0.25">
      <c r="A64" s="28" t="s">
        <v>36</v>
      </c>
      <c r="B64" s="28">
        <v>49</v>
      </c>
      <c r="C64" s="30">
        <v>10407.1</v>
      </c>
      <c r="D64" s="30">
        <v>759.91</v>
      </c>
      <c r="E64" s="30">
        <f t="shared" si="15"/>
        <v>11167.01</v>
      </c>
      <c r="F64" s="28">
        <v>11167.01</v>
      </c>
      <c r="G64" s="29">
        <f t="shared" si="18"/>
        <v>547183.49</v>
      </c>
      <c r="H64" s="29">
        <f>509947.9+37235.59</f>
        <v>547183.49</v>
      </c>
      <c r="I64" s="30">
        <f t="shared" si="17"/>
        <v>1</v>
      </c>
      <c r="J64" s="52" t="s">
        <v>42</v>
      </c>
    </row>
    <row r="65" spans="1:10" s="41" customFormat="1" x14ac:dyDescent="0.25">
      <c r="A65" s="31" t="s">
        <v>37</v>
      </c>
      <c r="B65" s="31">
        <v>55</v>
      </c>
      <c r="C65" s="32">
        <v>12138.3</v>
      </c>
      <c r="D65" s="32">
        <v>559.65</v>
      </c>
      <c r="E65" s="32">
        <f t="shared" si="15"/>
        <v>12697.949999999999</v>
      </c>
      <c r="F65" s="31">
        <v>11167.01</v>
      </c>
      <c r="G65" s="40">
        <f>F65*B65</f>
        <v>614185.55000000005</v>
      </c>
      <c r="H65" s="40">
        <f>667606.5+30780.75</f>
        <v>698387.25</v>
      </c>
      <c r="I65" s="32">
        <f t="shared" si="17"/>
        <v>1.1370948893213133</v>
      </c>
      <c r="J65" s="52"/>
    </row>
    <row r="67" spans="1:10" ht="19.5" thickBot="1" x14ac:dyDescent="0.35">
      <c r="A67" s="19" t="s">
        <v>18</v>
      </c>
      <c r="B67" s="1"/>
      <c r="C67" s="1"/>
      <c r="D67" s="1"/>
      <c r="E67" s="1"/>
      <c r="F67" s="1"/>
      <c r="I67" s="1"/>
      <c r="J67" s="1"/>
    </row>
    <row r="68" spans="1:10" x14ac:dyDescent="0.25">
      <c r="A68" s="53" t="s">
        <v>27</v>
      </c>
      <c r="B68" s="55" t="s">
        <v>21</v>
      </c>
      <c r="C68" s="55" t="s">
        <v>19</v>
      </c>
      <c r="D68" s="55"/>
      <c r="E68" s="55"/>
      <c r="F68" s="57" t="s">
        <v>26</v>
      </c>
      <c r="G68" s="55" t="s">
        <v>22</v>
      </c>
      <c r="H68" s="55"/>
      <c r="I68" s="59" t="s">
        <v>24</v>
      </c>
    </row>
    <row r="69" spans="1:10" ht="45.75" customHeight="1" x14ac:dyDescent="0.25">
      <c r="A69" s="54"/>
      <c r="B69" s="56"/>
      <c r="C69" s="42" t="s">
        <v>16</v>
      </c>
      <c r="D69" s="42" t="s">
        <v>20</v>
      </c>
      <c r="E69" s="42" t="s">
        <v>25</v>
      </c>
      <c r="F69" s="58"/>
      <c r="G69" s="43" t="s">
        <v>15</v>
      </c>
      <c r="H69" s="43" t="s">
        <v>23</v>
      </c>
      <c r="I69" s="60"/>
      <c r="J69" s="24"/>
    </row>
    <row r="70" spans="1:10" ht="15" customHeight="1" x14ac:dyDescent="0.25">
      <c r="A70" s="20" t="s">
        <v>28</v>
      </c>
      <c r="B70" s="20">
        <v>25</v>
      </c>
      <c r="C70" s="26">
        <v>12689.25</v>
      </c>
      <c r="D70" s="26">
        <v>1701.35</v>
      </c>
      <c r="E70" s="26">
        <f>D70+C70</f>
        <v>14390.6</v>
      </c>
      <c r="F70" s="20">
        <v>14357.79</v>
      </c>
      <c r="G70" s="25">
        <f>F70*B70</f>
        <v>358944.75</v>
      </c>
      <c r="H70" s="25">
        <f>317231.25+42533.75</f>
        <v>359765</v>
      </c>
      <c r="I70" s="44">
        <f>H70/G70</f>
        <v>1.0022851706286273</v>
      </c>
      <c r="J70" s="51" t="s">
        <v>44</v>
      </c>
    </row>
    <row r="71" spans="1:10" s="41" customFormat="1" x14ac:dyDescent="0.25">
      <c r="A71" s="31" t="s">
        <v>30</v>
      </c>
      <c r="B71" s="20">
        <v>25</v>
      </c>
      <c r="C71" s="32">
        <v>12689.25</v>
      </c>
      <c r="D71" s="32">
        <v>2390.37</v>
      </c>
      <c r="E71" s="32">
        <f t="shared" ref="E71:E78" si="19">D71+C71</f>
        <v>15079.619999999999</v>
      </c>
      <c r="F71" s="20">
        <v>14357.79</v>
      </c>
      <c r="G71" s="40">
        <f t="shared" ref="G71:G74" si="20">F71*B71</f>
        <v>358944.75</v>
      </c>
      <c r="H71" s="25">
        <f>317231.25+59759.25</f>
        <v>376990.5</v>
      </c>
      <c r="I71" s="45">
        <f t="shared" ref="I71:I78" si="21">H71/G71</f>
        <v>1.0502744503158217</v>
      </c>
      <c r="J71" s="51"/>
    </row>
    <row r="72" spans="1:10" s="23" customFormat="1" x14ac:dyDescent="0.25">
      <c r="A72" s="28" t="s">
        <v>31</v>
      </c>
      <c r="B72" s="28">
        <v>25</v>
      </c>
      <c r="C72" s="30">
        <v>12689.25</v>
      </c>
      <c r="D72" s="30">
        <v>1668.54</v>
      </c>
      <c r="E72" s="30">
        <f t="shared" si="19"/>
        <v>14357.79</v>
      </c>
      <c r="F72" s="28">
        <v>14357.79</v>
      </c>
      <c r="G72" s="29">
        <f t="shared" si="20"/>
        <v>358944.75</v>
      </c>
      <c r="H72" s="29">
        <f>317231.25+41713.5</f>
        <v>358944.75</v>
      </c>
      <c r="I72" s="47">
        <f t="shared" si="21"/>
        <v>1</v>
      </c>
      <c r="J72" s="51"/>
    </row>
    <row r="73" spans="1:10" x14ac:dyDescent="0.25">
      <c r="A73" s="20" t="s">
        <v>32</v>
      </c>
      <c r="B73" s="20">
        <v>25</v>
      </c>
      <c r="C73" s="32">
        <v>12689.25</v>
      </c>
      <c r="D73" s="26">
        <v>3177.82</v>
      </c>
      <c r="E73" s="26">
        <f t="shared" si="19"/>
        <v>15867.07</v>
      </c>
      <c r="F73" s="20">
        <v>14357.79</v>
      </c>
      <c r="G73" s="25">
        <f t="shared" si="20"/>
        <v>358944.75</v>
      </c>
      <c r="H73" s="25">
        <f>317231.25+79445.5</f>
        <v>396676.75</v>
      </c>
      <c r="I73" s="44">
        <f t="shared" si="21"/>
        <v>1.105119241888898</v>
      </c>
      <c r="J73" s="51"/>
    </row>
    <row r="74" spans="1:10" x14ac:dyDescent="0.25">
      <c r="A74" s="20" t="s">
        <v>33</v>
      </c>
      <c r="B74" s="20">
        <v>25</v>
      </c>
      <c r="C74" s="32">
        <v>12689.25</v>
      </c>
      <c r="D74" s="26">
        <v>3899.65</v>
      </c>
      <c r="E74" s="26">
        <f t="shared" si="19"/>
        <v>16588.900000000001</v>
      </c>
      <c r="F74" s="20">
        <v>14357.79</v>
      </c>
      <c r="G74" s="25">
        <f t="shared" si="20"/>
        <v>358944.75</v>
      </c>
      <c r="H74" s="25">
        <f>317231.25+97491.25</f>
        <v>414722.5</v>
      </c>
      <c r="I74" s="44">
        <f t="shared" si="21"/>
        <v>1.1553936922047194</v>
      </c>
      <c r="J74" s="51"/>
    </row>
    <row r="75" spans="1:10" s="41" customFormat="1" x14ac:dyDescent="0.25">
      <c r="A75" s="31" t="s">
        <v>34</v>
      </c>
      <c r="B75" s="20">
        <v>25</v>
      </c>
      <c r="C75" s="32">
        <v>12689.25</v>
      </c>
      <c r="D75" s="32">
        <v>2652.85</v>
      </c>
      <c r="E75" s="32">
        <f t="shared" si="19"/>
        <v>15342.1</v>
      </c>
      <c r="F75" s="20">
        <v>14357.79</v>
      </c>
      <c r="G75" s="40">
        <f>F75*B75</f>
        <v>358944.75</v>
      </c>
      <c r="H75" s="25">
        <f>317231.25+66321.25</f>
        <v>383552.5</v>
      </c>
      <c r="I75" s="45">
        <f t="shared" si="21"/>
        <v>1.0685558153448407</v>
      </c>
      <c r="J75" s="51"/>
    </row>
    <row r="76" spans="1:10" s="41" customFormat="1" x14ac:dyDescent="0.25">
      <c r="A76" s="31" t="s">
        <v>35</v>
      </c>
      <c r="B76" s="20">
        <v>25</v>
      </c>
      <c r="C76" s="32">
        <v>12689.25</v>
      </c>
      <c r="D76" s="32">
        <v>3276.25</v>
      </c>
      <c r="E76" s="32">
        <f t="shared" si="19"/>
        <v>15965.5</v>
      </c>
      <c r="F76" s="31">
        <v>9730.34</v>
      </c>
      <c r="G76" s="40">
        <f t="shared" ref="G76:G77" si="22">F76*B76</f>
        <v>243258.5</v>
      </c>
      <c r="H76" s="25">
        <f>317231.25+81906.25</f>
        <v>399137.5</v>
      </c>
      <c r="I76" s="45">
        <f t="shared" si="21"/>
        <v>1.6407956967587978</v>
      </c>
      <c r="J76" s="46" t="s">
        <v>43</v>
      </c>
    </row>
    <row r="77" spans="1:10" s="41" customFormat="1" x14ac:dyDescent="0.25">
      <c r="A77" s="31" t="s">
        <v>36</v>
      </c>
      <c r="B77" s="20">
        <v>25</v>
      </c>
      <c r="C77" s="32">
        <v>6364.63</v>
      </c>
      <c r="D77" s="32">
        <v>1766.97</v>
      </c>
      <c r="E77" s="32">
        <f t="shared" si="19"/>
        <v>8131.6</v>
      </c>
      <c r="F77" s="31">
        <v>7869.12</v>
      </c>
      <c r="G77" s="40">
        <f t="shared" si="22"/>
        <v>196728</v>
      </c>
      <c r="H77" s="25">
        <f>159115.75+44174.25</f>
        <v>203290</v>
      </c>
      <c r="I77" s="45">
        <f t="shared" si="21"/>
        <v>1.0333556992395592</v>
      </c>
      <c r="J77" s="52" t="s">
        <v>42</v>
      </c>
    </row>
    <row r="78" spans="1:10" s="23" customFormat="1" x14ac:dyDescent="0.25">
      <c r="A78" s="28" t="s">
        <v>37</v>
      </c>
      <c r="B78" s="28">
        <v>25</v>
      </c>
      <c r="C78" s="30">
        <v>6364.63</v>
      </c>
      <c r="D78" s="30">
        <v>1504.49</v>
      </c>
      <c r="E78" s="30">
        <f t="shared" si="19"/>
        <v>7869.12</v>
      </c>
      <c r="F78" s="28">
        <v>7869.12</v>
      </c>
      <c r="G78" s="29">
        <f>F78*B78</f>
        <v>196728</v>
      </c>
      <c r="H78" s="29">
        <f>159115.75+37612.25</f>
        <v>196728</v>
      </c>
      <c r="I78" s="47">
        <f t="shared" si="21"/>
        <v>1</v>
      </c>
      <c r="J78" s="52"/>
    </row>
    <row r="80" spans="1:10" x14ac:dyDescent="0.25">
      <c r="G80" t="s">
        <v>45</v>
      </c>
    </row>
    <row r="81" spans="6:9" x14ac:dyDescent="0.25">
      <c r="F81">
        <v>1</v>
      </c>
      <c r="G81">
        <f>23765172.96+180000</f>
        <v>23945172.960000001</v>
      </c>
      <c r="H81" s="48">
        <f>H5+H18+H31+H44+H57+H70</f>
        <v>23945172.960000005</v>
      </c>
      <c r="I81" s="48">
        <f>G81-H81</f>
        <v>0</v>
      </c>
    </row>
    <row r="82" spans="6:9" x14ac:dyDescent="0.25">
      <c r="F82">
        <v>2</v>
      </c>
      <c r="G82">
        <f>27138149.86+220000</f>
        <v>27358149.859999999</v>
      </c>
      <c r="H82" s="48">
        <f>H6+H19+H32+H45+H58+H71</f>
        <v>27358149.859999999</v>
      </c>
      <c r="I82" s="48">
        <f t="shared" ref="I82:I89" si="23">G82-H82</f>
        <v>0</v>
      </c>
    </row>
    <row r="83" spans="6:9" x14ac:dyDescent="0.25">
      <c r="F83">
        <v>3</v>
      </c>
      <c r="G83">
        <f>20871607.5+150000</f>
        <v>21021607.5</v>
      </c>
      <c r="H83" s="48">
        <f t="shared" ref="H83:H89" si="24">H72+H59+H46+H33+H20+H7</f>
        <v>21021607.5</v>
      </c>
      <c r="I83" s="48">
        <f t="shared" si="23"/>
        <v>0</v>
      </c>
    </row>
    <row r="84" spans="6:9" x14ac:dyDescent="0.25">
      <c r="F84">
        <v>7</v>
      </c>
      <c r="G84">
        <f>39341130.95+305000</f>
        <v>39646130.950000003</v>
      </c>
      <c r="H84" s="48">
        <f t="shared" si="24"/>
        <v>39646130.950000003</v>
      </c>
      <c r="I84" s="48">
        <f t="shared" si="23"/>
        <v>0</v>
      </c>
    </row>
    <row r="85" spans="6:9" x14ac:dyDescent="0.25">
      <c r="F85">
        <v>9</v>
      </c>
      <c r="G85">
        <f>42019663.43+330000</f>
        <v>42349663.43</v>
      </c>
      <c r="H85" s="48">
        <f t="shared" si="24"/>
        <v>42349663.43</v>
      </c>
      <c r="I85" s="48">
        <f t="shared" si="23"/>
        <v>0</v>
      </c>
    </row>
    <row r="86" spans="6:9" x14ac:dyDescent="0.25">
      <c r="F86">
        <v>14</v>
      </c>
      <c r="G86">
        <f>28311779.81+230000</f>
        <v>28541779.809999999</v>
      </c>
      <c r="H86" s="48">
        <f t="shared" si="24"/>
        <v>28541779.809999995</v>
      </c>
      <c r="I86" s="48">
        <f t="shared" si="23"/>
        <v>0</v>
      </c>
    </row>
    <row r="87" spans="6:9" x14ac:dyDescent="0.25">
      <c r="F87">
        <v>8</v>
      </c>
      <c r="G87">
        <f>45314059+360000</f>
        <v>45674059</v>
      </c>
      <c r="H87" s="48">
        <f t="shared" si="24"/>
        <v>45674059</v>
      </c>
      <c r="I87" s="48">
        <f t="shared" si="23"/>
        <v>0</v>
      </c>
    </row>
    <row r="88" spans="6:9" x14ac:dyDescent="0.25">
      <c r="F88">
        <v>4</v>
      </c>
      <c r="G88">
        <f>14363883.78+100000</f>
        <v>14463883.779999999</v>
      </c>
      <c r="H88" s="48">
        <f t="shared" si="24"/>
        <v>14463883.780000001</v>
      </c>
      <c r="I88" s="48">
        <f t="shared" si="23"/>
        <v>0</v>
      </c>
    </row>
    <row r="89" spans="6:9" x14ac:dyDescent="0.25">
      <c r="F89">
        <v>11</v>
      </c>
      <c r="G89">
        <f>12602638.94+100000</f>
        <v>12702638.939999999</v>
      </c>
      <c r="H89" s="48">
        <f t="shared" si="24"/>
        <v>12702638.939999999</v>
      </c>
      <c r="I89" s="48">
        <f t="shared" si="23"/>
        <v>0</v>
      </c>
    </row>
  </sheetData>
  <mergeCells count="48">
    <mergeCell ref="I3:I4"/>
    <mergeCell ref="J12:J13"/>
    <mergeCell ref="J5:J10"/>
    <mergeCell ref="A16:A17"/>
    <mergeCell ref="B16:B17"/>
    <mergeCell ref="C16:E16"/>
    <mergeCell ref="F16:F17"/>
    <mergeCell ref="G16:H16"/>
    <mergeCell ref="B3:B4"/>
    <mergeCell ref="F3:F4"/>
    <mergeCell ref="C3:E3"/>
    <mergeCell ref="A3:A4"/>
    <mergeCell ref="G3:H3"/>
    <mergeCell ref="I16:I17"/>
    <mergeCell ref="J18:J23"/>
    <mergeCell ref="J25:J26"/>
    <mergeCell ref="A29:A30"/>
    <mergeCell ref="B29:B30"/>
    <mergeCell ref="C29:E29"/>
    <mergeCell ref="F29:F30"/>
    <mergeCell ref="G29:H29"/>
    <mergeCell ref="I29:I30"/>
    <mergeCell ref="J31:J36"/>
    <mergeCell ref="J38:J39"/>
    <mergeCell ref="A42:A43"/>
    <mergeCell ref="B42:B43"/>
    <mergeCell ref="C42:E42"/>
    <mergeCell ref="F42:F43"/>
    <mergeCell ref="G42:H42"/>
    <mergeCell ref="I42:I43"/>
    <mergeCell ref="J44:J49"/>
    <mergeCell ref="J51:J52"/>
    <mergeCell ref="A55:A56"/>
    <mergeCell ref="B55:B56"/>
    <mergeCell ref="C55:E55"/>
    <mergeCell ref="F55:F56"/>
    <mergeCell ref="G55:H55"/>
    <mergeCell ref="I55:I56"/>
    <mergeCell ref="J70:J75"/>
    <mergeCell ref="J77:J78"/>
    <mergeCell ref="J57:J62"/>
    <mergeCell ref="J64:J65"/>
    <mergeCell ref="A68:A69"/>
    <mergeCell ref="B68:B69"/>
    <mergeCell ref="C68:E68"/>
    <mergeCell ref="F68:F69"/>
    <mergeCell ref="G68:H68"/>
    <mergeCell ref="I68:I69"/>
  </mergeCells>
  <pageMargins left="0.11811023622047245" right="0" top="0.15748031496062992" bottom="0" header="0.31496062992125984" footer="0.31496062992125984"/>
  <pageSetup paperSize="9" scale="95" orientation="landscape" horizontalDpi="180" verticalDpi="180" r:id="rId1"/>
  <rowBreaks count="1" manualBreakCount="1">
    <brk id="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БН</vt:lpstr>
      <vt:lpstr>свод</vt:lpstr>
      <vt:lpstr>БН!Заголовки_для_печати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2016-01-21T08:33:49Z</dcterms:modified>
</cp:coreProperties>
</file>