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з.пл." sheetId="1" r:id="rId1"/>
    <sheet name="материалы" sheetId="4" r:id="rId2"/>
    <sheet name="иные" sheetId="5" r:id="rId3"/>
  </sheets>
  <calcPr calcId="124519"/>
</workbook>
</file>

<file path=xl/calcChain.xml><?xml version="1.0" encoding="utf-8"?>
<calcChain xmlns="http://schemas.openxmlformats.org/spreadsheetml/2006/main">
  <c r="K17" i="1"/>
  <c r="K11"/>
  <c r="F15" i="5" l="1"/>
  <c r="H15" s="1"/>
  <c r="F14"/>
  <c r="H14" s="1"/>
  <c r="F9"/>
  <c r="H9" s="1"/>
  <c r="H8"/>
  <c r="F8"/>
  <c r="I15" i="4"/>
  <c r="I13"/>
  <c r="F13"/>
  <c r="F14"/>
  <c r="H14"/>
  <c r="I14"/>
  <c r="G13" i="5"/>
  <c r="H9" i="4"/>
  <c r="F9"/>
  <c r="I9" s="1"/>
  <c r="J9" s="1"/>
  <c r="D12"/>
  <c r="F12" s="1"/>
  <c r="F8"/>
  <c r="G7" i="1"/>
  <c r="H17"/>
  <c r="H11"/>
  <c r="F17" i="5"/>
  <c r="F16"/>
  <c r="H11"/>
  <c r="F10"/>
  <c r="F11"/>
  <c r="H17" l="1"/>
  <c r="H16"/>
  <c r="F13"/>
  <c r="H13" s="1"/>
  <c r="H10"/>
  <c r="F7"/>
  <c r="H7" s="1"/>
  <c r="F11" i="4"/>
  <c r="I11" s="1"/>
  <c r="F7"/>
  <c r="I7" s="1"/>
  <c r="H12" i="5" l="1"/>
  <c r="H18"/>
  <c r="I8" i="4"/>
  <c r="J8" s="1"/>
  <c r="I12" l="1"/>
  <c r="J12" s="1"/>
  <c r="J11" i="1" l="1"/>
  <c r="J17"/>
  <c r="I16"/>
  <c r="J16" s="1"/>
  <c r="I15"/>
  <c r="J15" s="1"/>
  <c r="I14"/>
  <c r="J14" s="1"/>
  <c r="D20"/>
  <c r="H7"/>
  <c r="D19"/>
  <c r="D12"/>
  <c r="D11"/>
  <c r="I10" i="4" l="1"/>
  <c r="J7" i="1"/>
  <c r="I8"/>
  <c r="I9"/>
  <c r="I10"/>
  <c r="I7"/>
  <c r="C17"/>
  <c r="C14"/>
  <c r="G16"/>
  <c r="H16" s="1"/>
  <c r="G15"/>
  <c r="H15" s="1"/>
  <c r="G10"/>
  <c r="H10" s="1"/>
  <c r="J10" s="1"/>
  <c r="G9"/>
  <c r="H9" s="1"/>
  <c r="J9" s="1"/>
  <c r="G8"/>
  <c r="H8" s="1"/>
  <c r="J8" s="1"/>
  <c r="C7"/>
  <c r="G14" l="1"/>
  <c r="H14" s="1"/>
</calcChain>
</file>

<file path=xl/sharedStrings.xml><?xml version="1.0" encoding="utf-8"?>
<sst xmlns="http://schemas.openxmlformats.org/spreadsheetml/2006/main" count="83" uniqueCount="48">
  <si>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</si>
  <si>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</si>
  <si>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</si>
  <si>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</si>
  <si>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УСЛУГА "Реализация дополнительных общеобразовательных общеразвивающих программ"</t>
  </si>
  <si>
    <t>ДПиШ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</si>
  <si>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</si>
  <si>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</si>
  <si>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</si>
  <si>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</si>
  <si>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</si>
  <si>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</si>
  <si>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</si>
  <si>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</si>
  <si>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</si>
  <si>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</si>
  <si>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педагог доп.образ.</t>
  </si>
  <si>
    <t>педагог - организатор</t>
  </si>
  <si>
    <t>методист</t>
  </si>
  <si>
    <t>концермейстер</t>
  </si>
  <si>
    <t>СЮТ</t>
  </si>
  <si>
    <t>Заработная плата на 1 ставку</t>
  </si>
  <si>
    <t>Затраты на приобретение материальных запасов и особо ценного движимого имущества, потребляемых в процессе оказания услуги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</si>
  <si>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</si>
  <si>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</si>
  <si>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Норма на 1 учащегося, шт.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</si>
  <si>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</si>
  <si>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</si>
  <si>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</si>
  <si>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</si>
  <si>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</si>
  <si>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</si>
  <si>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</si>
  <si>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Иные затраты, непосредственно связанные с оказанием услуги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</si>
  <si>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</si>
  <si>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</si>
  <si>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</si>
  <si>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</si>
  <si>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</si>
  <si>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</si>
  <si>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пособие по уходу за реб.</t>
  </si>
  <si>
    <t>ВРЕМЯ ИСПОЛЬЗОВАНИЯ ИМУЩ.КОМПЛЕКСА НА 1 УЧ. = 55,16 и 36,41</t>
  </si>
  <si>
    <t>призы</t>
  </si>
  <si>
    <t>ГСМ</t>
  </si>
  <si>
    <t>литры</t>
  </si>
  <si>
    <t>Обучение персонала</t>
  </si>
  <si>
    <t>госпошлина</t>
  </si>
  <si>
    <t>налог за негативное взаимодействие на окр.среду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</si>
</sst>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2" fontId="0" fillId="0" borderId="3" xfId="0" applyNumberFormat="1" applyBorder="1"/>
    <xf numFmtId="2" fontId="1" fillId="0" borderId="3" xfId="0" applyNumberFormat="1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0" fontId="0" fillId="0" borderId="7" xfId="0" applyBorder="1"/>
    <xf numFmtId="2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0" fillId="0" borderId="12" xfId="0" applyBorder="1"/>
    <xf numFmtId="2" fontId="1" fillId="0" borderId="13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165" fontId="1" fillId="0" borderId="14" xfId="0" applyNumberFormat="1" applyFont="1" applyBorder="1"/>
    <xf numFmtId="0" fontId="0" fillId="0" borderId="15" xfId="0" applyBorder="1"/>
    <xf numFmtId="0" fontId="1" fillId="0" borderId="2" xfId="0" applyFont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/>
    <xf numFmtId="0" fontId="1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1"/>
  <sheetViews>
    <sheetView workbookViewId="0">
      <selection activeCell="D17" sqref="D17"/>
    </sheetView>
  </sheetViews>
  <sheetFormatPr defaultRowHeight="15" outlineLevelRow="1"/>
  <cols>
    <col min="1" max="1" width="8.85546875" customWidth="1"/>
    <col min="2" max="2" width="19.42578125" style="1" customWidth="1"/>
    <col min="3" max="3" width="13.42578125" style="1" customWidth="1"/>
    <col min="4" max="4" width="12.7109375" style="1" customWidth="1"/>
    <col min="5" max="5" width="11.42578125" style="1" customWidth="1"/>
    <col min="6" max="6" width="11.5703125" style="1" customWidth="1"/>
    <col min="7" max="7" width="12.5703125" customWidth="1"/>
    <col min="8" max="8" width="14.5703125" customWidth="1"/>
    <col min="9" max="9" width="13.42578125" style="1" customWidth="1"/>
    <col min="10" max="10" width="10.85546875" style="1" customWidth="1"/>
    <col min="11" max="11" width="18.42578125" style="1" customWidth="1"/>
    <col min="12" max="20" width="9.140625" style="1"/>
  </cols>
  <sheetData>
    <row r="1" spans="1:13">
      <c r="A1" s="3" t="s">
        <v>4</v>
      </c>
    </row>
    <row r="3" spans="1:13" ht="18.75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5" spans="1:13" ht="90">
      <c r="A5" s="5" t="s">
        <v>3</v>
      </c>
      <c r="B5" s="5" t="s">
        <v>7</v>
      </c>
      <c r="C5" s="5" t="s">
        <v>1</v>
      </c>
      <c r="D5" s="5" t="s">
        <v>21</v>
      </c>
      <c r="E5" s="5" t="s">
        <v>6</v>
      </c>
      <c r="F5" s="5" t="s">
        <v>2</v>
      </c>
      <c r="G5" s="5" t="s">
        <v>8</v>
      </c>
      <c r="H5" s="5" t="s">
        <v>10</v>
      </c>
      <c r="I5" s="5" t="s">
        <v>12</v>
      </c>
      <c r="J5" s="5" t="s">
        <v>14</v>
      </c>
      <c r="K5" s="2"/>
      <c r="L5" s="2"/>
      <c r="M5" s="2"/>
    </row>
    <row r="6" spans="1:13" ht="15.75" thickBot="1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9</v>
      </c>
      <c r="H6" s="12" t="s">
        <v>11</v>
      </c>
      <c r="I6" s="13" t="s">
        <v>13</v>
      </c>
      <c r="J6" s="13" t="s">
        <v>15</v>
      </c>
    </row>
    <row r="7" spans="1:13">
      <c r="A7" s="18" t="s">
        <v>5</v>
      </c>
      <c r="B7" s="19" t="s">
        <v>16</v>
      </c>
      <c r="C7" s="19">
        <f>8.38+12.05</f>
        <v>20.43</v>
      </c>
      <c r="D7" s="19">
        <v>13788</v>
      </c>
      <c r="E7" s="19">
        <v>910</v>
      </c>
      <c r="F7" s="19">
        <v>1974</v>
      </c>
      <c r="G7" s="20">
        <f>C7*F7</f>
        <v>40328.82</v>
      </c>
      <c r="H7" s="20">
        <f>G7/E7</f>
        <v>44.317384615384618</v>
      </c>
      <c r="I7" s="21">
        <f>D7*12*1.302/1974</f>
        <v>109.13055319148935</v>
      </c>
      <c r="J7" s="22">
        <f>I7*H7</f>
        <v>4836.3806990769235</v>
      </c>
    </row>
    <row r="8" spans="1:13">
      <c r="A8" s="23"/>
      <c r="B8" s="7" t="s">
        <v>17</v>
      </c>
      <c r="C8" s="7">
        <v>3</v>
      </c>
      <c r="D8" s="7">
        <v>12713</v>
      </c>
      <c r="E8" s="7">
        <v>910</v>
      </c>
      <c r="F8" s="7">
        <v>1974</v>
      </c>
      <c r="G8" s="8">
        <f t="shared" ref="G8:G10" si="0">C8*F8</f>
        <v>5922</v>
      </c>
      <c r="H8" s="8">
        <f t="shared" ref="H8:H10" si="1">G8/E8</f>
        <v>6.5076923076923077</v>
      </c>
      <c r="I8" s="9">
        <f t="shared" ref="I8:I10" si="2">D8*12*1.302/1974</f>
        <v>100.62204255319149</v>
      </c>
      <c r="J8" s="24">
        <f t="shared" ref="J8:J10" si="3">I8*H8</f>
        <v>654.81729230769236</v>
      </c>
    </row>
    <row r="9" spans="1:13">
      <c r="A9" s="23"/>
      <c r="B9" s="7" t="s">
        <v>18</v>
      </c>
      <c r="C9" s="7">
        <v>1</v>
      </c>
      <c r="D9" s="7">
        <v>12155</v>
      </c>
      <c r="E9" s="7">
        <v>910</v>
      </c>
      <c r="F9" s="7">
        <v>1974</v>
      </c>
      <c r="G9" s="8">
        <f t="shared" si="0"/>
        <v>1974</v>
      </c>
      <c r="H9" s="8">
        <f t="shared" si="1"/>
        <v>2.1692307692307691</v>
      </c>
      <c r="I9" s="9">
        <f t="shared" si="2"/>
        <v>96.205531914893612</v>
      </c>
      <c r="J9" s="24">
        <f t="shared" si="3"/>
        <v>208.69199999999998</v>
      </c>
    </row>
    <row r="10" spans="1:13">
      <c r="A10" s="23"/>
      <c r="B10" s="7" t="s">
        <v>19</v>
      </c>
      <c r="C10" s="7">
        <v>1</v>
      </c>
      <c r="D10" s="7">
        <v>11257</v>
      </c>
      <c r="E10" s="7">
        <v>910</v>
      </c>
      <c r="F10" s="7">
        <v>1974</v>
      </c>
      <c r="G10" s="8">
        <f t="shared" si="0"/>
        <v>1974</v>
      </c>
      <c r="H10" s="8">
        <f t="shared" si="1"/>
        <v>2.1692307692307691</v>
      </c>
      <c r="I10" s="9">
        <f t="shared" si="2"/>
        <v>89.097957446808522</v>
      </c>
      <c r="J10" s="24">
        <f t="shared" si="3"/>
        <v>193.27403076923079</v>
      </c>
    </row>
    <row r="11" spans="1:13" ht="15.75" thickBot="1">
      <c r="A11" s="25"/>
      <c r="B11" s="26"/>
      <c r="C11" s="26">
        <v>25.43</v>
      </c>
      <c r="D11" s="26">
        <f>D7*C7*12+D8*C8*12+D9*12+D10*12</f>
        <v>4118878.0799999996</v>
      </c>
      <c r="E11" s="26"/>
      <c r="F11" s="26"/>
      <c r="G11" s="27"/>
      <c r="H11" s="29">
        <f>SUM(H7:H10)</f>
        <v>55.163538461538472</v>
      </c>
      <c r="I11" s="28"/>
      <c r="J11" s="29">
        <f>SUM(J7:J10)</f>
        <v>5893.1640221538473</v>
      </c>
      <c r="K11" s="1">
        <f>J11*910</f>
        <v>5362779.260160001</v>
      </c>
    </row>
    <row r="12" spans="1:13" hidden="1" outlineLevel="1">
      <c r="A12" s="14"/>
      <c r="B12" s="15"/>
      <c r="C12" s="15"/>
      <c r="D12" s="15">
        <f>D13-D11</f>
        <v>-7.9699999997392297</v>
      </c>
      <c r="E12" s="15"/>
      <c r="F12" s="15"/>
      <c r="G12" s="16"/>
      <c r="H12" s="16"/>
      <c r="I12" s="17"/>
      <c r="J12" s="17"/>
    </row>
    <row r="13" spans="1:13" hidden="1" outlineLevel="1">
      <c r="A13" s="6"/>
      <c r="B13" s="7"/>
      <c r="C13" s="7"/>
      <c r="D13" s="7">
        <v>4118870.11</v>
      </c>
      <c r="E13" s="7"/>
      <c r="F13" s="7"/>
      <c r="G13" s="6"/>
      <c r="H13" s="8"/>
      <c r="I13" s="11"/>
      <c r="J13" s="9"/>
    </row>
    <row r="14" spans="1:13" collapsed="1">
      <c r="A14" s="6" t="s">
        <v>20</v>
      </c>
      <c r="B14" s="7" t="s">
        <v>16</v>
      </c>
      <c r="C14" s="7">
        <f>5.33+3.45+1.11+1.11</f>
        <v>11</v>
      </c>
      <c r="D14" s="7">
        <v>13788</v>
      </c>
      <c r="E14" s="7">
        <v>759</v>
      </c>
      <c r="F14" s="7">
        <v>1974</v>
      </c>
      <c r="G14" s="8">
        <f t="shared" ref="G14:G16" si="4">C14*F14</f>
        <v>21714</v>
      </c>
      <c r="H14" s="8">
        <f>G14/E14</f>
        <v>28.608695652173914</v>
      </c>
      <c r="I14" s="9">
        <f t="shared" ref="I14:I16" si="5">D14*12*1.302/1974</f>
        <v>109.13055319148935</v>
      </c>
      <c r="J14" s="9">
        <f t="shared" ref="J14:J16" si="6">I14*H14</f>
        <v>3122.0827826086957</v>
      </c>
    </row>
    <row r="15" spans="1:13">
      <c r="A15" s="6"/>
      <c r="B15" s="7" t="s">
        <v>17</v>
      </c>
      <c r="C15" s="7">
        <v>1</v>
      </c>
      <c r="D15" s="7">
        <v>11314</v>
      </c>
      <c r="E15" s="7">
        <v>759</v>
      </c>
      <c r="F15" s="7">
        <v>1974</v>
      </c>
      <c r="G15" s="8">
        <f t="shared" si="4"/>
        <v>1974</v>
      </c>
      <c r="H15" s="8">
        <f t="shared" ref="H15:H16" si="7">G15/E15</f>
        <v>2.6007905138339922</v>
      </c>
      <c r="I15" s="9">
        <f t="shared" si="5"/>
        <v>89.549106382978735</v>
      </c>
      <c r="J15" s="9">
        <f t="shared" si="6"/>
        <v>232.8984664031621</v>
      </c>
    </row>
    <row r="16" spans="1:13">
      <c r="A16" s="6"/>
      <c r="B16" s="7" t="s">
        <v>18</v>
      </c>
      <c r="C16" s="7">
        <v>2</v>
      </c>
      <c r="D16" s="7">
        <v>12355</v>
      </c>
      <c r="E16" s="7">
        <v>759</v>
      </c>
      <c r="F16" s="7">
        <v>1974</v>
      </c>
      <c r="G16" s="8">
        <f t="shared" si="4"/>
        <v>3948</v>
      </c>
      <c r="H16" s="8">
        <f t="shared" si="7"/>
        <v>5.2015810276679844</v>
      </c>
      <c r="I16" s="9">
        <f t="shared" si="5"/>
        <v>97.788510638297879</v>
      </c>
      <c r="J16" s="9">
        <f t="shared" si="6"/>
        <v>508.65486166007912</v>
      </c>
    </row>
    <row r="17" spans="1:11">
      <c r="A17" s="6"/>
      <c r="B17" s="7"/>
      <c r="C17" s="9">
        <f>C14+C15+C16</f>
        <v>14</v>
      </c>
      <c r="D17" s="7">
        <v>2252309.09</v>
      </c>
      <c r="E17" s="7"/>
      <c r="F17" s="7"/>
      <c r="G17" s="6"/>
      <c r="H17" s="10">
        <f>SUM(H14:H16)</f>
        <v>36.411067193675891</v>
      </c>
      <c r="I17" s="11"/>
      <c r="J17" s="10">
        <f>SUM(J14:J16)</f>
        <v>3863.6361106719369</v>
      </c>
      <c r="K17" s="1">
        <f>J17*759</f>
        <v>2932499.8080000002</v>
      </c>
    </row>
    <row r="19" spans="1:11" hidden="1" outlineLevel="1">
      <c r="D19" s="4">
        <f>D14*C14*12+D15*12+D16*C16*12</f>
        <v>2252304</v>
      </c>
    </row>
    <row r="20" spans="1:11" hidden="1" outlineLevel="1">
      <c r="D20" s="4">
        <f>D17-D19</f>
        <v>5.0899999998509884</v>
      </c>
    </row>
    <row r="21" spans="1:11" collapsed="1">
      <c r="B21" s="1" t="s">
        <v>41</v>
      </c>
    </row>
  </sheetData>
  <mergeCells count="1">
    <mergeCell ref="A3:J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5"/>
  <sheetViews>
    <sheetView workbookViewId="0">
      <selection activeCell="L13" sqref="L13"/>
    </sheetView>
  </sheetViews>
  <sheetFormatPr defaultRowHeight="15"/>
  <cols>
    <col min="1" max="1" width="8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2.5703125" customWidth="1"/>
    <col min="8" max="8" width="14.5703125" customWidth="1"/>
    <col min="9" max="9" width="10.85546875" style="1" customWidth="1"/>
    <col min="10" max="19" width="9.140625" style="1"/>
  </cols>
  <sheetData>
    <row r="1" spans="1:12">
      <c r="A1" s="3" t="s">
        <v>4</v>
      </c>
    </row>
    <row r="3" spans="1:12" ht="38.25" customHeight="1">
      <c r="A3" s="48" t="s">
        <v>22</v>
      </c>
      <c r="B3" s="48"/>
      <c r="C3" s="48"/>
      <c r="D3" s="48"/>
      <c r="E3" s="48"/>
      <c r="F3" s="48"/>
      <c r="G3" s="48"/>
      <c r="H3" s="48"/>
      <c r="I3" s="48"/>
    </row>
    <row r="4" spans="1:12" ht="15.75" thickBot="1"/>
    <row r="5" spans="1:12" ht="75">
      <c r="A5" s="36" t="s">
        <v>3</v>
      </c>
      <c r="B5" s="37" t="s">
        <v>23</v>
      </c>
      <c r="C5" s="37" t="s">
        <v>29</v>
      </c>
      <c r="D5" s="37" t="s">
        <v>24</v>
      </c>
      <c r="E5" s="37" t="s">
        <v>6</v>
      </c>
      <c r="F5" s="37" t="s">
        <v>25</v>
      </c>
      <c r="G5" s="37" t="s">
        <v>26</v>
      </c>
      <c r="H5" s="37" t="s">
        <v>27</v>
      </c>
      <c r="I5" s="38" t="s">
        <v>14</v>
      </c>
      <c r="J5" s="2"/>
      <c r="K5" s="2"/>
      <c r="L5" s="2"/>
    </row>
    <row r="6" spans="1:12" ht="15.75" thickBot="1">
      <c r="A6" s="39">
        <v>1</v>
      </c>
      <c r="B6" s="40">
        <v>2</v>
      </c>
      <c r="C6" s="40">
        <v>3</v>
      </c>
      <c r="D6" s="40">
        <v>4</v>
      </c>
      <c r="E6" s="40">
        <v>5</v>
      </c>
      <c r="F6" s="40" t="s">
        <v>28</v>
      </c>
      <c r="G6" s="40">
        <v>7</v>
      </c>
      <c r="H6" s="41">
        <v>8</v>
      </c>
      <c r="I6" s="42" t="s">
        <v>30</v>
      </c>
    </row>
    <row r="7" spans="1:12">
      <c r="A7" s="34" t="s">
        <v>5</v>
      </c>
      <c r="B7" s="15" t="s">
        <v>31</v>
      </c>
      <c r="C7" s="15" t="s">
        <v>32</v>
      </c>
      <c r="D7" s="15">
        <v>20</v>
      </c>
      <c r="E7" s="15">
        <v>910</v>
      </c>
      <c r="F7" s="46">
        <f>D7/E7</f>
        <v>2.197802197802198E-2</v>
      </c>
      <c r="G7" s="31">
        <v>1</v>
      </c>
      <c r="H7" s="16">
        <v>250</v>
      </c>
      <c r="I7" s="35">
        <f>F7*H7</f>
        <v>5.4945054945054945</v>
      </c>
    </row>
    <row r="8" spans="1:12">
      <c r="A8" s="23"/>
      <c r="B8" s="7" t="s">
        <v>42</v>
      </c>
      <c r="C8" s="7" t="s">
        <v>37</v>
      </c>
      <c r="D8" s="7">
        <v>1</v>
      </c>
      <c r="E8" s="7">
        <v>910</v>
      </c>
      <c r="F8" s="46">
        <f>D8/E8</f>
        <v>1.0989010989010989E-3</v>
      </c>
      <c r="G8" s="30">
        <v>1</v>
      </c>
      <c r="H8" s="8">
        <v>15000</v>
      </c>
      <c r="I8" s="24">
        <f t="shared" ref="I8:I9" si="0">F8*H8</f>
        <v>16.483516483516482</v>
      </c>
      <c r="J8" s="1">
        <f>I8*910</f>
        <v>14999.999999999998</v>
      </c>
    </row>
    <row r="9" spans="1:12">
      <c r="A9" s="50"/>
      <c r="B9" s="51" t="s">
        <v>45</v>
      </c>
      <c r="C9" s="51" t="s">
        <v>37</v>
      </c>
      <c r="D9" s="51">
        <v>3</v>
      </c>
      <c r="E9" s="51">
        <v>910</v>
      </c>
      <c r="F9" s="46">
        <f>D9/E9</f>
        <v>3.2967032967032967E-3</v>
      </c>
      <c r="G9" s="52">
        <v>1</v>
      </c>
      <c r="H9" s="53">
        <f>(15600+9112+2700)/3</f>
        <v>9137.3333333333339</v>
      </c>
      <c r="I9" s="24">
        <f t="shared" si="0"/>
        <v>30.123076923076926</v>
      </c>
      <c r="J9" s="1">
        <f>I9*910</f>
        <v>27412.000000000004</v>
      </c>
    </row>
    <row r="10" spans="1:12" s="1" customFormat="1" ht="15.75" thickBot="1">
      <c r="A10" s="25"/>
      <c r="B10" s="26"/>
      <c r="C10" s="26"/>
      <c r="D10" s="26"/>
      <c r="E10" s="26"/>
      <c r="F10" s="26"/>
      <c r="G10" s="27"/>
      <c r="H10" s="33"/>
      <c r="I10" s="29">
        <f>SUM(I7:I8)</f>
        <v>21.978021978021978</v>
      </c>
    </row>
    <row r="11" spans="1:12" s="1" customFormat="1">
      <c r="A11" s="18" t="s">
        <v>20</v>
      </c>
      <c r="B11" s="19" t="s">
        <v>31</v>
      </c>
      <c r="C11" s="19" t="s">
        <v>32</v>
      </c>
      <c r="D11" s="19">
        <v>20</v>
      </c>
      <c r="E11" s="19">
        <v>759</v>
      </c>
      <c r="F11" s="49">
        <f t="shared" ref="F11:F12" si="1">D11/E11</f>
        <v>2.6350461133069828E-2</v>
      </c>
      <c r="G11" s="32">
        <v>1</v>
      </c>
      <c r="H11" s="20">
        <v>250</v>
      </c>
      <c r="I11" s="22">
        <f t="shared" ref="I11:I14" si="2">F11*H11</f>
        <v>6.587615283267457</v>
      </c>
    </row>
    <row r="12" spans="1:12" s="1" customFormat="1">
      <c r="A12" s="23"/>
      <c r="B12" s="7" t="s">
        <v>43</v>
      </c>
      <c r="C12" s="7" t="s">
        <v>44</v>
      </c>
      <c r="D12" s="7">
        <f>2198+3572</f>
        <v>5770</v>
      </c>
      <c r="E12" s="7">
        <v>759</v>
      </c>
      <c r="F12" s="45">
        <f t="shared" si="1"/>
        <v>7.6021080368906455</v>
      </c>
      <c r="G12" s="30">
        <v>1</v>
      </c>
      <c r="H12" s="8">
        <v>30.4</v>
      </c>
      <c r="I12" s="24">
        <f t="shared" si="2"/>
        <v>231.10408432147563</v>
      </c>
      <c r="J12" s="1">
        <f>I12*759</f>
        <v>175408</v>
      </c>
    </row>
    <row r="13" spans="1:12" s="1" customFormat="1">
      <c r="A13" s="23"/>
      <c r="B13" s="7" t="s">
        <v>42</v>
      </c>
      <c r="C13" s="7" t="s">
        <v>37</v>
      </c>
      <c r="D13" s="7">
        <v>1</v>
      </c>
      <c r="E13" s="51">
        <v>759</v>
      </c>
      <c r="F13" s="45">
        <f t="shared" ref="F13" si="3">D13/E13</f>
        <v>1.3175230566534915E-3</v>
      </c>
      <c r="G13" s="30">
        <v>1</v>
      </c>
      <c r="H13" s="53">
        <v>15000</v>
      </c>
      <c r="I13" s="24">
        <f t="shared" si="2"/>
        <v>19.762845849802371</v>
      </c>
    </row>
    <row r="14" spans="1:12" s="1" customFormat="1">
      <c r="A14" s="23"/>
      <c r="B14" s="51" t="s">
        <v>45</v>
      </c>
      <c r="C14" s="51" t="s">
        <v>37</v>
      </c>
      <c r="D14" s="51">
        <v>3</v>
      </c>
      <c r="E14" s="51">
        <v>759</v>
      </c>
      <c r="F14" s="46">
        <f>D14/E14</f>
        <v>3.952569169960474E-3</v>
      </c>
      <c r="G14" s="52">
        <v>1</v>
      </c>
      <c r="H14" s="53">
        <f>(15600+7589+2700)/3</f>
        <v>8629.6666666666661</v>
      </c>
      <c r="I14" s="24">
        <f t="shared" si="2"/>
        <v>34.109354413702235</v>
      </c>
    </row>
    <row r="15" spans="1:12" s="1" customFormat="1" ht="15.75" thickBot="1">
      <c r="A15" s="25"/>
      <c r="B15" s="26"/>
      <c r="C15" s="28"/>
      <c r="D15" s="26"/>
      <c r="E15" s="26"/>
      <c r="F15" s="26"/>
      <c r="G15" s="43"/>
      <c r="H15" s="33"/>
      <c r="I15" s="29">
        <f>SUM(I11:I14)</f>
        <v>291.56389986824769</v>
      </c>
    </row>
  </sheetData>
  <mergeCells count="1"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"/>
  <sheetViews>
    <sheetView tabSelected="1" topLeftCell="A7" workbookViewId="0">
      <selection activeCell="E15" sqref="E15"/>
    </sheetView>
  </sheetViews>
  <sheetFormatPr defaultRowHeight="15"/>
  <cols>
    <col min="1" max="1" width="8.85546875" customWidth="1"/>
    <col min="2" max="2" width="23.8554687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4.5703125" customWidth="1"/>
    <col min="8" max="8" width="10.85546875" style="1" customWidth="1"/>
    <col min="9" max="18" width="9.140625" style="1"/>
  </cols>
  <sheetData>
    <row r="1" spans="1:11">
      <c r="A1" s="3" t="s">
        <v>4</v>
      </c>
    </row>
    <row r="3" spans="1:11" ht="18.75">
      <c r="A3" s="47" t="s">
        <v>33</v>
      </c>
      <c r="B3" s="47"/>
      <c r="C3" s="47"/>
      <c r="D3" s="47"/>
      <c r="E3" s="47"/>
      <c r="F3" s="47"/>
      <c r="G3" s="47"/>
      <c r="H3" s="47"/>
    </row>
    <row r="4" spans="1:11" ht="15.75" thickBot="1"/>
    <row r="5" spans="1:11" ht="60">
      <c r="A5" s="36" t="s">
        <v>3</v>
      </c>
      <c r="B5" s="37" t="s">
        <v>34</v>
      </c>
      <c r="C5" s="37" t="s">
        <v>29</v>
      </c>
      <c r="D5" s="37" t="s">
        <v>35</v>
      </c>
      <c r="E5" s="37" t="s">
        <v>6</v>
      </c>
      <c r="F5" s="37" t="s">
        <v>25</v>
      </c>
      <c r="G5" s="37" t="s">
        <v>38</v>
      </c>
      <c r="H5" s="38" t="s">
        <v>14</v>
      </c>
      <c r="I5" s="2"/>
      <c r="J5" s="2"/>
      <c r="K5" s="2"/>
    </row>
    <row r="6" spans="1:11" ht="15.75" thickBot="1">
      <c r="A6" s="39">
        <v>1</v>
      </c>
      <c r="B6" s="40">
        <v>2</v>
      </c>
      <c r="C6" s="40">
        <v>3</v>
      </c>
      <c r="D6" s="40">
        <v>4</v>
      </c>
      <c r="E6" s="40">
        <v>5</v>
      </c>
      <c r="F6" s="40" t="s">
        <v>28</v>
      </c>
      <c r="G6" s="41">
        <v>8</v>
      </c>
      <c r="H6" s="42" t="s">
        <v>30</v>
      </c>
    </row>
    <row r="7" spans="1:11">
      <c r="A7" s="18" t="s">
        <v>5</v>
      </c>
      <c r="B7" s="19" t="s">
        <v>36</v>
      </c>
      <c r="C7" s="19" t="s">
        <v>37</v>
      </c>
      <c r="D7" s="19">
        <v>1</v>
      </c>
      <c r="E7" s="19">
        <v>910</v>
      </c>
      <c r="F7" s="49">
        <f>D7/E7</f>
        <v>1.0989010989010989E-3</v>
      </c>
      <c r="G7" s="20">
        <v>109111</v>
      </c>
      <c r="H7" s="22">
        <f>F7*G7</f>
        <v>119.9021978021978</v>
      </c>
    </row>
    <row r="8" spans="1:11">
      <c r="A8" s="34"/>
      <c r="B8" s="15" t="s">
        <v>46</v>
      </c>
      <c r="C8" s="15" t="s">
        <v>37</v>
      </c>
      <c r="D8" s="15">
        <v>1</v>
      </c>
      <c r="E8" s="15">
        <v>910</v>
      </c>
      <c r="F8" s="45">
        <f>D8/E8</f>
        <v>1.0989010989010989E-3</v>
      </c>
      <c r="G8" s="16">
        <v>2000</v>
      </c>
      <c r="H8" s="24">
        <f t="shared" ref="H8:H9" si="0">F8*G8</f>
        <v>2.197802197802198</v>
      </c>
    </row>
    <row r="9" spans="1:11" ht="45">
      <c r="A9" s="34"/>
      <c r="B9" s="54" t="s">
        <v>47</v>
      </c>
      <c r="C9" s="15"/>
      <c r="D9" s="15">
        <v>1</v>
      </c>
      <c r="E9" s="15">
        <v>910</v>
      </c>
      <c r="F9" s="45">
        <f>D9/E9</f>
        <v>1.0989010989010989E-3</v>
      </c>
      <c r="G9" s="16">
        <v>359</v>
      </c>
      <c r="H9" s="24">
        <f t="shared" si="0"/>
        <v>0.39450549450549449</v>
      </c>
    </row>
    <row r="10" spans="1:11" s="1" customFormat="1">
      <c r="A10" s="23"/>
      <c r="B10" s="7" t="s">
        <v>39</v>
      </c>
      <c r="C10" s="7"/>
      <c r="D10" s="7">
        <v>12</v>
      </c>
      <c r="E10" s="7">
        <v>910</v>
      </c>
      <c r="F10" s="45">
        <f t="shared" ref="F10:F11" si="1">D10/E10</f>
        <v>1.3186813186813187E-2</v>
      </c>
      <c r="G10" s="8">
        <v>1225.5</v>
      </c>
      <c r="H10" s="24">
        <f>F10*G10</f>
        <v>16.16043956043956</v>
      </c>
    </row>
    <row r="11" spans="1:11" s="1" customFormat="1">
      <c r="A11" s="23"/>
      <c r="B11" s="7" t="s">
        <v>40</v>
      </c>
      <c r="C11" s="7"/>
      <c r="D11" s="7">
        <v>12</v>
      </c>
      <c r="E11" s="7">
        <v>910</v>
      </c>
      <c r="F11" s="45">
        <f t="shared" si="1"/>
        <v>1.3186813186813187E-2</v>
      </c>
      <c r="G11" s="8">
        <v>65</v>
      </c>
      <c r="H11" s="24">
        <f>F11*G11</f>
        <v>0.8571428571428571</v>
      </c>
    </row>
    <row r="12" spans="1:11" s="1" customFormat="1" ht="15.75" thickBot="1">
      <c r="A12" s="25"/>
      <c r="B12" s="26"/>
      <c r="C12" s="26"/>
      <c r="D12" s="26"/>
      <c r="E12" s="26"/>
      <c r="F12" s="26"/>
      <c r="G12" s="33"/>
      <c r="H12" s="29">
        <f>SUM(H7:H10)</f>
        <v>138.65494505494507</v>
      </c>
    </row>
    <row r="13" spans="1:11" s="1" customFormat="1">
      <c r="A13" s="18" t="s">
        <v>20</v>
      </c>
      <c r="B13" s="19" t="s">
        <v>36</v>
      </c>
      <c r="C13" s="19" t="s">
        <v>37</v>
      </c>
      <c r="D13" s="19">
        <v>1</v>
      </c>
      <c r="E13" s="19">
        <v>759</v>
      </c>
      <c r="F13" s="44">
        <f t="shared" ref="F13:F17" si="2">D13/E13</f>
        <v>1.3175230566534915E-3</v>
      </c>
      <c r="G13" s="20">
        <f>80685+8680</f>
        <v>89365</v>
      </c>
      <c r="H13" s="22">
        <f>F13*G13</f>
        <v>117.74044795783927</v>
      </c>
    </row>
    <row r="14" spans="1:11" s="1" customFormat="1">
      <c r="A14" s="34"/>
      <c r="B14" s="15" t="s">
        <v>46</v>
      </c>
      <c r="C14" s="15" t="s">
        <v>37</v>
      </c>
      <c r="D14" s="7">
        <v>1</v>
      </c>
      <c r="E14" s="7">
        <v>759</v>
      </c>
      <c r="F14" s="45">
        <f t="shared" ref="F14:F15" si="3">D14/E14</f>
        <v>1.3175230566534915E-3</v>
      </c>
      <c r="G14" s="8">
        <v>2000</v>
      </c>
      <c r="H14" s="24">
        <f>F14*G14</f>
        <v>2.6350461133069829</v>
      </c>
    </row>
    <row r="15" spans="1:11" s="1" customFormat="1" ht="45">
      <c r="A15" s="34"/>
      <c r="B15" s="54" t="s">
        <v>47</v>
      </c>
      <c r="C15" s="15"/>
      <c r="D15" s="7">
        <v>1</v>
      </c>
      <c r="E15" s="7">
        <v>759</v>
      </c>
      <c r="F15" s="45">
        <f t="shared" si="3"/>
        <v>1.3175230566534915E-3</v>
      </c>
      <c r="G15" s="8">
        <v>382</v>
      </c>
      <c r="H15" s="24">
        <f>F15*G15</f>
        <v>0.50329380764163378</v>
      </c>
    </row>
    <row r="16" spans="1:11" s="1" customFormat="1">
      <c r="A16" s="23"/>
      <c r="B16" s="7" t="s">
        <v>39</v>
      </c>
      <c r="C16" s="7"/>
      <c r="D16" s="7">
        <v>12</v>
      </c>
      <c r="E16" s="7">
        <v>759</v>
      </c>
      <c r="F16" s="45">
        <f t="shared" si="2"/>
        <v>1.5810276679841896E-2</v>
      </c>
      <c r="G16" s="8">
        <v>3333</v>
      </c>
      <c r="H16" s="24">
        <f>F16*G16</f>
        <v>52.695652173913039</v>
      </c>
    </row>
    <row r="17" spans="1:8" s="1" customFormat="1">
      <c r="A17" s="23"/>
      <c r="B17" s="7" t="s">
        <v>40</v>
      </c>
      <c r="C17" s="7"/>
      <c r="D17" s="7">
        <v>12</v>
      </c>
      <c r="E17" s="7">
        <v>759</v>
      </c>
      <c r="F17" s="45">
        <f t="shared" si="2"/>
        <v>1.5810276679841896E-2</v>
      </c>
      <c r="G17" s="8">
        <v>390</v>
      </c>
      <c r="H17" s="24">
        <f>F17*G17</f>
        <v>6.1660079051383399</v>
      </c>
    </row>
    <row r="18" spans="1:8" s="1" customFormat="1" ht="15.75" thickBot="1">
      <c r="A18" s="25"/>
      <c r="B18" s="26"/>
      <c r="C18" s="28"/>
      <c r="D18" s="26"/>
      <c r="E18" s="26"/>
      <c r="F18" s="26"/>
      <c r="G18" s="33"/>
      <c r="H18" s="29">
        <f>SUM(H13:H17)</f>
        <v>179.74044795783928</v>
      </c>
    </row>
    <row r="20" spans="1:8" s="1" customFormat="1">
      <c r="A20"/>
      <c r="G20"/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з.пл.</vt:lpstr>
      <vt:lpstr>материалы</vt:lpstr>
      <vt:lpstr>иные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2015-12-23T11:44:57Z</dcterms:modified>
</cp:coreProperties>
</file>