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465" windowWidth="15120" windowHeight="7650" firstSheet="1" activeTab="6"/>
  </bookViews>
  <sheets>
    <sheet name="СВОД" sheetId="10" r:id="rId1"/>
    <sheet name="Услуга №1 " sheetId="4" r:id="rId2"/>
    <sheet name="Услуга №2" sheetId="6" r:id="rId3"/>
    <sheet name="Работа №1" sheetId="11" r:id="rId4"/>
    <sheet name="Работа №2" sheetId="7" r:id="rId5"/>
    <sheet name="Работа №3" sheetId="8" r:id="rId6"/>
    <sheet name="Работа №4" sheetId="9" r:id="rId7"/>
  </sheets>
  <definedNames>
    <definedName name="_xlnm.Print_Area" localSheetId="1">'Услуга №1 '!$A$1:$L$105</definedName>
  </definedNames>
  <calcPr calcId="162913"/>
</workbook>
</file>

<file path=xl/calcChain.xml><?xml version="1.0" encoding="utf-8"?>
<calcChain xmlns="http://schemas.openxmlformats.org/spreadsheetml/2006/main">
  <c r="L105" i="9" l="1"/>
  <c r="I105" i="9"/>
  <c r="L100" i="8"/>
  <c r="I100" i="8"/>
  <c r="L100" i="7"/>
  <c r="I100" i="7"/>
  <c r="L100" i="11"/>
  <c r="I100" i="11"/>
  <c r="B2" i="10"/>
  <c r="A2" i="10"/>
  <c r="K57" i="6"/>
  <c r="K65" i="6"/>
  <c r="K74" i="6"/>
  <c r="K81" i="6"/>
  <c r="K87" i="6"/>
  <c r="K92" i="6"/>
  <c r="I101" i="6"/>
  <c r="K98" i="4"/>
  <c r="I92" i="4"/>
  <c r="I87" i="4"/>
  <c r="I81" i="4"/>
  <c r="I74" i="4"/>
  <c r="I65" i="4"/>
  <c r="I57" i="4"/>
  <c r="K57" i="4"/>
  <c r="K65" i="4"/>
  <c r="K74" i="4"/>
  <c r="K81" i="4"/>
  <c r="K87" i="4"/>
  <c r="K92" i="4"/>
  <c r="K83" i="9"/>
  <c r="K78" i="7"/>
  <c r="K78" i="8"/>
  <c r="K78" i="11"/>
  <c r="K79" i="6"/>
  <c r="I64" i="4"/>
  <c r="I62" i="4"/>
  <c r="I63" i="4"/>
  <c r="J44" i="6"/>
  <c r="J45" i="6"/>
  <c r="J46" i="6"/>
  <c r="F36" i="11"/>
  <c r="G90" i="9"/>
  <c r="G89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40" i="9"/>
  <c r="L36" i="9"/>
  <c r="F36" i="9"/>
  <c r="G85" i="8"/>
  <c r="G84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40" i="8"/>
  <c r="F36" i="8"/>
  <c r="G85" i="7"/>
  <c r="G84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40" i="7"/>
  <c r="F36" i="7"/>
  <c r="G85" i="11"/>
  <c r="G84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40" i="11"/>
  <c r="L36" i="11"/>
  <c r="G86" i="6"/>
  <c r="G85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41" i="6"/>
  <c r="L37" i="6"/>
  <c r="F37" i="6"/>
  <c r="L37" i="4"/>
  <c r="F37" i="4"/>
  <c r="G86" i="4"/>
  <c r="G85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41" i="4"/>
  <c r="F85" i="11"/>
  <c r="H85" i="11" s="1"/>
  <c r="I85" i="11" s="1"/>
  <c r="F84" i="11"/>
  <c r="H84" i="11" s="1"/>
  <c r="I84" i="11" s="1"/>
  <c r="H79" i="11"/>
  <c r="H77" i="11"/>
  <c r="H72" i="11"/>
  <c r="I72" i="11" s="1"/>
  <c r="H71" i="11"/>
  <c r="I71" i="11" s="1"/>
  <c r="H70" i="11"/>
  <c r="I70" i="11" s="1"/>
  <c r="H69" i="11"/>
  <c r="I69" i="11" s="1"/>
  <c r="H68" i="11"/>
  <c r="I68" i="11" s="1"/>
  <c r="I73" i="11" s="1"/>
  <c r="H63" i="11"/>
  <c r="I63" i="11" s="1"/>
  <c r="H62" i="11"/>
  <c r="I62" i="11" s="1"/>
  <c r="H61" i="11"/>
  <c r="I61" i="11" s="1"/>
  <c r="H60" i="11"/>
  <c r="F55" i="11"/>
  <c r="H55" i="11" s="1"/>
  <c r="I55" i="11" s="1"/>
  <c r="F54" i="11"/>
  <c r="H54" i="11" s="1"/>
  <c r="I54" i="11" s="1"/>
  <c r="F53" i="11"/>
  <c r="H53" i="11" s="1"/>
  <c r="I53" i="11" s="1"/>
  <c r="F52" i="11"/>
  <c r="H52" i="11" s="1"/>
  <c r="I52" i="11" s="1"/>
  <c r="F51" i="11"/>
  <c r="H51" i="11" s="1"/>
  <c r="I51" i="11" s="1"/>
  <c r="F50" i="11"/>
  <c r="H50" i="11" s="1"/>
  <c r="I50" i="11" s="1"/>
  <c r="F49" i="11"/>
  <c r="H49" i="11" s="1"/>
  <c r="I49" i="11" s="1"/>
  <c r="F48" i="11"/>
  <c r="H48" i="11" s="1"/>
  <c r="I48" i="11" s="1"/>
  <c r="F47" i="11"/>
  <c r="H47" i="11" s="1"/>
  <c r="I47" i="11" s="1"/>
  <c r="F46" i="11"/>
  <c r="H46" i="11" s="1"/>
  <c r="I46" i="11" s="1"/>
  <c r="F45" i="11"/>
  <c r="H45" i="11" s="1"/>
  <c r="I45" i="11" s="1"/>
  <c r="F44" i="11"/>
  <c r="H44" i="11" s="1"/>
  <c r="I44" i="11" s="1"/>
  <c r="F43" i="11"/>
  <c r="H43" i="11" s="1"/>
  <c r="I43" i="11" s="1"/>
  <c r="K43" i="11" s="1"/>
  <c r="F42" i="11"/>
  <c r="H42" i="11" s="1"/>
  <c r="I42" i="11" s="1"/>
  <c r="F41" i="11"/>
  <c r="H41" i="11" s="1"/>
  <c r="I41" i="11" s="1"/>
  <c r="J40" i="11"/>
  <c r="J43" i="11" s="1"/>
  <c r="F40" i="11"/>
  <c r="H40" i="11" s="1"/>
  <c r="I40" i="11" s="1"/>
  <c r="I101" i="4" l="1"/>
  <c r="I64" i="11"/>
  <c r="K79" i="4"/>
  <c r="J42" i="11"/>
  <c r="I86" i="11"/>
  <c r="I56" i="11"/>
  <c r="K40" i="11"/>
  <c r="K42" i="11"/>
  <c r="I108" i="11"/>
  <c r="I91" i="11"/>
  <c r="H44" i="4"/>
  <c r="I44" i="4" s="1"/>
  <c r="I80" i="11" l="1"/>
  <c r="I107" i="11"/>
  <c r="I109" i="11"/>
  <c r="I106" i="11"/>
  <c r="J45" i="11"/>
  <c r="J44" i="11"/>
  <c r="H84" i="9"/>
  <c r="H82" i="9"/>
  <c r="H79" i="8"/>
  <c r="H77" i="8"/>
  <c r="H79" i="7"/>
  <c r="H77" i="7"/>
  <c r="H80" i="6"/>
  <c r="H78" i="6"/>
  <c r="H74" i="9"/>
  <c r="H75" i="9"/>
  <c r="H76" i="9"/>
  <c r="H77" i="9"/>
  <c r="H73" i="9"/>
  <c r="H69" i="8"/>
  <c r="H70" i="8"/>
  <c r="H71" i="8"/>
  <c r="H72" i="8"/>
  <c r="H68" i="8"/>
  <c r="H69" i="7"/>
  <c r="H70" i="7"/>
  <c r="H71" i="7"/>
  <c r="H72" i="7"/>
  <c r="H68" i="7"/>
  <c r="H70" i="6"/>
  <c r="H71" i="6"/>
  <c r="H72" i="6"/>
  <c r="H73" i="6"/>
  <c r="H69" i="6"/>
  <c r="H66" i="9"/>
  <c r="I66" i="9" s="1"/>
  <c r="H67" i="9"/>
  <c r="I67" i="9" s="1"/>
  <c r="H68" i="9"/>
  <c r="I68" i="9" s="1"/>
  <c r="H65" i="9"/>
  <c r="H61" i="8"/>
  <c r="I61" i="8" s="1"/>
  <c r="H62" i="8"/>
  <c r="I62" i="8" s="1"/>
  <c r="H63" i="8"/>
  <c r="I63" i="8" s="1"/>
  <c r="H60" i="8"/>
  <c r="H61" i="7"/>
  <c r="I61" i="7" s="1"/>
  <c r="H62" i="7"/>
  <c r="I62" i="7" s="1"/>
  <c r="H63" i="7"/>
  <c r="I63" i="7" s="1"/>
  <c r="H60" i="7"/>
  <c r="H62" i="6"/>
  <c r="I62" i="6" s="1"/>
  <c r="H63" i="6"/>
  <c r="I63" i="6" s="1"/>
  <c r="H64" i="6"/>
  <c r="I64" i="6" s="1"/>
  <c r="H61" i="6"/>
  <c r="F90" i="9"/>
  <c r="F89" i="9"/>
  <c r="F85" i="8"/>
  <c r="F84" i="8"/>
  <c r="F85" i="7"/>
  <c r="F84" i="7"/>
  <c r="F86" i="6"/>
  <c r="F85" i="6"/>
  <c r="H85" i="6" s="1"/>
  <c r="I85" i="6" s="1"/>
  <c r="F53" i="9"/>
  <c r="F54" i="9"/>
  <c r="F55" i="9"/>
  <c r="F52" i="9"/>
  <c r="F53" i="8"/>
  <c r="F54" i="8"/>
  <c r="F55" i="8"/>
  <c r="F52" i="8"/>
  <c r="F53" i="7"/>
  <c r="F54" i="7"/>
  <c r="F55" i="7"/>
  <c r="F52" i="7"/>
  <c r="F54" i="6"/>
  <c r="F55" i="6"/>
  <c r="F56" i="6"/>
  <c r="F53" i="6"/>
  <c r="F50" i="9"/>
  <c r="F51" i="9"/>
  <c r="F49" i="9"/>
  <c r="F50" i="8"/>
  <c r="F51" i="8"/>
  <c r="F49" i="8"/>
  <c r="F50" i="7"/>
  <c r="F51" i="7"/>
  <c r="F49" i="7"/>
  <c r="F51" i="6"/>
  <c r="F52" i="6"/>
  <c r="F50" i="6"/>
  <c r="F47" i="9"/>
  <c r="F48" i="9"/>
  <c r="F46" i="9"/>
  <c r="F47" i="8"/>
  <c r="F48" i="8"/>
  <c r="F46" i="8"/>
  <c r="F47" i="7"/>
  <c r="F48" i="7"/>
  <c r="F46" i="7"/>
  <c r="F48" i="6"/>
  <c r="F49" i="6"/>
  <c r="F47" i="6"/>
  <c r="F45" i="9"/>
  <c r="F44" i="9"/>
  <c r="F45" i="8"/>
  <c r="F44" i="8"/>
  <c r="F45" i="7"/>
  <c r="F44" i="7"/>
  <c r="F46" i="6"/>
  <c r="F45" i="6"/>
  <c r="F41" i="9"/>
  <c r="F42" i="9"/>
  <c r="F43" i="9"/>
  <c r="F40" i="9"/>
  <c r="F41" i="8"/>
  <c r="F42" i="8"/>
  <c r="F43" i="8"/>
  <c r="F40" i="8"/>
  <c r="F41" i="7"/>
  <c r="F42" i="7"/>
  <c r="F43" i="7"/>
  <c r="F40" i="7"/>
  <c r="F43" i="6"/>
  <c r="F44" i="6"/>
  <c r="F42" i="6"/>
  <c r="F41" i="6"/>
  <c r="I110" i="11" l="1"/>
  <c r="I65" i="6"/>
  <c r="I64" i="7"/>
  <c r="I64" i="8"/>
  <c r="I69" i="9"/>
  <c r="J47" i="11"/>
  <c r="K47" i="11" s="1"/>
  <c r="J46" i="11"/>
  <c r="K44" i="11"/>
  <c r="J41" i="11"/>
  <c r="K41" i="11" s="1"/>
  <c r="J48" i="11"/>
  <c r="K48" i="11" s="1"/>
  <c r="K45" i="11"/>
  <c r="J49" i="11" l="1"/>
  <c r="J50" i="11"/>
  <c r="K46" i="11"/>
  <c r="H85" i="4"/>
  <c r="I85" i="4" s="1"/>
  <c r="J52" i="11" l="1"/>
  <c r="K50" i="11"/>
  <c r="J51" i="11"/>
  <c r="K49" i="11"/>
  <c r="I73" i="4"/>
  <c r="I96" i="9"/>
  <c r="I113" i="9" s="1"/>
  <c r="I92" i="6"/>
  <c r="I113" i="6" s="1"/>
  <c r="I85" i="9"/>
  <c r="I80" i="7"/>
  <c r="I77" i="9"/>
  <c r="I72" i="8"/>
  <c r="I72" i="7"/>
  <c r="I73" i="6"/>
  <c r="I71" i="8"/>
  <c r="I70" i="8"/>
  <c r="I69" i="8"/>
  <c r="I68" i="8"/>
  <c r="I71" i="7"/>
  <c r="I70" i="7"/>
  <c r="I69" i="7"/>
  <c r="I68" i="7"/>
  <c r="I72" i="6"/>
  <c r="I71" i="6"/>
  <c r="I70" i="6"/>
  <c r="I69" i="6"/>
  <c r="I80" i="8" l="1"/>
  <c r="I110" i="8" s="1"/>
  <c r="I81" i="6"/>
  <c r="I114" i="6" s="1"/>
  <c r="I74" i="6"/>
  <c r="J53" i="11"/>
  <c r="K51" i="11"/>
  <c r="J54" i="11"/>
  <c r="K54" i="11" s="1"/>
  <c r="K52" i="11"/>
  <c r="I110" i="4"/>
  <c r="I73" i="7"/>
  <c r="I110" i="7" s="1"/>
  <c r="I73" i="8"/>
  <c r="I108" i="8" s="1"/>
  <c r="I111" i="9"/>
  <c r="I114" i="9"/>
  <c r="I91" i="8"/>
  <c r="I109" i="8" s="1"/>
  <c r="I112" i="7"/>
  <c r="I91" i="7"/>
  <c r="I111" i="7" s="1"/>
  <c r="I112" i="6" l="1"/>
  <c r="J55" i="11"/>
  <c r="K53" i="11"/>
  <c r="I60" i="9"/>
  <c r="I61" i="9" s="1"/>
  <c r="J60" i="11" l="1"/>
  <c r="K55" i="11"/>
  <c r="K56" i="11" s="1"/>
  <c r="A97" i="11" s="1"/>
  <c r="H90" i="9"/>
  <c r="I90" i="9" s="1"/>
  <c r="H89" i="9"/>
  <c r="I89" i="9" s="1"/>
  <c r="I76" i="9"/>
  <c r="I75" i="9"/>
  <c r="I74" i="9"/>
  <c r="I73" i="9"/>
  <c r="H55" i="9"/>
  <c r="I55" i="9" s="1"/>
  <c r="H54" i="9"/>
  <c r="I54" i="9" s="1"/>
  <c r="H53" i="9"/>
  <c r="I53" i="9" s="1"/>
  <c r="H52" i="9"/>
  <c r="I52" i="9" s="1"/>
  <c r="H51" i="9"/>
  <c r="I51" i="9" s="1"/>
  <c r="H50" i="9"/>
  <c r="I50" i="9" s="1"/>
  <c r="H49" i="9"/>
  <c r="I49" i="9" s="1"/>
  <c r="H48" i="9"/>
  <c r="I48" i="9" s="1"/>
  <c r="H47" i="9"/>
  <c r="I47" i="9" s="1"/>
  <c r="H46" i="9"/>
  <c r="I46" i="9" s="1"/>
  <c r="H45" i="9"/>
  <c r="I45" i="9" s="1"/>
  <c r="H44" i="9"/>
  <c r="I44" i="9" s="1"/>
  <c r="H43" i="9"/>
  <c r="I43" i="9" s="1"/>
  <c r="H42" i="9"/>
  <c r="I42" i="9" s="1"/>
  <c r="H41" i="9"/>
  <c r="I41" i="9" s="1"/>
  <c r="J40" i="9"/>
  <c r="J43" i="9" s="1"/>
  <c r="H40" i="9"/>
  <c r="I40" i="9" s="1"/>
  <c r="H85" i="8"/>
  <c r="I85" i="8" s="1"/>
  <c r="H84" i="8"/>
  <c r="I84" i="8" s="1"/>
  <c r="H55" i="8"/>
  <c r="I55" i="8" s="1"/>
  <c r="H54" i="8"/>
  <c r="I54" i="8" s="1"/>
  <c r="H53" i="8"/>
  <c r="I53" i="8" s="1"/>
  <c r="H52" i="8"/>
  <c r="I52" i="8" s="1"/>
  <c r="H51" i="8"/>
  <c r="I51" i="8" s="1"/>
  <c r="H50" i="8"/>
  <c r="I50" i="8" s="1"/>
  <c r="H49" i="8"/>
  <c r="I49" i="8" s="1"/>
  <c r="H48" i="8"/>
  <c r="I48" i="8" s="1"/>
  <c r="H47" i="8"/>
  <c r="I47" i="8" s="1"/>
  <c r="H46" i="8"/>
  <c r="I46" i="8" s="1"/>
  <c r="H45" i="8"/>
  <c r="I45" i="8" s="1"/>
  <c r="H44" i="8"/>
  <c r="I44" i="8" s="1"/>
  <c r="H43" i="8"/>
  <c r="I43" i="8" s="1"/>
  <c r="H42" i="8"/>
  <c r="I42" i="8" s="1"/>
  <c r="H41" i="8"/>
  <c r="I41" i="8" s="1"/>
  <c r="J40" i="8"/>
  <c r="J42" i="8" s="1"/>
  <c r="H40" i="8"/>
  <c r="I40" i="8" s="1"/>
  <c r="L36" i="8"/>
  <c r="H85" i="7"/>
  <c r="I85" i="7" s="1"/>
  <c r="H84" i="7"/>
  <c r="I84" i="7" s="1"/>
  <c r="H55" i="7"/>
  <c r="I55" i="7" s="1"/>
  <c r="H54" i="7"/>
  <c r="I54" i="7" s="1"/>
  <c r="H53" i="7"/>
  <c r="I53" i="7" s="1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2" i="7"/>
  <c r="I42" i="7" s="1"/>
  <c r="H41" i="7"/>
  <c r="I41" i="7" s="1"/>
  <c r="J40" i="7"/>
  <c r="J42" i="7" s="1"/>
  <c r="H40" i="7"/>
  <c r="I40" i="7" s="1"/>
  <c r="L36" i="7"/>
  <c r="H86" i="6"/>
  <c r="I86" i="6" s="1"/>
  <c r="H56" i="6"/>
  <c r="I56" i="6" s="1"/>
  <c r="H55" i="6"/>
  <c r="I55" i="6" s="1"/>
  <c r="H54" i="6"/>
  <c r="I54" i="6" s="1"/>
  <c r="H53" i="6"/>
  <c r="I53" i="6" s="1"/>
  <c r="H52" i="6"/>
  <c r="I52" i="6" s="1"/>
  <c r="H51" i="6"/>
  <c r="I51" i="6" s="1"/>
  <c r="H50" i="6"/>
  <c r="I50" i="6" s="1"/>
  <c r="H49" i="6"/>
  <c r="I49" i="6" s="1"/>
  <c r="H48" i="6"/>
  <c r="I48" i="6" s="1"/>
  <c r="H47" i="6"/>
  <c r="I47" i="6" s="1"/>
  <c r="H46" i="6"/>
  <c r="I46" i="6" s="1"/>
  <c r="H45" i="6"/>
  <c r="I45" i="6" s="1"/>
  <c r="H44" i="6"/>
  <c r="I44" i="6" s="1"/>
  <c r="H43" i="6"/>
  <c r="I43" i="6" s="1"/>
  <c r="H42" i="6"/>
  <c r="I42" i="6" s="1"/>
  <c r="J41" i="6"/>
  <c r="H41" i="6"/>
  <c r="I41" i="6" s="1"/>
  <c r="H86" i="4"/>
  <c r="I86" i="4" s="1"/>
  <c r="H42" i="4"/>
  <c r="I42" i="4" s="1"/>
  <c r="H43" i="4"/>
  <c r="I43" i="4" s="1"/>
  <c r="H45" i="4"/>
  <c r="I45" i="4" s="1"/>
  <c r="H46" i="4"/>
  <c r="I46" i="4" s="1"/>
  <c r="H47" i="4"/>
  <c r="I47" i="4" s="1"/>
  <c r="H48" i="4"/>
  <c r="I48" i="4" s="1"/>
  <c r="H49" i="4"/>
  <c r="I49" i="4" s="1"/>
  <c r="H50" i="4"/>
  <c r="I50" i="4" s="1"/>
  <c r="H51" i="4"/>
  <c r="I51" i="4" s="1"/>
  <c r="H52" i="4"/>
  <c r="I52" i="4" s="1"/>
  <c r="H53" i="4"/>
  <c r="I53" i="4" s="1"/>
  <c r="H54" i="4"/>
  <c r="I54" i="4" s="1"/>
  <c r="H55" i="4"/>
  <c r="I55" i="4" s="1"/>
  <c r="H56" i="4"/>
  <c r="I56" i="4" s="1"/>
  <c r="H41" i="4"/>
  <c r="I41" i="4" s="1"/>
  <c r="J41" i="4"/>
  <c r="J44" i="4" s="1"/>
  <c r="J61" i="11" l="1"/>
  <c r="K60" i="11"/>
  <c r="I78" i="9"/>
  <c r="I91" i="9"/>
  <c r="I87" i="6"/>
  <c r="I86" i="7"/>
  <c r="I86" i="8"/>
  <c r="I56" i="9"/>
  <c r="I110" i="9" s="1"/>
  <c r="I56" i="7"/>
  <c r="I57" i="6"/>
  <c r="J43" i="4"/>
  <c r="J45" i="4" s="1"/>
  <c r="J47" i="4" s="1"/>
  <c r="K44" i="4"/>
  <c r="K45" i="4"/>
  <c r="I56" i="8"/>
  <c r="K41" i="6"/>
  <c r="K41" i="4"/>
  <c r="K40" i="9"/>
  <c r="K40" i="8"/>
  <c r="K40" i="7"/>
  <c r="K43" i="9"/>
  <c r="J42" i="9"/>
  <c r="J44" i="8"/>
  <c r="K44" i="8" s="1"/>
  <c r="J45" i="8"/>
  <c r="K42" i="8"/>
  <c r="J43" i="8"/>
  <c r="K43" i="8" s="1"/>
  <c r="J44" i="7"/>
  <c r="J45" i="7"/>
  <c r="K42" i="7"/>
  <c r="J43" i="7"/>
  <c r="K43" i="7" s="1"/>
  <c r="J43" i="6"/>
  <c r="J48" i="4" l="1"/>
  <c r="K48" i="4" s="1"/>
  <c r="I112" i="9"/>
  <c r="I106" i="8"/>
  <c r="I110" i="6"/>
  <c r="I106" i="4"/>
  <c r="J69" i="11"/>
  <c r="K69" i="11" s="1"/>
  <c r="J63" i="11"/>
  <c r="K63" i="11" s="1"/>
  <c r="J62" i="11"/>
  <c r="K61" i="11"/>
  <c r="I108" i="7"/>
  <c r="J46" i="4"/>
  <c r="K46" i="4" s="1"/>
  <c r="K43" i="4"/>
  <c r="J50" i="4"/>
  <c r="J51" i="4"/>
  <c r="J42" i="4"/>
  <c r="K42" i="4" s="1"/>
  <c r="K47" i="4"/>
  <c r="J45" i="9"/>
  <c r="J44" i="9"/>
  <c r="K42" i="9"/>
  <c r="J46" i="8"/>
  <c r="J47" i="8"/>
  <c r="K47" i="8" s="1"/>
  <c r="J48" i="8"/>
  <c r="K48" i="8" s="1"/>
  <c r="J41" i="8"/>
  <c r="K41" i="8" s="1"/>
  <c r="K45" i="8"/>
  <c r="J46" i="7"/>
  <c r="J47" i="7"/>
  <c r="K47" i="7" s="1"/>
  <c r="J48" i="7"/>
  <c r="K48" i="7" s="1"/>
  <c r="J41" i="7"/>
  <c r="K41" i="7" s="1"/>
  <c r="K45" i="7"/>
  <c r="K44" i="7"/>
  <c r="K43" i="6"/>
  <c r="J68" i="11" l="1"/>
  <c r="K62" i="11"/>
  <c r="K64" i="11" s="1"/>
  <c r="D97" i="11" s="1"/>
  <c r="J49" i="4"/>
  <c r="K49" i="4" s="1"/>
  <c r="I107" i="8"/>
  <c r="I109" i="7"/>
  <c r="I111" i="6"/>
  <c r="J52" i="4"/>
  <c r="K50" i="4"/>
  <c r="J53" i="4"/>
  <c r="K51" i="4"/>
  <c r="J47" i="9"/>
  <c r="K47" i="9" s="1"/>
  <c r="J46" i="9"/>
  <c r="K44" i="9"/>
  <c r="J41" i="9"/>
  <c r="K41" i="9" s="1"/>
  <c r="J48" i="9"/>
  <c r="K48" i="9" s="1"/>
  <c r="K45" i="9"/>
  <c r="J50" i="8"/>
  <c r="J49" i="8"/>
  <c r="K46" i="8"/>
  <c r="J49" i="7"/>
  <c r="J50" i="7"/>
  <c r="K46" i="7"/>
  <c r="J48" i="6"/>
  <c r="K48" i="6" s="1"/>
  <c r="J47" i="6"/>
  <c r="K45" i="6"/>
  <c r="J70" i="11" l="1"/>
  <c r="K68" i="11"/>
  <c r="J54" i="4"/>
  <c r="K52" i="4"/>
  <c r="J55" i="4"/>
  <c r="K55" i="4" s="1"/>
  <c r="K53" i="4"/>
  <c r="J49" i="9"/>
  <c r="J50" i="9"/>
  <c r="K46" i="9"/>
  <c r="J52" i="8"/>
  <c r="K50" i="8"/>
  <c r="J51" i="8"/>
  <c r="K49" i="8"/>
  <c r="J52" i="7"/>
  <c r="K50" i="7"/>
  <c r="J51" i="7"/>
  <c r="K49" i="7"/>
  <c r="J51" i="6"/>
  <c r="J50" i="6"/>
  <c r="K47" i="6"/>
  <c r="J72" i="11" l="1"/>
  <c r="J71" i="11"/>
  <c r="K71" i="11" s="1"/>
  <c r="K70" i="11"/>
  <c r="J56" i="4"/>
  <c r="K54" i="4"/>
  <c r="J51" i="9"/>
  <c r="K49" i="9"/>
  <c r="J52" i="9"/>
  <c r="K50" i="9"/>
  <c r="J53" i="8"/>
  <c r="K51" i="8"/>
  <c r="J54" i="8"/>
  <c r="K54" i="8" s="1"/>
  <c r="K52" i="8"/>
  <c r="J54" i="7"/>
  <c r="K54" i="7" s="1"/>
  <c r="K52" i="7"/>
  <c r="J53" i="7"/>
  <c r="K51" i="7"/>
  <c r="J52" i="6"/>
  <c r="K50" i="6"/>
  <c r="J53" i="6"/>
  <c r="K51" i="6"/>
  <c r="J77" i="11" l="1"/>
  <c r="K72" i="11"/>
  <c r="K73" i="11" s="1"/>
  <c r="E97" i="11" s="1"/>
  <c r="K56" i="4"/>
  <c r="A98" i="4" s="1"/>
  <c r="J61" i="4"/>
  <c r="J62" i="4" s="1"/>
  <c r="J53" i="9"/>
  <c r="K51" i="9"/>
  <c r="J54" i="9"/>
  <c r="K52" i="9"/>
  <c r="J55" i="8"/>
  <c r="K53" i="8"/>
  <c r="J55" i="7"/>
  <c r="K53" i="7"/>
  <c r="J55" i="6"/>
  <c r="K55" i="6" s="1"/>
  <c r="K53" i="6"/>
  <c r="J54" i="6"/>
  <c r="K52" i="6"/>
  <c r="J79" i="11" l="1"/>
  <c r="K77" i="11"/>
  <c r="K55" i="8"/>
  <c r="J60" i="8"/>
  <c r="K56" i="8"/>
  <c r="A97" i="8" s="1"/>
  <c r="K54" i="9"/>
  <c r="J60" i="9"/>
  <c r="K55" i="7"/>
  <c r="K56" i="7" s="1"/>
  <c r="A97" i="7" s="1"/>
  <c r="J60" i="7"/>
  <c r="J64" i="4"/>
  <c r="J70" i="4"/>
  <c r="J63" i="4"/>
  <c r="J69" i="4" s="1"/>
  <c r="J71" i="4" s="1"/>
  <c r="J72" i="4" s="1"/>
  <c r="J73" i="4" s="1"/>
  <c r="J55" i="9"/>
  <c r="K55" i="9" s="1"/>
  <c r="K53" i="9"/>
  <c r="J56" i="6"/>
  <c r="K54" i="6"/>
  <c r="J84" i="11" l="1"/>
  <c r="K79" i="11"/>
  <c r="K80" i="11" s="1"/>
  <c r="G97" i="11" s="1"/>
  <c r="J61" i="8"/>
  <c r="K60" i="8"/>
  <c r="J78" i="4"/>
  <c r="J80" i="4" s="1"/>
  <c r="K80" i="4" s="1"/>
  <c r="K73" i="4"/>
  <c r="K56" i="9"/>
  <c r="A102" i="9" s="1"/>
  <c r="J65" i="9"/>
  <c r="K60" i="9"/>
  <c r="K61" i="9" s="1"/>
  <c r="B102" i="9" s="1"/>
  <c r="K60" i="7"/>
  <c r="J61" i="7"/>
  <c r="K56" i="6"/>
  <c r="J61" i="6"/>
  <c r="J85" i="11" l="1"/>
  <c r="K84" i="11"/>
  <c r="J69" i="8"/>
  <c r="K69" i="8" s="1"/>
  <c r="J62" i="8"/>
  <c r="J63" i="8"/>
  <c r="K63" i="8" s="1"/>
  <c r="K61" i="8"/>
  <c r="J66" i="9"/>
  <c r="K65" i="9"/>
  <c r="J69" i="7"/>
  <c r="K69" i="7" s="1"/>
  <c r="J63" i="7"/>
  <c r="K63" i="7" s="1"/>
  <c r="K61" i="7"/>
  <c r="J62" i="7"/>
  <c r="J62" i="6"/>
  <c r="J70" i="6" s="1"/>
  <c r="K70" i="6" s="1"/>
  <c r="K61" i="6"/>
  <c r="J90" i="11" l="1"/>
  <c r="K90" i="11" s="1"/>
  <c r="K91" i="11" s="1"/>
  <c r="J97" i="11" s="1"/>
  <c r="K85" i="11"/>
  <c r="K86" i="11" s="1"/>
  <c r="I97" i="11" s="1"/>
  <c r="J68" i="8"/>
  <c r="K62" i="8"/>
  <c r="K64" i="8" s="1"/>
  <c r="D97" i="8" s="1"/>
  <c r="J68" i="9"/>
  <c r="K68" i="9" s="1"/>
  <c r="K66" i="9"/>
  <c r="J67" i="9"/>
  <c r="J74" i="9"/>
  <c r="K74" i="9" s="1"/>
  <c r="J68" i="7"/>
  <c r="K62" i="7"/>
  <c r="K64" i="7" s="1"/>
  <c r="D97" i="7" s="1"/>
  <c r="J64" i="6"/>
  <c r="K64" i="6" s="1"/>
  <c r="J63" i="6"/>
  <c r="J69" i="6" s="1"/>
  <c r="K62" i="6"/>
  <c r="K97" i="11" l="1"/>
  <c r="J70" i="8"/>
  <c r="K68" i="8"/>
  <c r="K67" i="9"/>
  <c r="K69" i="9" s="1"/>
  <c r="D102" i="9" s="1"/>
  <c r="J73" i="9"/>
  <c r="J71" i="6"/>
  <c r="K69" i="6"/>
  <c r="J70" i="7"/>
  <c r="J72" i="7" s="1"/>
  <c r="J77" i="7" s="1"/>
  <c r="K68" i="7"/>
  <c r="K63" i="6"/>
  <c r="D98" i="6" s="1"/>
  <c r="J72" i="8" l="1"/>
  <c r="K70" i="8"/>
  <c r="J71" i="8"/>
  <c r="K71" i="8" s="1"/>
  <c r="J75" i="9"/>
  <c r="K73" i="9"/>
  <c r="J79" i="7"/>
  <c r="K77" i="7"/>
  <c r="K72" i="7"/>
  <c r="J72" i="6"/>
  <c r="K72" i="6" s="1"/>
  <c r="J73" i="6"/>
  <c r="J78" i="6" s="1"/>
  <c r="K71" i="6"/>
  <c r="J71" i="7"/>
  <c r="K71" i="7" s="1"/>
  <c r="K70" i="7"/>
  <c r="K73" i="7" l="1"/>
  <c r="E97" i="7" s="1"/>
  <c r="J77" i="8"/>
  <c r="K72" i="8"/>
  <c r="K73" i="8" s="1"/>
  <c r="E97" i="8" s="1"/>
  <c r="J77" i="9"/>
  <c r="J82" i="9" s="1"/>
  <c r="J84" i="9" s="1"/>
  <c r="J76" i="9"/>
  <c r="K76" i="9" s="1"/>
  <c r="K75" i="9"/>
  <c r="J84" i="7"/>
  <c r="K79" i="7"/>
  <c r="K80" i="7" s="1"/>
  <c r="G97" i="7" s="1"/>
  <c r="J80" i="6"/>
  <c r="K78" i="6"/>
  <c r="K73" i="6"/>
  <c r="E98" i="6" s="1"/>
  <c r="K77" i="8" l="1"/>
  <c r="J79" i="8"/>
  <c r="K82" i="9"/>
  <c r="K77" i="9"/>
  <c r="K78" i="9" s="1"/>
  <c r="E102" i="9" s="1"/>
  <c r="J85" i="6"/>
  <c r="K80" i="6"/>
  <c r="G98" i="6" s="1"/>
  <c r="K84" i="9"/>
  <c r="J89" i="9"/>
  <c r="J85" i="7"/>
  <c r="J90" i="7" s="1"/>
  <c r="K90" i="7" s="1"/>
  <c r="K91" i="7" s="1"/>
  <c r="J97" i="7" s="1"/>
  <c r="K84" i="7"/>
  <c r="K85" i="9" l="1"/>
  <c r="G102" i="9" s="1"/>
  <c r="K79" i="8"/>
  <c r="K80" i="8" s="1"/>
  <c r="G97" i="8" s="1"/>
  <c r="J84" i="8"/>
  <c r="J90" i="9"/>
  <c r="J95" i="9" s="1"/>
  <c r="K95" i="9" s="1"/>
  <c r="K96" i="9" s="1"/>
  <c r="J102" i="9" s="1"/>
  <c r="K89" i="9"/>
  <c r="K85" i="7"/>
  <c r="K86" i="7" s="1"/>
  <c r="I97" i="7" s="1"/>
  <c r="K97" i="7" s="1"/>
  <c r="K84" i="8" l="1"/>
  <c r="J85" i="8"/>
  <c r="K90" i="9"/>
  <c r="K91" i="9" s="1"/>
  <c r="I102" i="9" s="1"/>
  <c r="K102" i="9" s="1"/>
  <c r="J90" i="8" l="1"/>
  <c r="K90" i="8" s="1"/>
  <c r="K91" i="8" s="1"/>
  <c r="J97" i="8" s="1"/>
  <c r="K85" i="8"/>
  <c r="K86" i="8" s="1"/>
  <c r="I97" i="8" s="1"/>
  <c r="K85" i="6"/>
  <c r="J86" i="6"/>
  <c r="J91" i="6" s="1"/>
  <c r="K91" i="6" s="1"/>
  <c r="J98" i="6" s="1"/>
  <c r="K97" i="8" l="1"/>
  <c r="K86" i="6"/>
  <c r="I98" i="6" s="1"/>
  <c r="I72" i="4"/>
  <c r="K72" i="4" s="1"/>
  <c r="I69" i="4"/>
  <c r="I71" i="4"/>
  <c r="K71" i="4" s="1"/>
  <c r="I70" i="4"/>
  <c r="K70" i="4" s="1"/>
  <c r="K69" i="4" l="1"/>
  <c r="E98" i="4" s="1"/>
  <c r="K64" i="4"/>
  <c r="K62" i="4"/>
  <c r="I108" i="4" l="1"/>
  <c r="K63" i="4"/>
  <c r="K61" i="4"/>
  <c r="I107" i="4" l="1"/>
  <c r="D98" i="4"/>
  <c r="I109" i="4" l="1"/>
  <c r="J85" i="4" l="1"/>
  <c r="K78" i="4"/>
  <c r="G98" i="4" s="1"/>
  <c r="J86" i="4" l="1"/>
  <c r="K85" i="4"/>
  <c r="J91" i="4" l="1"/>
  <c r="K86" i="4"/>
  <c r="I98" i="4" s="1"/>
  <c r="K91" i="4" l="1"/>
  <c r="J98" i="4" s="1"/>
  <c r="L101" i="4" s="1"/>
  <c r="K44" i="6"/>
  <c r="K46" i="6"/>
  <c r="J49" i="6"/>
  <c r="K49" i="6"/>
  <c r="J42" i="6"/>
  <c r="K42" i="6"/>
  <c r="A98" i="6" l="1"/>
  <c r="K98" i="6" l="1"/>
  <c r="L101" i="6" s="1"/>
</calcChain>
</file>

<file path=xl/sharedStrings.xml><?xml version="1.0" encoding="utf-8"?>
<sst xmlns="http://schemas.openxmlformats.org/spreadsheetml/2006/main" count="945" uniqueCount="127">
  <si>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</si>
  <si>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</si>
  <si>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</si>
  <si>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Директор</t>
  </si>
  <si>
    <t>Всего</t>
  </si>
  <si>
    <t>Должности по штатному расписанию</t>
  </si>
  <si>
    <t>З/п на одну ставку (ФОТ)</t>
  </si>
  <si>
    <t>Ед.изм. нормы</t>
  </si>
  <si>
    <t>Затраты на коммунальные услуги</t>
  </si>
  <si>
    <t>Наименование коммунальных услуг</t>
  </si>
  <si>
    <t>Теплоэнергия</t>
  </si>
  <si>
    <t>Холодное водоснабжение</t>
  </si>
  <si>
    <t>Водоотведение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</si>
  <si>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</si>
  <si>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</si>
  <si>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</si>
  <si>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</si>
  <si>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Вывоз мусора</t>
  </si>
  <si>
    <t>договор</t>
  </si>
  <si>
    <t>Итого содержание объектов недвиж.имущества</t>
  </si>
  <si>
    <t>Наименование затрат</t>
  </si>
  <si>
    <t>Абонентская связь</t>
  </si>
  <si>
    <t>кол-во номеров, ед.</t>
  </si>
  <si>
    <t>Итого услуги связи</t>
  </si>
  <si>
    <t>Итого работники, не связанные с оказанием услуг</t>
  </si>
  <si>
    <t>сумма в год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</si>
  <si>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</si>
  <si>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</si>
  <si>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</si>
  <si>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</si>
  <si>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</si>
  <si>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</si>
  <si>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</si>
  <si>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</si>
  <si>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</si>
  <si>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</si>
  <si>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</si>
  <si>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</si>
  <si>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</si>
  <si>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Базовый норматив затрат на оказание услуг, руб.</t>
  </si>
  <si>
    <t>Затраты на оплату труда (с начислениями) работников, непосредственно не связанных с оказанием услуги</t>
  </si>
  <si>
    <t>Руководитель кружка</t>
  </si>
  <si>
    <t>Электроэнергия</t>
  </si>
  <si>
    <t>кВт час</t>
  </si>
  <si>
    <t>ТО узла учета тепловой энергии</t>
  </si>
  <si>
    <t>Тех.обслуживание КТС</t>
  </si>
  <si>
    <t>Оплата услуг ОПС,автоматического пожаротушения</t>
  </si>
  <si>
    <t>Зам. директора (по основной деятельности)</t>
  </si>
  <si>
    <t>Заведующий отделом(отдел по финансово-хозяйственной деятельности)</t>
  </si>
  <si>
    <t>Заместитель директора (по основной деятельности)</t>
  </si>
  <si>
    <t>Хормейстер</t>
  </si>
  <si>
    <t>Руководитель студии</t>
  </si>
  <si>
    <t xml:space="preserve">ИСХОДНЫЕ ДАННЫЕ И РЕЗУЛЬТАТЫ РАСЧЕТОВ  МБУК  "КДЦ"ЮБИЛЕЙНЫЙ"г.НАЗАРОВО </t>
  </si>
  <si>
    <t>Утверждаю</t>
  </si>
  <si>
    <t xml:space="preserve">Приказ № ____  от _________________ </t>
  </si>
  <si>
    <t>_______________________ Н.Н.Гурулев</t>
  </si>
  <si>
    <t>"________"____________20      г.</t>
  </si>
  <si>
    <t>Директор МБУК "КДЦ "Юбилейный"</t>
  </si>
  <si>
    <t>8(39155) 7-45-95</t>
  </si>
  <si>
    <t>С.М. Веденякин</t>
  </si>
  <si>
    <t xml:space="preserve">Тариф (цена), рублей </t>
  </si>
  <si>
    <t xml:space="preserve">Нормативный объем </t>
  </si>
  <si>
    <t>ФОТ за год с учетом количества ставок</t>
  </si>
  <si>
    <t>ФОТ с начислениями на выплаты по оплате труда</t>
  </si>
  <si>
    <t>Количество потребителей</t>
  </si>
  <si>
    <t>Нормативные затраты на 1 потребителя</t>
  </si>
  <si>
    <t>Сумма в год</t>
  </si>
  <si>
    <r>
      <t>Планируемое число зрителей в год:</t>
    </r>
    <r>
      <rPr>
        <sz val="11"/>
        <color theme="1"/>
        <rFont val="Times New Roman"/>
        <family val="1"/>
        <charset val="204"/>
      </rPr>
      <t xml:space="preserve"> человек</t>
    </r>
  </si>
  <si>
    <t>Реагирование на срабатывание средств тревожной сигнализации</t>
  </si>
  <si>
    <t>Затраты на прочие расходы</t>
  </si>
  <si>
    <t>Итого прочие расходы</t>
  </si>
  <si>
    <t>Прочие затраты</t>
  </si>
  <si>
    <t>Особо ценное движимое имущество</t>
  </si>
  <si>
    <t>Наименование орсобо ценного движимого имущества</t>
  </si>
  <si>
    <t>Итого ОЦДИ</t>
  </si>
  <si>
    <t>Контролер билетов</t>
  </si>
  <si>
    <t>Старший администратор</t>
  </si>
  <si>
    <t>Руководитель коллектива</t>
  </si>
  <si>
    <t>Заведующий  отделом( отдел по работе с детьми)</t>
  </si>
  <si>
    <t>Администратор</t>
  </si>
  <si>
    <t>Методист</t>
  </si>
  <si>
    <t>Аккомпаниатор-концертмейстер</t>
  </si>
  <si>
    <t>Художественный руководитель</t>
  </si>
  <si>
    <t>Аккомпаниатор</t>
  </si>
  <si>
    <t>Художник-декоратор</t>
  </si>
  <si>
    <t>Кассир билетный</t>
  </si>
  <si>
    <t>Звукорежиссер</t>
  </si>
  <si>
    <r>
      <t xml:space="preserve">Услуга: </t>
    </r>
    <r>
      <rPr>
        <sz val="11"/>
        <color theme="1"/>
        <rFont val="Times New Roman"/>
        <family val="1"/>
        <charset val="204"/>
      </rPr>
      <t xml:space="preserve">Показ (организация показа) спектаклей (театральных постановок) </t>
    </r>
  </si>
  <si>
    <r>
      <t xml:space="preserve">Содержание услуги: </t>
    </r>
    <r>
      <rPr>
        <sz val="11"/>
        <color theme="1"/>
        <rFont val="Times New Roman"/>
        <family val="1"/>
        <charset val="204"/>
      </rPr>
      <t>Драма</t>
    </r>
  </si>
  <si>
    <r>
      <t xml:space="preserve">Содержание услуги: </t>
    </r>
    <r>
      <rPr>
        <sz val="11"/>
        <color theme="1"/>
        <rFont val="Times New Roman"/>
        <family val="1"/>
        <charset val="204"/>
      </rPr>
      <t>Стационар, на выезде</t>
    </r>
  </si>
  <si>
    <t>Штатное расписание: 23,12 человек</t>
  </si>
  <si>
    <t>Итого работники,  связанные с оказанием услуг</t>
  </si>
  <si>
    <r>
      <t xml:space="preserve">Услуга: </t>
    </r>
    <r>
      <rPr>
        <sz val="11"/>
        <color theme="1"/>
        <rFont val="Times New Roman"/>
        <family val="1"/>
        <charset val="204"/>
      </rPr>
      <t xml:space="preserve"> Показ концертов (организация показа) и концертных программ </t>
    </r>
  </si>
  <si>
    <r>
      <t xml:space="preserve">Содержание услуги: </t>
    </r>
    <r>
      <rPr>
        <sz val="11"/>
        <color theme="1"/>
        <rFont val="Times New Roman"/>
        <family val="1"/>
        <charset val="204"/>
      </rPr>
      <t>Сольный концерт, концерт танцевального-хореографического коллектива, сборный концерт</t>
    </r>
  </si>
  <si>
    <t xml:space="preserve">Содержание услуги: </t>
  </si>
  <si>
    <r>
      <t xml:space="preserve">Наименование показателя объема: 12 </t>
    </r>
    <r>
      <rPr>
        <sz val="11"/>
        <color theme="1"/>
        <rFont val="Times New Roman"/>
        <family val="1"/>
        <charset val="204"/>
      </rPr>
      <t>постановок</t>
    </r>
  </si>
  <si>
    <t>Планируемое число постановок в год</t>
  </si>
  <si>
    <t>Планируемое число концертов в год</t>
  </si>
  <si>
    <r>
      <t xml:space="preserve">Наименование показателя объема: 38 </t>
    </r>
    <r>
      <rPr>
        <sz val="11"/>
        <color theme="1"/>
        <rFont val="Times New Roman"/>
        <family val="1"/>
        <charset val="204"/>
      </rPr>
      <t>клубных формирований</t>
    </r>
  </si>
  <si>
    <t>Планируемое число клубных формирований в год</t>
  </si>
  <si>
    <t>Звезда для проведения мероприятия им.Ладыниной</t>
  </si>
  <si>
    <t>Затраты на услуги связи</t>
  </si>
  <si>
    <t>Интернет</t>
  </si>
  <si>
    <t>кол-во точек, ед</t>
  </si>
  <si>
    <t>Обеспечение мероприятий</t>
  </si>
  <si>
    <t>СВОД (рубли)</t>
  </si>
  <si>
    <t>СВОД (норматив)</t>
  </si>
  <si>
    <t xml:space="preserve">ИСХОДНЫЕ ДАННЫЕ И РЕЗУЛЬТАТЫ РАСЧЕТОВ  МБУК  "КДЦ "ЮБИЛЕЙНЫЙ" г.НАЗАРОВО </t>
  </si>
  <si>
    <t>БАЗОВОГО НОРМАТИВА ЗАТРАТ НА ОКАЗАНИЕ МУНИЦИПАЛЬНЫХ УСЛУГ (РАБОТ)</t>
  </si>
  <si>
    <r>
      <t xml:space="preserve">Работа: </t>
    </r>
    <r>
      <rPr>
        <sz val="11"/>
        <color theme="1"/>
        <rFont val="Times New Roman"/>
        <family val="1"/>
        <charset val="204"/>
      </rPr>
      <t>Создание спектаклей</t>
    </r>
  </si>
  <si>
    <r>
      <t xml:space="preserve">Содержание работы: </t>
    </r>
    <r>
      <rPr>
        <sz val="11"/>
        <color theme="1"/>
        <rFont val="Times New Roman"/>
        <family val="1"/>
        <charset val="204"/>
      </rPr>
      <t>Драма</t>
    </r>
  </si>
  <si>
    <r>
      <t xml:space="preserve">Содержание работы: </t>
    </r>
    <r>
      <rPr>
        <sz val="11"/>
        <color theme="1"/>
        <rFont val="Times New Roman"/>
        <family val="1"/>
        <charset val="204"/>
      </rPr>
      <t>Сольный концерт, концерт танцевального-хореографического коллектива, сборный концерт</t>
    </r>
  </si>
  <si>
    <r>
      <t xml:space="preserve">Работа: </t>
    </r>
    <r>
      <rPr>
        <sz val="11"/>
        <color theme="1"/>
        <rFont val="Times New Roman"/>
        <family val="1"/>
        <charset val="204"/>
      </rPr>
      <t xml:space="preserve"> Создание концертов и концертных программ</t>
    </r>
  </si>
  <si>
    <r>
      <t xml:space="preserve">Работа: </t>
    </r>
    <r>
      <rPr>
        <sz val="11"/>
        <color theme="1"/>
        <rFont val="Times New Roman"/>
        <family val="1"/>
        <charset val="204"/>
      </rPr>
      <t>Организация деятельности клубных формирований и формирований самодеятельного народного творчества</t>
    </r>
  </si>
  <si>
    <t>Заведующий  отделом (отдел по работе с детьми)</t>
  </si>
  <si>
    <r>
      <t xml:space="preserve">Учреждение: </t>
    </r>
    <r>
      <rPr>
        <sz val="11"/>
        <color theme="1"/>
        <rFont val="Times New Roman"/>
        <family val="1"/>
        <charset val="204"/>
      </rPr>
      <t>Муниципальное бюджетное учреждение культуры "Культурно-досуговый центр «Юбилейный»" г. Назарово Красноярского края</t>
    </r>
  </si>
  <si>
    <r>
      <t xml:space="preserve">Учреждение: </t>
    </r>
    <r>
      <rPr>
        <sz val="11"/>
        <color theme="1"/>
        <rFont val="Times New Roman"/>
        <family val="1"/>
        <charset val="204"/>
      </rPr>
      <t>Муниципальное бюджетное учреждение культуры "Культурно-досуговый центр «Юбилейный» г. Назарово Красноярского края</t>
    </r>
  </si>
  <si>
    <r>
      <t xml:space="preserve">Наименование показателя объема: 331 </t>
    </r>
    <r>
      <rPr>
        <sz val="11"/>
        <color theme="1"/>
        <rFont val="Times New Roman"/>
        <family val="1"/>
        <charset val="204"/>
      </rPr>
      <t>концертов</t>
    </r>
  </si>
  <si>
    <t>211+213</t>
  </si>
  <si>
    <t>225+226</t>
  </si>
  <si>
    <t>296+340</t>
  </si>
  <si>
    <r>
      <t>Наименование показателя объема: 3485</t>
    </r>
    <r>
      <rPr>
        <sz val="11"/>
        <color theme="1"/>
        <rFont val="Times New Roman"/>
        <family val="1"/>
        <charset val="204"/>
      </rPr>
      <t xml:space="preserve"> человек.</t>
    </r>
  </si>
  <si>
    <r>
      <t>Наименование показателя объема: 31076</t>
    </r>
    <r>
      <rPr>
        <sz val="11"/>
        <color theme="1"/>
        <rFont val="Times New Roman"/>
        <family val="1"/>
        <charset val="204"/>
      </rPr>
      <t xml:space="preserve"> человек.</t>
    </r>
  </si>
  <si>
    <r>
      <t xml:space="preserve">Работа: </t>
    </r>
    <r>
      <rPr>
        <sz val="11"/>
        <color theme="1"/>
        <rFont val="Times New Roman"/>
        <family val="1"/>
        <charset val="204"/>
      </rPr>
      <t xml:space="preserve"> Организация показа концертов и концертных программ</t>
    </r>
  </si>
  <si>
    <t xml:space="preserve"> НА 29.12.2018г. </t>
  </si>
  <si>
    <t>Курлович Анастасия Вячеславовна</t>
  </si>
  <si>
    <t>Абонентская связь (дополнительно)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</si>
</sst>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7" formatCode="0.00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/>
    <xf numFmtId="4" fontId="4" fillId="0" borderId="0" xfId="0" applyNumberFormat="1" applyFont="1" applyBorder="1" applyAlignment="1">
      <alignment horizontal="center"/>
    </xf>
    <xf numFmtId="0" fontId="5" fillId="0" borderId="0" xfId="0" applyFont="1"/>
    <xf numFmtId="0" fontId="6" fillId="0" borderId="0" xfId="0" applyFont="1" applyBorder="1" applyAlignment="1">
      <alignment horizontal="center"/>
    </xf>
    <xf numFmtId="4" fontId="6" fillId="0" borderId="0" xfId="0" applyNumberFormat="1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8" fillId="0" borderId="0" xfId="0" applyFont="1" applyAlignment="1"/>
    <xf numFmtId="0" fontId="8" fillId="0" borderId="1" xfId="0" applyFont="1" applyBorder="1" applyAlignment="1">
      <alignment horizontal="center" wrapText="1"/>
    </xf>
    <xf numFmtId="0" fontId="8" fillId="0" borderId="1" xfId="0" applyFont="1" applyBorder="1"/>
    <xf numFmtId="0" fontId="8" fillId="0" borderId="1" xfId="0" applyFont="1" applyFill="1" applyBorder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6" xfId="0" applyNumberFormat="1" applyFont="1" applyBorder="1"/>
    <xf numFmtId="0" fontId="8" fillId="0" borderId="2" xfId="0" applyFont="1" applyBorder="1"/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2" fontId="8" fillId="0" borderId="0" xfId="0" applyNumberFormat="1" applyFont="1" applyBorder="1"/>
    <xf numFmtId="2" fontId="8" fillId="0" borderId="1" xfId="0" applyNumberFormat="1" applyFont="1" applyBorder="1" applyAlignment="1">
      <alignment wrapText="1"/>
    </xf>
    <xf numFmtId="0" fontId="8" fillId="0" borderId="2" xfId="0" applyFont="1" applyBorder="1" applyAlignment="1">
      <alignment wrapText="1"/>
    </xf>
    <xf numFmtId="2" fontId="8" fillId="0" borderId="6" xfId="0" applyNumberFormat="1" applyFont="1" applyBorder="1" applyAlignment="1">
      <alignment wrapText="1"/>
    </xf>
    <xf numFmtId="164" fontId="8" fillId="0" borderId="1" xfId="0" applyNumberFormat="1" applyFont="1" applyBorder="1"/>
    <xf numFmtId="0" fontId="8" fillId="0" borderId="6" xfId="0" applyFont="1" applyBorder="1"/>
    <xf numFmtId="0" fontId="8" fillId="0" borderId="1" xfId="0" applyFont="1" applyFill="1" applyBorder="1" applyAlignment="1">
      <alignment wrapText="1"/>
    </xf>
    <xf numFmtId="0" fontId="6" fillId="0" borderId="1" xfId="0" applyFont="1" applyBorder="1"/>
    <xf numFmtId="0" fontId="7" fillId="0" borderId="1" xfId="0" applyFont="1" applyBorder="1" applyAlignment="1">
      <alignment horizontal="left"/>
    </xf>
    <xf numFmtId="0" fontId="7" fillId="0" borderId="0" xfId="0" applyFont="1" applyAlignment="1">
      <alignment horizontal="center"/>
    </xf>
    <xf numFmtId="2" fontId="8" fillId="0" borderId="2" xfId="0" applyNumberFormat="1" applyFont="1" applyBorder="1"/>
    <xf numFmtId="4" fontId="7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1" fontId="8" fillId="0" borderId="1" xfId="0" applyNumberFormat="1" applyFont="1" applyBorder="1"/>
    <xf numFmtId="4" fontId="7" fillId="0" borderId="1" xfId="0" applyNumberFormat="1" applyFont="1" applyBorder="1" applyAlignment="1"/>
    <xf numFmtId="2" fontId="7" fillId="0" borderId="1" xfId="0" applyNumberFormat="1" applyFont="1" applyBorder="1" applyAlignment="1"/>
    <xf numFmtId="0" fontId="7" fillId="0" borderId="0" xfId="0" applyFont="1" applyBorder="1" applyAlignment="1"/>
    <xf numFmtId="0" fontId="8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right"/>
    </xf>
    <xf numFmtId="4" fontId="8" fillId="0" borderId="0" xfId="0" applyNumberFormat="1" applyFont="1"/>
    <xf numFmtId="4" fontId="0" fillId="0" borderId="0" xfId="0" applyNumberFormat="1"/>
    <xf numFmtId="2" fontId="8" fillId="0" borderId="2" xfId="0" applyNumberFormat="1" applyFont="1" applyBorder="1" applyAlignment="1">
      <alignment wrapText="1"/>
    </xf>
    <xf numFmtId="2" fontId="8" fillId="0" borderId="1" xfId="0" applyNumberFormat="1" applyFont="1" applyBorder="1" applyAlignment="1"/>
    <xf numFmtId="2" fontId="8" fillId="0" borderId="2" xfId="0" applyNumberFormat="1" applyFont="1" applyBorder="1"/>
    <xf numFmtId="4" fontId="8" fillId="0" borderId="1" xfId="0" applyNumberFormat="1" applyFont="1" applyBorder="1"/>
    <xf numFmtId="0" fontId="9" fillId="0" borderId="1" xfId="0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4" fillId="2" borderId="1" xfId="0" applyNumberFormat="1" applyFont="1" applyFill="1" applyBorder="1"/>
    <xf numFmtId="0" fontId="8" fillId="0" borderId="2" xfId="0" applyFont="1" applyFill="1" applyBorder="1"/>
    <xf numFmtId="0" fontId="8" fillId="0" borderId="2" xfId="0" applyFont="1" applyBorder="1" applyAlignment="1">
      <alignment horizontal="center" wrapText="1"/>
    </xf>
    <xf numFmtId="164" fontId="6" fillId="0" borderId="1" xfId="0" applyNumberFormat="1" applyFont="1" applyBorder="1"/>
    <xf numFmtId="1" fontId="6" fillId="0" borderId="1" xfId="0" applyNumberFormat="1" applyFont="1" applyBorder="1"/>
    <xf numFmtId="2" fontId="8" fillId="0" borderId="1" xfId="0" applyNumberFormat="1" applyFont="1" applyBorder="1" applyAlignment="1">
      <alignment horizontal="right" wrapText="1"/>
    </xf>
    <xf numFmtId="2" fontId="6" fillId="0" borderId="1" xfId="0" applyNumberFormat="1" applyFont="1" applyBorder="1"/>
    <xf numFmtId="0" fontId="2" fillId="0" borderId="0" xfId="0" applyFont="1" applyAlignment="1">
      <alignment horizontal="left"/>
    </xf>
    <xf numFmtId="0" fontId="8" fillId="0" borderId="0" xfId="0" applyFont="1" applyAlignment="1"/>
    <xf numFmtId="0" fontId="1" fillId="0" borderId="0" xfId="0" applyFont="1" applyAlignment="1">
      <alignment horizontal="center"/>
    </xf>
    <xf numFmtId="2" fontId="8" fillId="0" borderId="2" xfId="0" applyNumberFormat="1" applyFont="1" applyBorder="1"/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8" fillId="0" borderId="1" xfId="0" applyFont="1" applyBorder="1" applyAlignment="1">
      <alignment horizontal="center"/>
    </xf>
    <xf numFmtId="0" fontId="7" fillId="0" borderId="4" xfId="0" applyFont="1" applyBorder="1" applyAlignment="1">
      <alignment horizontal="left"/>
    </xf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left" wrapText="1"/>
    </xf>
    <xf numFmtId="0" fontId="8" fillId="0" borderId="3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7" fillId="0" borderId="0" xfId="0" applyFont="1" applyAlignment="1">
      <alignment horizontal="center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2" fontId="8" fillId="0" borderId="2" xfId="0" applyNumberFormat="1" applyFont="1" applyBorder="1"/>
    <xf numFmtId="0" fontId="8" fillId="0" borderId="4" xfId="0" applyFont="1" applyBorder="1"/>
    <xf numFmtId="0" fontId="2" fillId="0" borderId="0" xfId="0" applyFont="1" applyAlignment="1">
      <alignment horizontal="left"/>
    </xf>
    <xf numFmtId="0" fontId="8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164" fontId="8" fillId="0" borderId="2" xfId="0" applyNumberFormat="1" applyFont="1" applyBorder="1"/>
    <xf numFmtId="0" fontId="7" fillId="0" borderId="1" xfId="0" applyFont="1" applyBorder="1" applyAlignment="1">
      <alignment horizontal="center"/>
    </xf>
    <xf numFmtId="164" fontId="7" fillId="0" borderId="1" xfId="0" applyNumberFormat="1" applyFont="1" applyBorder="1"/>
    <xf numFmtId="167" fontId="8" fillId="0" borderId="1" xfId="0" applyNumberFormat="1" applyFont="1" applyBorder="1"/>
    <xf numFmtId="2" fontId="7" fillId="0" borderId="1" xfId="0" applyNumberFormat="1" applyFont="1" applyBorder="1"/>
    <xf numFmtId="167" fontId="7" fillId="0" borderId="1" xfId="0" applyNumberFormat="1" applyFont="1" applyBorder="1"/>
    <xf numFmtId="2" fontId="7" fillId="0" borderId="0" xfId="0" applyNumberFormat="1" applyFont="1"/>
    <xf numFmtId="4" fontId="7" fillId="0" borderId="0" xfId="0" applyNumberFormat="1" applyFont="1"/>
    <xf numFmtId="2" fontId="8" fillId="0" borderId="0" xfId="0" applyNumberFormat="1" applyFont="1"/>
    <xf numFmtId="2" fontId="7" fillId="0" borderId="0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33" sqref="B33"/>
    </sheetView>
  </sheetViews>
  <sheetFormatPr defaultRowHeight="15" x14ac:dyDescent="0.25"/>
  <cols>
    <col min="1" max="2" width="17.5703125" customWidth="1"/>
  </cols>
  <sheetData>
    <row r="1" spans="1:2" ht="42" customHeight="1" x14ac:dyDescent="0.25">
      <c r="A1" s="54" t="s">
        <v>105</v>
      </c>
      <c r="B1" s="54" t="s">
        <v>106</v>
      </c>
    </row>
    <row r="2" spans="1:2" ht="42" customHeight="1" x14ac:dyDescent="0.25">
      <c r="A2" s="55">
        <f>'Услуга №1 '!I101+'Услуга №2'!I101+'Работа №1'!I100+'Работа №2'!I100+'Работа №3'!I100+'Работа №4'!I105</f>
        <v>7533519.4363168022</v>
      </c>
      <c r="B2" s="55">
        <f>'Услуга №1 '!L101+'Услуга №2'!L101+'Работа №1'!L100+'Работа №2'!L100+'Работа №3'!L100+'Работа №4'!L105</f>
        <v>7533519.4363168012</v>
      </c>
    </row>
    <row r="4" spans="1:2" x14ac:dyDescent="0.25">
      <c r="A4">
        <v>1080</v>
      </c>
      <c r="B4">
        <v>212</v>
      </c>
    </row>
    <row r="5" spans="1:2" x14ac:dyDescent="0.25">
      <c r="A5" s="49"/>
    </row>
    <row r="6" spans="1:2" x14ac:dyDescent="0.25">
      <c r="A6" s="49"/>
    </row>
    <row r="7" spans="1:2" x14ac:dyDescent="0.25">
      <c r="A7" s="49"/>
    </row>
    <row r="8" spans="1:2" x14ac:dyDescent="0.25">
      <c r="A8" s="49"/>
    </row>
    <row r="9" spans="1:2" x14ac:dyDescent="0.25">
      <c r="A9" s="49"/>
    </row>
    <row r="10" spans="1:2" x14ac:dyDescent="0.25">
      <c r="A10" s="49"/>
    </row>
    <row r="11" spans="1:2" x14ac:dyDescent="0.25">
      <c r="A11" s="49"/>
    </row>
    <row r="13" spans="1:2" x14ac:dyDescent="0.25">
      <c r="A13" s="4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1"/>
  <sheetViews>
    <sheetView view="pageBreakPreview" zoomScale="60" zoomScaleNormal="90" workbookViewId="0">
      <selection activeCell="A57" sqref="A57:H57"/>
    </sheetView>
  </sheetViews>
  <sheetFormatPr defaultRowHeight="15" x14ac:dyDescent="0.25"/>
  <cols>
    <col min="1" max="3" width="9.140625" style="10" customWidth="1"/>
    <col min="4" max="4" width="12.42578125" style="10" customWidth="1"/>
    <col min="5" max="5" width="7.28515625" style="10" customWidth="1"/>
    <col min="6" max="6" width="15.85546875" style="10" customWidth="1"/>
    <col min="7" max="7" width="14.28515625" style="10" customWidth="1"/>
    <col min="8" max="8" width="17.42578125" style="10" customWidth="1"/>
    <col min="9" max="9" width="17.140625" style="10" customWidth="1"/>
    <col min="10" max="10" width="12.85546875" style="10" customWidth="1"/>
    <col min="11" max="12" width="13.5703125" style="10" customWidth="1"/>
    <col min="13" max="13" width="14.5703125" style="10" customWidth="1"/>
    <col min="14" max="14" width="11.5703125" style="10" bestFit="1" customWidth="1"/>
    <col min="15" max="16384" width="9.140625" style="10"/>
  </cols>
  <sheetData>
    <row r="1" spans="1:12" ht="15.75" x14ac:dyDescent="0.25">
      <c r="A1" s="1" t="s">
        <v>53</v>
      </c>
      <c r="B1" s="1"/>
      <c r="C1" s="1"/>
    </row>
    <row r="2" spans="1:12" ht="15.75" x14ac:dyDescent="0.25">
      <c r="A2" s="12" t="s">
        <v>54</v>
      </c>
      <c r="B2" s="12"/>
      <c r="C2" s="12"/>
    </row>
    <row r="3" spans="1:12" ht="15.75" x14ac:dyDescent="0.25">
      <c r="A3" s="11"/>
      <c r="B3" s="11"/>
      <c r="C3" s="11"/>
    </row>
    <row r="4" spans="1:12" ht="15.75" x14ac:dyDescent="0.25">
      <c r="A4" s="93" t="s">
        <v>55</v>
      </c>
      <c r="B4" s="93"/>
      <c r="C4" s="93"/>
      <c r="D4" s="94"/>
      <c r="E4" s="94"/>
    </row>
    <row r="5" spans="1:12" ht="15.75" x14ac:dyDescent="0.25">
      <c r="A5" s="12"/>
      <c r="B5" s="12"/>
      <c r="C5" s="12"/>
    </row>
    <row r="6" spans="1:12" ht="15.75" x14ac:dyDescent="0.25">
      <c r="A6" s="95" t="s">
        <v>56</v>
      </c>
      <c r="B6" s="95"/>
      <c r="C6" s="95"/>
      <c r="D6" s="94"/>
      <c r="E6" s="94"/>
    </row>
    <row r="8" spans="1:12" ht="15.75" x14ac:dyDescent="0.25">
      <c r="A8" s="96" t="s">
        <v>107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</row>
    <row r="9" spans="1:12" ht="15.75" x14ac:dyDescent="0.25">
      <c r="A9" s="96" t="s">
        <v>108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ht="15.75" x14ac:dyDescent="0.25">
      <c r="A10" s="96" t="s">
        <v>124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</row>
    <row r="11" spans="1:12" ht="11.25" customHeight="1" x14ac:dyDescent="0.25"/>
    <row r="12" spans="1:12" x14ac:dyDescent="0.25">
      <c r="A12" s="9" t="s">
        <v>115</v>
      </c>
    </row>
    <row r="13" spans="1:12" x14ac:dyDescent="0.25">
      <c r="A13" s="9" t="s">
        <v>87</v>
      </c>
    </row>
    <row r="14" spans="1:12" x14ac:dyDescent="0.25">
      <c r="A14" s="9" t="s">
        <v>88</v>
      </c>
    </row>
    <row r="15" spans="1:12" x14ac:dyDescent="0.25">
      <c r="A15" s="9" t="s">
        <v>89</v>
      </c>
    </row>
    <row r="16" spans="1:12" x14ac:dyDescent="0.25">
      <c r="A16" s="9" t="s">
        <v>121</v>
      </c>
    </row>
    <row r="17" spans="1:13" x14ac:dyDescent="0.25">
      <c r="A17" s="9" t="s">
        <v>90</v>
      </c>
    </row>
    <row r="18" spans="1:13" ht="28.5" customHeight="1" x14ac:dyDescent="0.25">
      <c r="A18" s="80" t="s">
        <v>0</v>
      </c>
      <c r="B18" s="80"/>
      <c r="C18" s="80"/>
      <c r="D18" s="80"/>
      <c r="E18" s="80"/>
      <c r="F18" s="13" t="s">
        <v>1</v>
      </c>
      <c r="G18" s="80" t="s">
        <v>2</v>
      </c>
      <c r="H18" s="80"/>
      <c r="I18" s="80"/>
      <c r="J18" s="80"/>
      <c r="K18" s="80"/>
      <c r="L18" s="20" t="s">
        <v>1</v>
      </c>
    </row>
    <row r="19" spans="1:13" ht="30" customHeight="1" x14ac:dyDescent="0.25">
      <c r="A19" s="81" t="s">
        <v>48</v>
      </c>
      <c r="B19" s="82"/>
      <c r="C19" s="82"/>
      <c r="D19" s="82"/>
      <c r="E19" s="83"/>
      <c r="F19" s="32">
        <v>9.9000000000000005E-2</v>
      </c>
      <c r="G19" s="79" t="s">
        <v>3</v>
      </c>
      <c r="H19" s="79"/>
      <c r="I19" s="79"/>
      <c r="J19" s="79"/>
      <c r="K19" s="79"/>
      <c r="L19" s="100">
        <v>9.9000000000000005E-2</v>
      </c>
      <c r="M19" s="33"/>
    </row>
    <row r="20" spans="1:13" x14ac:dyDescent="0.25">
      <c r="A20" s="69" t="s">
        <v>78</v>
      </c>
      <c r="B20" s="69"/>
      <c r="C20" s="69"/>
      <c r="D20" s="69"/>
      <c r="E20" s="69"/>
      <c r="F20" s="32">
        <v>9.9000000000000005E-2</v>
      </c>
      <c r="G20" s="79" t="s">
        <v>49</v>
      </c>
      <c r="H20" s="79"/>
      <c r="I20" s="79"/>
      <c r="J20" s="79"/>
      <c r="K20" s="79"/>
      <c r="L20" s="100">
        <v>9.9000000000000005E-2</v>
      </c>
      <c r="M20" s="33"/>
    </row>
    <row r="21" spans="1:13" ht="15" customHeight="1" x14ac:dyDescent="0.25">
      <c r="A21" s="69" t="s">
        <v>82</v>
      </c>
      <c r="B21" s="69"/>
      <c r="C21" s="69"/>
      <c r="D21" s="69"/>
      <c r="E21" s="69"/>
      <c r="F21" s="32">
        <v>9.9000000000000005E-2</v>
      </c>
      <c r="G21" s="69"/>
      <c r="H21" s="69"/>
      <c r="I21" s="69"/>
      <c r="J21" s="69"/>
      <c r="K21" s="69"/>
      <c r="L21" s="25"/>
      <c r="M21" s="33"/>
    </row>
    <row r="22" spans="1:13" ht="17.25" customHeight="1" x14ac:dyDescent="0.25">
      <c r="A22" s="69" t="s">
        <v>76</v>
      </c>
      <c r="B22" s="69"/>
      <c r="C22" s="69"/>
      <c r="D22" s="69"/>
      <c r="E22" s="69"/>
      <c r="F22" s="32">
        <v>9.9000000000000005E-2</v>
      </c>
      <c r="G22" s="79"/>
      <c r="H22" s="79"/>
      <c r="I22" s="79"/>
      <c r="J22" s="79"/>
      <c r="K22" s="79"/>
      <c r="L22" s="25"/>
      <c r="M22" s="33"/>
    </row>
    <row r="23" spans="1:13" ht="14.25" customHeight="1" x14ac:dyDescent="0.25">
      <c r="A23" s="69" t="s">
        <v>79</v>
      </c>
      <c r="B23" s="69"/>
      <c r="C23" s="69"/>
      <c r="D23" s="69"/>
      <c r="E23" s="69"/>
      <c r="F23" s="32">
        <v>4.9500000000000002E-2</v>
      </c>
      <c r="G23" s="79"/>
      <c r="H23" s="79"/>
      <c r="I23" s="79"/>
      <c r="J23" s="79"/>
      <c r="K23" s="79"/>
      <c r="L23" s="25"/>
      <c r="M23" s="33"/>
    </row>
    <row r="24" spans="1:13" ht="15" customHeight="1" x14ac:dyDescent="0.25">
      <c r="A24" s="69" t="s">
        <v>84</v>
      </c>
      <c r="B24" s="69"/>
      <c r="C24" s="69"/>
      <c r="D24" s="69"/>
      <c r="E24" s="69"/>
      <c r="F24" s="32">
        <v>9.9000000000000005E-2</v>
      </c>
      <c r="G24" s="79"/>
      <c r="H24" s="79"/>
      <c r="I24" s="79"/>
      <c r="J24" s="79"/>
      <c r="K24" s="79"/>
      <c r="L24" s="52"/>
      <c r="M24" s="33"/>
    </row>
    <row r="25" spans="1:13" ht="15" customHeight="1" x14ac:dyDescent="0.25">
      <c r="A25" s="79" t="s">
        <v>41</v>
      </c>
      <c r="B25" s="79"/>
      <c r="C25" s="79"/>
      <c r="D25" s="79"/>
      <c r="E25" s="79"/>
      <c r="F25" s="32">
        <v>0.26200000000000001</v>
      </c>
      <c r="G25" s="79"/>
      <c r="H25" s="79"/>
      <c r="I25" s="79"/>
      <c r="J25" s="79"/>
      <c r="K25" s="79"/>
      <c r="L25" s="25"/>
      <c r="M25" s="33"/>
    </row>
    <row r="26" spans="1:13" x14ac:dyDescent="0.25">
      <c r="A26" s="85" t="s">
        <v>85</v>
      </c>
      <c r="B26" s="86"/>
      <c r="C26" s="86"/>
      <c r="D26" s="86"/>
      <c r="E26" s="87"/>
      <c r="F26" s="32">
        <v>9.9000000000000005E-2</v>
      </c>
      <c r="G26" s="79"/>
      <c r="H26" s="79"/>
      <c r="I26" s="79"/>
      <c r="J26" s="79"/>
      <c r="K26" s="79"/>
      <c r="L26" s="57"/>
      <c r="M26" s="33"/>
    </row>
    <row r="27" spans="1:13" x14ac:dyDescent="0.25">
      <c r="A27" s="69" t="s">
        <v>75</v>
      </c>
      <c r="B27" s="69"/>
      <c r="C27" s="69"/>
      <c r="D27" s="69"/>
      <c r="E27" s="69"/>
      <c r="F27" s="32">
        <v>9.9000000000000005E-2</v>
      </c>
      <c r="G27" s="69"/>
      <c r="H27" s="69"/>
      <c r="I27" s="69"/>
      <c r="J27" s="69"/>
      <c r="K27" s="69"/>
      <c r="L27" s="25"/>
      <c r="M27" s="33"/>
    </row>
    <row r="28" spans="1:13" ht="15" customHeight="1" x14ac:dyDescent="0.25">
      <c r="A28" s="69" t="s">
        <v>86</v>
      </c>
      <c r="B28" s="69"/>
      <c r="C28" s="69"/>
      <c r="D28" s="69"/>
      <c r="E28" s="69"/>
      <c r="F28" s="32">
        <v>9.9000000000000005E-2</v>
      </c>
      <c r="G28" s="69"/>
      <c r="H28" s="69"/>
      <c r="I28" s="69"/>
      <c r="J28" s="69"/>
      <c r="K28" s="69"/>
      <c r="L28" s="25"/>
      <c r="M28" s="33"/>
    </row>
    <row r="29" spans="1:13" ht="15" customHeight="1" x14ac:dyDescent="0.25">
      <c r="A29" s="79" t="s">
        <v>50</v>
      </c>
      <c r="B29" s="79"/>
      <c r="C29" s="79"/>
      <c r="D29" s="79"/>
      <c r="E29" s="79"/>
      <c r="F29" s="32">
        <v>0.29699999999999999</v>
      </c>
      <c r="G29" s="69"/>
      <c r="H29" s="69"/>
      <c r="I29" s="69"/>
      <c r="J29" s="69"/>
      <c r="K29" s="69"/>
      <c r="L29" s="25"/>
      <c r="M29" s="33"/>
    </row>
    <row r="30" spans="1:13" x14ac:dyDescent="0.25">
      <c r="A30" s="79" t="s">
        <v>83</v>
      </c>
      <c r="B30" s="79"/>
      <c r="C30" s="79"/>
      <c r="D30" s="79"/>
      <c r="E30" s="79"/>
      <c r="F30" s="32">
        <v>9.9000000000000005E-2</v>
      </c>
      <c r="G30" s="79"/>
      <c r="H30" s="79"/>
      <c r="I30" s="79"/>
      <c r="J30" s="79"/>
      <c r="K30" s="79"/>
      <c r="L30" s="57"/>
      <c r="M30" s="33"/>
    </row>
    <row r="31" spans="1:13" x14ac:dyDescent="0.25">
      <c r="A31" s="79" t="s">
        <v>77</v>
      </c>
      <c r="B31" s="79"/>
      <c r="C31" s="79"/>
      <c r="D31" s="79"/>
      <c r="E31" s="79"/>
      <c r="F31" s="32">
        <v>9.9000000000000005E-2</v>
      </c>
      <c r="G31" s="69"/>
      <c r="H31" s="69"/>
      <c r="I31" s="69"/>
      <c r="J31" s="69"/>
      <c r="K31" s="69"/>
      <c r="L31" s="25"/>
      <c r="M31" s="33"/>
    </row>
    <row r="32" spans="1:13" x14ac:dyDescent="0.25">
      <c r="A32" s="79" t="s">
        <v>81</v>
      </c>
      <c r="B32" s="79"/>
      <c r="C32" s="79"/>
      <c r="D32" s="79"/>
      <c r="E32" s="79"/>
      <c r="F32" s="32">
        <v>9.9000000000000005E-2</v>
      </c>
      <c r="G32" s="69"/>
      <c r="H32" s="69"/>
      <c r="I32" s="69"/>
      <c r="J32" s="69"/>
      <c r="K32" s="69"/>
      <c r="L32" s="57"/>
      <c r="M32" s="33"/>
    </row>
    <row r="33" spans="1:13" ht="15" customHeight="1" x14ac:dyDescent="0.25">
      <c r="A33" s="79" t="s">
        <v>80</v>
      </c>
      <c r="B33" s="79"/>
      <c r="C33" s="79"/>
      <c r="D33" s="79"/>
      <c r="E33" s="79"/>
      <c r="F33" s="32">
        <v>0.2346</v>
      </c>
      <c r="G33" s="69"/>
      <c r="H33" s="69"/>
      <c r="I33" s="69"/>
      <c r="J33" s="69"/>
      <c r="K33" s="69"/>
      <c r="L33" s="25"/>
      <c r="M33" s="33"/>
    </row>
    <row r="34" spans="1:13" x14ac:dyDescent="0.25">
      <c r="A34" s="79" t="s">
        <v>51</v>
      </c>
      <c r="B34" s="79"/>
      <c r="C34" s="79"/>
      <c r="D34" s="79"/>
      <c r="E34" s="79"/>
      <c r="F34" s="32">
        <v>9.9000000000000005E-2</v>
      </c>
      <c r="G34" s="69"/>
      <c r="H34" s="69"/>
      <c r="I34" s="69"/>
      <c r="J34" s="69"/>
      <c r="K34" s="69"/>
      <c r="L34" s="25"/>
      <c r="M34" s="33"/>
    </row>
    <row r="35" spans="1:13" hidden="1" x14ac:dyDescent="0.25">
      <c r="A35" s="85"/>
      <c r="B35" s="86"/>
      <c r="C35" s="86"/>
      <c r="D35" s="86"/>
      <c r="E35" s="87"/>
      <c r="F35" s="32"/>
      <c r="G35" s="69"/>
      <c r="H35" s="69"/>
      <c r="I35" s="69"/>
      <c r="J35" s="69"/>
      <c r="K35" s="69"/>
      <c r="L35" s="20"/>
    </row>
    <row r="36" spans="1:13" ht="9.75" hidden="1" customHeight="1" x14ac:dyDescent="0.25">
      <c r="A36" s="85"/>
      <c r="B36" s="86"/>
      <c r="C36" s="86"/>
      <c r="D36" s="86"/>
      <c r="E36" s="87"/>
      <c r="F36" s="32"/>
      <c r="G36" s="81"/>
      <c r="H36" s="82"/>
      <c r="I36" s="82"/>
      <c r="J36" s="82"/>
      <c r="K36" s="83"/>
      <c r="L36" s="20"/>
    </row>
    <row r="37" spans="1:13" s="9" customFormat="1" ht="14.25" x14ac:dyDescent="0.2">
      <c r="A37" s="101" t="s">
        <v>4</v>
      </c>
      <c r="B37" s="101"/>
      <c r="C37" s="101"/>
      <c r="D37" s="101"/>
      <c r="E37" s="101"/>
      <c r="F37" s="102">
        <f>SUM(F19:F36)</f>
        <v>2.0310999999999999</v>
      </c>
      <c r="G37" s="101" t="s">
        <v>4</v>
      </c>
      <c r="H37" s="101"/>
      <c r="I37" s="101"/>
      <c r="J37" s="101"/>
      <c r="K37" s="101"/>
      <c r="L37" s="102">
        <f>SUM(L19:L36)</f>
        <v>0.19800000000000001</v>
      </c>
      <c r="M37" s="106"/>
    </row>
    <row r="38" spans="1:13" ht="15" customHeight="1" x14ac:dyDescent="0.25"/>
    <row r="39" spans="1:13" x14ac:dyDescent="0.25">
      <c r="A39" s="9" t="s">
        <v>67</v>
      </c>
      <c r="F39" s="10">
        <v>3485</v>
      </c>
    </row>
    <row r="40" spans="1:13" ht="59.25" customHeight="1" x14ac:dyDescent="0.25">
      <c r="A40" s="88" t="s">
        <v>5</v>
      </c>
      <c r="B40" s="89"/>
      <c r="C40" s="89"/>
      <c r="D40" s="89"/>
      <c r="E40" s="90"/>
      <c r="F40" s="13" t="s">
        <v>6</v>
      </c>
      <c r="G40" s="13" t="s">
        <v>1</v>
      </c>
      <c r="H40" s="13" t="s">
        <v>62</v>
      </c>
      <c r="I40" s="13" t="s">
        <v>63</v>
      </c>
      <c r="J40" s="13" t="s">
        <v>64</v>
      </c>
      <c r="K40" s="15" t="s">
        <v>65</v>
      </c>
      <c r="L40" s="17"/>
    </row>
    <row r="41" spans="1:13" ht="30.75" customHeight="1" x14ac:dyDescent="0.25">
      <c r="A41" s="81" t="s">
        <v>48</v>
      </c>
      <c r="B41" s="82"/>
      <c r="C41" s="82"/>
      <c r="D41" s="82"/>
      <c r="E41" s="83"/>
      <c r="F41" s="60">
        <v>19158</v>
      </c>
      <c r="G41" s="32">
        <f>F19</f>
        <v>9.9000000000000005E-2</v>
      </c>
      <c r="H41" s="47">
        <f>G41*F41*12</f>
        <v>22759.704000000002</v>
      </c>
      <c r="I41" s="47">
        <f>H41*1.302+3855.46</f>
        <v>33488.594608000007</v>
      </c>
      <c r="J41" s="42">
        <f>F39</f>
        <v>3485</v>
      </c>
      <c r="K41" s="23">
        <f>I41/J41</f>
        <v>9.6093528286944068</v>
      </c>
      <c r="L41" s="24"/>
    </row>
    <row r="42" spans="1:13" ht="14.25" customHeight="1" x14ac:dyDescent="0.25">
      <c r="A42" s="69" t="s">
        <v>78</v>
      </c>
      <c r="B42" s="69"/>
      <c r="C42" s="69"/>
      <c r="D42" s="69"/>
      <c r="E42" s="69"/>
      <c r="F42" s="60">
        <v>19158</v>
      </c>
      <c r="G42" s="32">
        <f t="shared" ref="G42:G56" si="0">F20</f>
        <v>9.9000000000000005E-2</v>
      </c>
      <c r="H42" s="47">
        <f t="shared" ref="H42:H56" si="1">G42*F42*12</f>
        <v>22759.704000000002</v>
      </c>
      <c r="I42" s="47">
        <f t="shared" ref="I42:I55" si="2">H42*1.302+3855.46</f>
        <v>33488.594608000007</v>
      </c>
      <c r="J42" s="42">
        <f>J46</f>
        <v>3485</v>
      </c>
      <c r="K42" s="23">
        <f t="shared" ref="K42:K56" si="3">I42/J42</f>
        <v>9.6093528286944068</v>
      </c>
      <c r="L42" s="24"/>
    </row>
    <row r="43" spans="1:13" ht="14.25" customHeight="1" x14ac:dyDescent="0.25">
      <c r="A43" s="69" t="s">
        <v>82</v>
      </c>
      <c r="B43" s="69"/>
      <c r="C43" s="69"/>
      <c r="D43" s="69"/>
      <c r="E43" s="69"/>
      <c r="F43" s="42">
        <v>18201</v>
      </c>
      <c r="G43" s="32">
        <f t="shared" si="0"/>
        <v>9.9000000000000005E-2</v>
      </c>
      <c r="H43" s="47">
        <f t="shared" si="1"/>
        <v>21622.788</v>
      </c>
      <c r="I43" s="47">
        <f t="shared" si="2"/>
        <v>32008.329976000001</v>
      </c>
      <c r="J43" s="42">
        <f>J41</f>
        <v>3485</v>
      </c>
      <c r="K43" s="23">
        <f t="shared" si="3"/>
        <v>9.1845997061692977</v>
      </c>
      <c r="L43" s="24"/>
    </row>
    <row r="44" spans="1:13" ht="13.5" customHeight="1" x14ac:dyDescent="0.25">
      <c r="A44" s="69" t="s">
        <v>76</v>
      </c>
      <c r="B44" s="69"/>
      <c r="C44" s="69"/>
      <c r="D44" s="69"/>
      <c r="E44" s="69"/>
      <c r="F44" s="59">
        <v>17375.804</v>
      </c>
      <c r="G44" s="32">
        <f t="shared" si="0"/>
        <v>9.9000000000000005E-2</v>
      </c>
      <c r="H44" s="47">
        <f>G44*F44*12-0.02</f>
        <v>20642.435152000002</v>
      </c>
      <c r="I44" s="47">
        <f t="shared" si="2"/>
        <v>30731.910567904004</v>
      </c>
      <c r="J44" s="42">
        <f>J41</f>
        <v>3485</v>
      </c>
      <c r="K44" s="23">
        <f t="shared" si="3"/>
        <v>8.8183387569308476</v>
      </c>
      <c r="L44" s="24"/>
    </row>
    <row r="45" spans="1:13" x14ac:dyDescent="0.25">
      <c r="A45" s="69" t="s">
        <v>79</v>
      </c>
      <c r="B45" s="69"/>
      <c r="C45" s="69"/>
      <c r="D45" s="69"/>
      <c r="E45" s="69"/>
      <c r="F45" s="60">
        <v>16545</v>
      </c>
      <c r="G45" s="32">
        <f t="shared" si="0"/>
        <v>4.9500000000000002E-2</v>
      </c>
      <c r="H45" s="47">
        <f t="shared" si="1"/>
        <v>9827.7300000000014</v>
      </c>
      <c r="I45" s="47">
        <f t="shared" si="2"/>
        <v>16651.164460000004</v>
      </c>
      <c r="J45" s="42">
        <f>J43</f>
        <v>3485</v>
      </c>
      <c r="K45" s="23">
        <f t="shared" si="3"/>
        <v>4.777952499282641</v>
      </c>
      <c r="L45" s="24"/>
    </row>
    <row r="46" spans="1:13" x14ac:dyDescent="0.25">
      <c r="A46" s="69" t="s">
        <v>84</v>
      </c>
      <c r="B46" s="69"/>
      <c r="C46" s="69"/>
      <c r="D46" s="69"/>
      <c r="E46" s="69"/>
      <c r="F46" s="42">
        <v>16227</v>
      </c>
      <c r="G46" s="32">
        <f t="shared" si="0"/>
        <v>9.9000000000000005E-2</v>
      </c>
      <c r="H46" s="47">
        <f t="shared" si="1"/>
        <v>19277.676000000003</v>
      </c>
      <c r="I46" s="47">
        <f t="shared" si="2"/>
        <v>28954.994152000003</v>
      </c>
      <c r="J46" s="42">
        <f>J43</f>
        <v>3485</v>
      </c>
      <c r="K46" s="23">
        <f t="shared" si="3"/>
        <v>8.308463171305597</v>
      </c>
      <c r="L46" s="24"/>
    </row>
    <row r="47" spans="1:13" ht="15" customHeight="1" x14ac:dyDescent="0.25">
      <c r="A47" s="79" t="s">
        <v>41</v>
      </c>
      <c r="B47" s="79"/>
      <c r="C47" s="79"/>
      <c r="D47" s="79"/>
      <c r="E47" s="79"/>
      <c r="F47" s="42">
        <v>14592</v>
      </c>
      <c r="G47" s="32">
        <f t="shared" si="0"/>
        <v>0.26200000000000001</v>
      </c>
      <c r="H47" s="47">
        <f t="shared" si="1"/>
        <v>45877.248000000007</v>
      </c>
      <c r="I47" s="47">
        <f t="shared" si="2"/>
        <v>63587.636896000011</v>
      </c>
      <c r="J47" s="42">
        <f>J45</f>
        <v>3485</v>
      </c>
      <c r="K47" s="23">
        <f t="shared" si="3"/>
        <v>18.246093800860834</v>
      </c>
      <c r="L47" s="24"/>
    </row>
    <row r="48" spans="1:13" x14ac:dyDescent="0.25">
      <c r="A48" s="85" t="s">
        <v>85</v>
      </c>
      <c r="B48" s="86"/>
      <c r="C48" s="86"/>
      <c r="D48" s="86"/>
      <c r="E48" s="87"/>
      <c r="F48" s="60">
        <v>12592</v>
      </c>
      <c r="G48" s="32">
        <f t="shared" si="0"/>
        <v>9.9000000000000005E-2</v>
      </c>
      <c r="H48" s="47">
        <f t="shared" si="1"/>
        <v>14959.295999999998</v>
      </c>
      <c r="I48" s="47">
        <f t="shared" si="2"/>
        <v>23332.463391999998</v>
      </c>
      <c r="J48" s="42">
        <f>J45</f>
        <v>3485</v>
      </c>
      <c r="K48" s="23">
        <f t="shared" si="3"/>
        <v>6.6951114467718789</v>
      </c>
      <c r="L48" s="24"/>
    </row>
    <row r="49" spans="1:14" ht="15.75" customHeight="1" x14ac:dyDescent="0.25">
      <c r="A49" s="69" t="s">
        <v>75</v>
      </c>
      <c r="B49" s="69"/>
      <c r="C49" s="69"/>
      <c r="D49" s="69"/>
      <c r="E49" s="69"/>
      <c r="F49" s="60">
        <v>12592</v>
      </c>
      <c r="G49" s="32">
        <f t="shared" si="0"/>
        <v>9.9000000000000005E-2</v>
      </c>
      <c r="H49" s="47">
        <f t="shared" si="1"/>
        <v>14959.295999999998</v>
      </c>
      <c r="I49" s="47">
        <f t="shared" si="2"/>
        <v>23332.463391999998</v>
      </c>
      <c r="J49" s="42">
        <f>J46</f>
        <v>3485</v>
      </c>
      <c r="K49" s="23">
        <f t="shared" si="3"/>
        <v>6.6951114467718789</v>
      </c>
      <c r="L49" s="24"/>
    </row>
    <row r="50" spans="1:14" x14ac:dyDescent="0.25">
      <c r="A50" s="69" t="s">
        <v>86</v>
      </c>
      <c r="B50" s="69"/>
      <c r="C50" s="69"/>
      <c r="D50" s="69"/>
      <c r="E50" s="69"/>
      <c r="F50" s="42">
        <v>16577</v>
      </c>
      <c r="G50" s="32">
        <f t="shared" si="0"/>
        <v>9.9000000000000005E-2</v>
      </c>
      <c r="H50" s="47">
        <f t="shared" si="1"/>
        <v>19693.476000000002</v>
      </c>
      <c r="I50" s="47">
        <f t="shared" si="2"/>
        <v>29496.365752000002</v>
      </c>
      <c r="J50" s="42">
        <f>J47</f>
        <v>3485</v>
      </c>
      <c r="K50" s="23">
        <f t="shared" si="3"/>
        <v>8.4638065285509327</v>
      </c>
      <c r="L50" s="24"/>
    </row>
    <row r="51" spans="1:14" ht="15" customHeight="1" x14ac:dyDescent="0.25">
      <c r="A51" s="79" t="s">
        <v>50</v>
      </c>
      <c r="B51" s="79"/>
      <c r="C51" s="79"/>
      <c r="D51" s="79"/>
      <c r="E51" s="79"/>
      <c r="F51" s="22">
        <v>16585.085599999999</v>
      </c>
      <c r="G51" s="32">
        <f t="shared" si="0"/>
        <v>0.29699999999999999</v>
      </c>
      <c r="H51" s="47">
        <f t="shared" si="1"/>
        <v>59109.245078399996</v>
      </c>
      <c r="I51" s="47">
        <f t="shared" si="2"/>
        <v>80815.697092076807</v>
      </c>
      <c r="J51" s="42">
        <f>J47</f>
        <v>3485</v>
      </c>
      <c r="K51" s="23">
        <f t="shared" si="3"/>
        <v>23.189583096722181</v>
      </c>
      <c r="L51" s="24"/>
    </row>
    <row r="52" spans="1:14" ht="15" customHeight="1" x14ac:dyDescent="0.25">
      <c r="A52" s="79" t="s">
        <v>83</v>
      </c>
      <c r="B52" s="79"/>
      <c r="C52" s="79"/>
      <c r="D52" s="79"/>
      <c r="E52" s="79"/>
      <c r="F52" s="42">
        <v>14592</v>
      </c>
      <c r="G52" s="32">
        <f t="shared" si="0"/>
        <v>9.9000000000000005E-2</v>
      </c>
      <c r="H52" s="47">
        <f t="shared" si="1"/>
        <v>17335.296000000002</v>
      </c>
      <c r="I52" s="47">
        <f t="shared" si="2"/>
        <v>26426.015392000001</v>
      </c>
      <c r="J52" s="42">
        <f>J50</f>
        <v>3485</v>
      </c>
      <c r="K52" s="23">
        <f t="shared" si="3"/>
        <v>7.582787773888092</v>
      </c>
      <c r="L52" s="24"/>
    </row>
    <row r="53" spans="1:14" ht="17.25" customHeight="1" x14ac:dyDescent="0.25">
      <c r="A53" s="79" t="s">
        <v>77</v>
      </c>
      <c r="B53" s="79"/>
      <c r="C53" s="79"/>
      <c r="D53" s="79"/>
      <c r="E53" s="79"/>
      <c r="F53" s="60">
        <v>15656</v>
      </c>
      <c r="G53" s="32">
        <f t="shared" si="0"/>
        <v>9.9000000000000005E-2</v>
      </c>
      <c r="H53" s="47">
        <f t="shared" si="1"/>
        <v>18599.328000000001</v>
      </c>
      <c r="I53" s="47">
        <f t="shared" si="2"/>
        <v>28071.785056000001</v>
      </c>
      <c r="J53" s="42">
        <f>J51</f>
        <v>3485</v>
      </c>
      <c r="K53" s="23">
        <f t="shared" si="3"/>
        <v>8.0550315799139174</v>
      </c>
      <c r="L53" s="24"/>
    </row>
    <row r="54" spans="1:14" ht="15" customHeight="1" x14ac:dyDescent="0.25">
      <c r="A54" s="79" t="s">
        <v>81</v>
      </c>
      <c r="B54" s="79"/>
      <c r="C54" s="79"/>
      <c r="D54" s="79"/>
      <c r="E54" s="79"/>
      <c r="F54" s="42">
        <v>14592</v>
      </c>
      <c r="G54" s="32">
        <f t="shared" si="0"/>
        <v>9.9000000000000005E-2</v>
      </c>
      <c r="H54" s="47">
        <f t="shared" si="1"/>
        <v>17335.296000000002</v>
      </c>
      <c r="I54" s="47">
        <f t="shared" si="2"/>
        <v>26426.015392000001</v>
      </c>
      <c r="J54" s="42">
        <f>J52</f>
        <v>3485</v>
      </c>
      <c r="K54" s="23">
        <f t="shared" si="3"/>
        <v>7.582787773888092</v>
      </c>
      <c r="L54" s="24"/>
    </row>
    <row r="55" spans="1:14" ht="15" customHeight="1" x14ac:dyDescent="0.25">
      <c r="A55" s="79" t="s">
        <v>80</v>
      </c>
      <c r="B55" s="79"/>
      <c r="C55" s="79"/>
      <c r="D55" s="79"/>
      <c r="E55" s="79"/>
      <c r="F55" s="42">
        <v>15131</v>
      </c>
      <c r="G55" s="32">
        <f t="shared" si="0"/>
        <v>0.2346</v>
      </c>
      <c r="H55" s="47">
        <f t="shared" si="1"/>
        <v>42596.7912</v>
      </c>
      <c r="I55" s="47">
        <f t="shared" si="2"/>
        <v>59316.482142400004</v>
      </c>
      <c r="J55" s="42">
        <f>J53</f>
        <v>3485</v>
      </c>
      <c r="K55" s="23">
        <f t="shared" si="3"/>
        <v>17.020511375150647</v>
      </c>
      <c r="L55" s="24"/>
    </row>
    <row r="56" spans="1:14" ht="15" customHeight="1" x14ac:dyDescent="0.25">
      <c r="A56" s="79" t="s">
        <v>51</v>
      </c>
      <c r="B56" s="79"/>
      <c r="C56" s="79"/>
      <c r="D56" s="79"/>
      <c r="E56" s="79"/>
      <c r="F56" s="42">
        <v>16201</v>
      </c>
      <c r="G56" s="32">
        <f t="shared" si="0"/>
        <v>9.9000000000000005E-2</v>
      </c>
      <c r="H56" s="47">
        <f t="shared" si="1"/>
        <v>19246.788</v>
      </c>
      <c r="I56" s="47">
        <f>H56*1.302+3855.6</f>
        <v>28914.917976000001</v>
      </c>
      <c r="J56" s="42">
        <f>J54</f>
        <v>3485</v>
      </c>
      <c r="K56" s="23">
        <f t="shared" si="3"/>
        <v>8.2969635512195126</v>
      </c>
      <c r="L56" s="24"/>
    </row>
    <row r="57" spans="1:14" customFormat="1" ht="14.25" customHeight="1" x14ac:dyDescent="0.25">
      <c r="A57" s="72" t="s">
        <v>91</v>
      </c>
      <c r="B57" s="73"/>
      <c r="C57" s="73"/>
      <c r="D57" s="73"/>
      <c r="E57" s="73"/>
      <c r="F57" s="73"/>
      <c r="G57" s="73"/>
      <c r="H57" s="74"/>
      <c r="I57" s="39">
        <f>SUM(I41:I56)</f>
        <v>565043.43085438083</v>
      </c>
      <c r="J57" s="40"/>
      <c r="K57" s="41">
        <f>SUM(K41:K56)</f>
        <v>162.13584816481514</v>
      </c>
      <c r="L57" s="24"/>
      <c r="M57" s="107"/>
      <c r="N57" s="49"/>
    </row>
    <row r="58" spans="1:14" ht="7.5" customHeight="1" x14ac:dyDescent="0.25">
      <c r="A58" s="26"/>
      <c r="B58" s="26"/>
      <c r="C58" s="26"/>
      <c r="D58" s="26"/>
      <c r="E58" s="26"/>
      <c r="F58" s="27"/>
      <c r="G58" s="27"/>
      <c r="H58" s="27"/>
      <c r="I58" s="27"/>
      <c r="J58" s="28"/>
      <c r="K58" s="27"/>
      <c r="L58" s="28"/>
    </row>
    <row r="59" spans="1:14" ht="12.75" customHeight="1" x14ac:dyDescent="0.25">
      <c r="A59" s="84" t="s">
        <v>8</v>
      </c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</row>
    <row r="60" spans="1:14" ht="45" x14ac:dyDescent="0.25">
      <c r="A60" s="75" t="s">
        <v>9</v>
      </c>
      <c r="B60" s="75"/>
      <c r="C60" s="75"/>
      <c r="D60" s="75"/>
      <c r="E60" s="75"/>
      <c r="F60" s="13" t="s">
        <v>7</v>
      </c>
      <c r="G60" s="13" t="s">
        <v>61</v>
      </c>
      <c r="H60" s="13" t="s">
        <v>60</v>
      </c>
      <c r="I60" s="13" t="s">
        <v>66</v>
      </c>
      <c r="J60" s="13" t="s">
        <v>64</v>
      </c>
      <c r="K60" s="15" t="s">
        <v>65</v>
      </c>
      <c r="L60" s="17"/>
    </row>
    <row r="61" spans="1:14" x14ac:dyDescent="0.25">
      <c r="A61" s="85" t="s">
        <v>42</v>
      </c>
      <c r="B61" s="86"/>
      <c r="C61" s="86"/>
      <c r="D61" s="86"/>
      <c r="E61" s="87"/>
      <c r="F61" s="14" t="s">
        <v>43</v>
      </c>
      <c r="G61" s="29">
        <v>3484.8</v>
      </c>
      <c r="H61" s="29">
        <v>3.165</v>
      </c>
      <c r="I61" s="61">
        <v>7564.3919999999998</v>
      </c>
      <c r="J61" s="42">
        <f>J56</f>
        <v>3485</v>
      </c>
      <c r="K61" s="50">
        <f>I61/J61</f>
        <v>2.1705572453371591</v>
      </c>
      <c r="L61" s="31"/>
      <c r="N61" s="108"/>
    </row>
    <row r="62" spans="1:14" x14ac:dyDescent="0.25">
      <c r="A62" s="69" t="s">
        <v>10</v>
      </c>
      <c r="B62" s="69"/>
      <c r="C62" s="69"/>
      <c r="D62" s="69"/>
      <c r="E62" s="69"/>
      <c r="F62" s="20" t="s">
        <v>13</v>
      </c>
      <c r="G62" s="22">
        <v>15.84</v>
      </c>
      <c r="H62" s="22">
        <v>1656.7775999999999</v>
      </c>
      <c r="I62" s="61">
        <f t="shared" ref="I62:I63" si="4">G62*H62</f>
        <v>26243.357183999997</v>
      </c>
      <c r="J62" s="42">
        <f>J61</f>
        <v>3485</v>
      </c>
      <c r="K62" s="50">
        <f t="shared" ref="K62:K64" si="5">I62/J62</f>
        <v>7.5303750886657097</v>
      </c>
      <c r="L62" s="31"/>
      <c r="N62" s="108"/>
    </row>
    <row r="63" spans="1:14" x14ac:dyDescent="0.25">
      <c r="A63" s="69" t="s">
        <v>11</v>
      </c>
      <c r="B63" s="69"/>
      <c r="C63" s="69"/>
      <c r="D63" s="69"/>
      <c r="E63" s="69"/>
      <c r="F63" s="20" t="s">
        <v>14</v>
      </c>
      <c r="G63" s="22">
        <v>19.8</v>
      </c>
      <c r="H63" s="22">
        <v>29.870999999999999</v>
      </c>
      <c r="I63" s="61">
        <f t="shared" si="4"/>
        <v>591.44579999999996</v>
      </c>
      <c r="J63" s="42">
        <f>J62</f>
        <v>3485</v>
      </c>
      <c r="K63" s="50">
        <f t="shared" si="5"/>
        <v>0.16971185078909612</v>
      </c>
      <c r="L63" s="31"/>
      <c r="N63" s="108"/>
    </row>
    <row r="64" spans="1:14" x14ac:dyDescent="0.25">
      <c r="A64" s="69" t="s">
        <v>12</v>
      </c>
      <c r="B64" s="69"/>
      <c r="C64" s="69"/>
      <c r="D64" s="69"/>
      <c r="E64" s="69"/>
      <c r="F64" s="20" t="s">
        <v>14</v>
      </c>
      <c r="G64" s="22">
        <v>19.8</v>
      </c>
      <c r="H64" s="22">
        <v>42.390999999999998</v>
      </c>
      <c r="I64" s="61">
        <f>G64*H64-0.02</f>
        <v>839.32180000000005</v>
      </c>
      <c r="J64" s="42">
        <f>J62</f>
        <v>3485</v>
      </c>
      <c r="K64" s="50">
        <f t="shared" si="5"/>
        <v>0.2408383931133429</v>
      </c>
      <c r="L64" s="31"/>
      <c r="N64" s="108"/>
    </row>
    <row r="65" spans="1:13" customFormat="1" ht="15" customHeight="1" x14ac:dyDescent="0.25">
      <c r="A65" s="72" t="s">
        <v>15</v>
      </c>
      <c r="B65" s="73"/>
      <c r="C65" s="73"/>
      <c r="D65" s="73"/>
      <c r="E65" s="73"/>
      <c r="F65" s="73"/>
      <c r="G65" s="73"/>
      <c r="H65" s="74"/>
      <c r="I65" s="41">
        <f>SUM(I61:I64)</f>
        <v>35238.516783999999</v>
      </c>
      <c r="J65" s="41"/>
      <c r="K65" s="41">
        <f>SUM(K61:K64)</f>
        <v>10.111482577905306</v>
      </c>
      <c r="L65" s="24"/>
      <c r="M65" s="107"/>
    </row>
    <row r="67" spans="1:13" x14ac:dyDescent="0.25">
      <c r="A67" s="84" t="s">
        <v>16</v>
      </c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84"/>
    </row>
    <row r="68" spans="1:13" ht="45" x14ac:dyDescent="0.25">
      <c r="A68" s="75" t="s">
        <v>20</v>
      </c>
      <c r="B68" s="75"/>
      <c r="C68" s="75"/>
      <c r="D68" s="75"/>
      <c r="E68" s="75"/>
      <c r="F68" s="14" t="s">
        <v>7</v>
      </c>
      <c r="G68" s="14" t="s">
        <v>61</v>
      </c>
      <c r="H68" s="14" t="s">
        <v>60</v>
      </c>
      <c r="I68" s="14" t="s">
        <v>66</v>
      </c>
      <c r="J68" s="14" t="s">
        <v>64</v>
      </c>
      <c r="K68" s="30" t="s">
        <v>65</v>
      </c>
      <c r="L68" s="17"/>
    </row>
    <row r="69" spans="1:13" ht="14.25" customHeight="1" x14ac:dyDescent="0.25">
      <c r="A69" s="69" t="s">
        <v>17</v>
      </c>
      <c r="B69" s="69"/>
      <c r="C69" s="69"/>
      <c r="D69" s="69"/>
      <c r="E69" s="69"/>
      <c r="F69" s="20" t="s">
        <v>18</v>
      </c>
      <c r="G69" s="32">
        <v>9.9000000000000005E-2</v>
      </c>
      <c r="H69" s="22">
        <v>1100</v>
      </c>
      <c r="I69" s="22">
        <f>G69*H69*12</f>
        <v>1306.8000000000002</v>
      </c>
      <c r="J69" s="42">
        <f>J63</f>
        <v>3485</v>
      </c>
      <c r="K69" s="23">
        <f>I69/J69</f>
        <v>0.37497847919655675</v>
      </c>
      <c r="L69" s="24"/>
    </row>
    <row r="70" spans="1:13" ht="14.25" customHeight="1" x14ac:dyDescent="0.25">
      <c r="A70" s="69" t="s">
        <v>45</v>
      </c>
      <c r="B70" s="69"/>
      <c r="C70" s="69"/>
      <c r="D70" s="69"/>
      <c r="E70" s="69"/>
      <c r="F70" s="20" t="s">
        <v>18</v>
      </c>
      <c r="G70" s="32">
        <v>9.9000000000000005E-2</v>
      </c>
      <c r="H70" s="22">
        <v>730.4</v>
      </c>
      <c r="I70" s="22">
        <f t="shared" ref="I70:I72" si="6">G70*H70*12</f>
        <v>867.7152000000001</v>
      </c>
      <c r="J70" s="42">
        <f>J62</f>
        <v>3485</v>
      </c>
      <c r="K70" s="23">
        <f t="shared" ref="K70:K73" si="7">I70/J70</f>
        <v>0.24898571018651366</v>
      </c>
      <c r="L70" s="24"/>
    </row>
    <row r="71" spans="1:13" ht="14.25" customHeight="1" x14ac:dyDescent="0.25">
      <c r="A71" s="69" t="s">
        <v>44</v>
      </c>
      <c r="B71" s="69"/>
      <c r="C71" s="69"/>
      <c r="D71" s="69"/>
      <c r="E71" s="69"/>
      <c r="F71" s="20" t="s">
        <v>18</v>
      </c>
      <c r="G71" s="32">
        <v>9.9000000000000005E-2</v>
      </c>
      <c r="H71" s="22">
        <v>2100</v>
      </c>
      <c r="I71" s="22">
        <f t="shared" si="6"/>
        <v>2494.8000000000002</v>
      </c>
      <c r="J71" s="42">
        <f>J69</f>
        <v>3485</v>
      </c>
      <c r="K71" s="23">
        <f t="shared" si="7"/>
        <v>0.71586800573888099</v>
      </c>
      <c r="L71" s="24"/>
    </row>
    <row r="72" spans="1:13" ht="14.25" customHeight="1" x14ac:dyDescent="0.25">
      <c r="A72" s="69" t="s">
        <v>46</v>
      </c>
      <c r="B72" s="69"/>
      <c r="C72" s="69"/>
      <c r="D72" s="69"/>
      <c r="E72" s="69"/>
      <c r="F72" s="20" t="s">
        <v>18</v>
      </c>
      <c r="G72" s="32">
        <v>9.9000000000000005E-2</v>
      </c>
      <c r="H72" s="22">
        <v>2900</v>
      </c>
      <c r="I72" s="22">
        <f t="shared" si="6"/>
        <v>3445.2000000000003</v>
      </c>
      <c r="J72" s="42">
        <f>J71</f>
        <v>3485</v>
      </c>
      <c r="K72" s="23">
        <f t="shared" si="7"/>
        <v>0.98857962697274038</v>
      </c>
      <c r="L72" s="24"/>
    </row>
    <row r="73" spans="1:13" ht="30.75" customHeight="1" x14ac:dyDescent="0.25">
      <c r="A73" s="81" t="s">
        <v>68</v>
      </c>
      <c r="B73" s="82"/>
      <c r="C73" s="82"/>
      <c r="D73" s="82"/>
      <c r="E73" s="83"/>
      <c r="F73" s="20" t="s">
        <v>18</v>
      </c>
      <c r="G73" s="32">
        <v>9.9000000000000005E-2</v>
      </c>
      <c r="H73" s="22">
        <v>4823.7</v>
      </c>
      <c r="I73" s="22">
        <f>G73*H73*12</f>
        <v>5730.5556000000006</v>
      </c>
      <c r="J73" s="42">
        <f>J72</f>
        <v>3485</v>
      </c>
      <c r="K73" s="22">
        <f t="shared" si="7"/>
        <v>1.6443488091822096</v>
      </c>
      <c r="L73" s="28"/>
    </row>
    <row r="74" spans="1:13" customFormat="1" ht="15.75" customHeight="1" x14ac:dyDescent="0.25">
      <c r="A74" s="70" t="s">
        <v>19</v>
      </c>
      <c r="B74" s="71"/>
      <c r="C74" s="71"/>
      <c r="D74" s="71"/>
      <c r="E74" s="71"/>
      <c r="F74" s="71"/>
      <c r="G74" s="71"/>
      <c r="H74" s="76"/>
      <c r="I74" s="39">
        <f>SUM(I69:I73)</f>
        <v>13845.070800000001</v>
      </c>
      <c r="J74" s="39"/>
      <c r="K74" s="39">
        <f>SUM(K69:K73)</f>
        <v>3.9727606312769015</v>
      </c>
      <c r="L74" s="24"/>
      <c r="M74" s="107"/>
    </row>
    <row r="76" spans="1:13" x14ac:dyDescent="0.25">
      <c r="A76" s="84" t="s">
        <v>101</v>
      </c>
      <c r="B76" s="84"/>
      <c r="C76" s="84"/>
      <c r="D76" s="84"/>
      <c r="E76" s="84"/>
      <c r="F76" s="84"/>
      <c r="G76" s="84"/>
      <c r="H76" s="84"/>
      <c r="I76" s="84"/>
      <c r="J76" s="84"/>
      <c r="K76" s="84"/>
      <c r="L76" s="84"/>
    </row>
    <row r="77" spans="1:13" ht="45" x14ac:dyDescent="0.25">
      <c r="A77" s="88" t="s">
        <v>20</v>
      </c>
      <c r="B77" s="89"/>
      <c r="C77" s="89"/>
      <c r="D77" s="89"/>
      <c r="E77" s="90"/>
      <c r="F77" s="13" t="s">
        <v>7</v>
      </c>
      <c r="G77" s="13" t="s">
        <v>61</v>
      </c>
      <c r="H77" s="13" t="s">
        <v>60</v>
      </c>
      <c r="I77" s="13" t="s">
        <v>66</v>
      </c>
      <c r="J77" s="13" t="s">
        <v>64</v>
      </c>
      <c r="K77" s="15" t="s">
        <v>65</v>
      </c>
      <c r="L77" s="17"/>
      <c r="M77" s="16"/>
    </row>
    <row r="78" spans="1:13" ht="35.25" customHeight="1" x14ac:dyDescent="0.25">
      <c r="A78" s="75" t="s">
        <v>21</v>
      </c>
      <c r="B78" s="75"/>
      <c r="C78" s="75"/>
      <c r="D78" s="75"/>
      <c r="E78" s="75"/>
      <c r="F78" s="34" t="s">
        <v>22</v>
      </c>
      <c r="G78" s="22">
        <v>1.9800000000000002E-2</v>
      </c>
      <c r="H78" s="51">
        <v>400</v>
      </c>
      <c r="I78" s="22">
        <v>964.46</v>
      </c>
      <c r="J78" s="42">
        <f>J73</f>
        <v>3485</v>
      </c>
      <c r="K78" s="23">
        <f>I78/J78</f>
        <v>0.27674605451936873</v>
      </c>
      <c r="L78" s="33"/>
      <c r="M78" s="28"/>
    </row>
    <row r="79" spans="1:13" ht="35.25" customHeight="1" x14ac:dyDescent="0.25">
      <c r="A79" s="75" t="s">
        <v>126</v>
      </c>
      <c r="B79" s="75"/>
      <c r="C79" s="75"/>
      <c r="D79" s="75"/>
      <c r="E79" s="75"/>
      <c r="F79" s="34" t="s">
        <v>25</v>
      </c>
      <c r="G79" s="22"/>
      <c r="H79" s="51"/>
      <c r="I79" s="22">
        <v>425.7</v>
      </c>
      <c r="J79" s="42">
        <v>3485</v>
      </c>
      <c r="K79" s="66">
        <f t="shared" ref="K79" si="8">I79/J79</f>
        <v>0.12215208034433285</v>
      </c>
      <c r="L79" s="33"/>
      <c r="M79" s="28"/>
    </row>
    <row r="80" spans="1:13" ht="22.5" customHeight="1" x14ac:dyDescent="0.25">
      <c r="A80" s="75" t="s">
        <v>102</v>
      </c>
      <c r="B80" s="75"/>
      <c r="C80" s="75"/>
      <c r="D80" s="75"/>
      <c r="E80" s="75"/>
      <c r="F80" s="34" t="s">
        <v>103</v>
      </c>
      <c r="G80" s="22">
        <v>0.89100000000000001</v>
      </c>
      <c r="H80" s="51">
        <v>5000</v>
      </c>
      <c r="I80" s="22">
        <v>4440.9399999999996</v>
      </c>
      <c r="J80" s="42">
        <f>J78</f>
        <v>3485</v>
      </c>
      <c r="K80" s="23">
        <f>I80/J80</f>
        <v>1.2743012912482066</v>
      </c>
      <c r="L80" s="33"/>
      <c r="M80" s="28"/>
    </row>
    <row r="81" spans="1:13" x14ac:dyDescent="0.25">
      <c r="A81" s="70" t="s">
        <v>23</v>
      </c>
      <c r="B81" s="71"/>
      <c r="C81" s="71"/>
      <c r="D81" s="71"/>
      <c r="E81" s="71"/>
      <c r="F81" s="71"/>
      <c r="G81" s="71"/>
      <c r="H81" s="76"/>
      <c r="I81" s="43">
        <f>SUM(I78:I80)</f>
        <v>5831.0999999999995</v>
      </c>
      <c r="J81" s="44"/>
      <c r="K81" s="44">
        <f>SUM(K78:K80)</f>
        <v>1.6731994261119081</v>
      </c>
      <c r="L81" s="45"/>
      <c r="M81" s="109"/>
    </row>
    <row r="83" spans="1:13" x14ac:dyDescent="0.25">
      <c r="A83" s="84" t="s">
        <v>40</v>
      </c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</row>
    <row r="84" spans="1:13" ht="57.75" customHeight="1" x14ac:dyDescent="0.25">
      <c r="A84" s="88" t="s">
        <v>5</v>
      </c>
      <c r="B84" s="89"/>
      <c r="C84" s="89"/>
      <c r="D84" s="89"/>
      <c r="E84" s="90"/>
      <c r="F84" s="13" t="s">
        <v>6</v>
      </c>
      <c r="G84" s="13" t="s">
        <v>1</v>
      </c>
      <c r="H84" s="13" t="s">
        <v>62</v>
      </c>
      <c r="I84" s="13" t="s">
        <v>63</v>
      </c>
      <c r="J84" s="13" t="s">
        <v>64</v>
      </c>
      <c r="K84" s="15" t="s">
        <v>65</v>
      </c>
      <c r="L84" s="17"/>
    </row>
    <row r="85" spans="1:13" x14ac:dyDescent="0.25">
      <c r="A85" s="69" t="s">
        <v>3</v>
      </c>
      <c r="B85" s="69"/>
      <c r="C85" s="69"/>
      <c r="D85" s="69"/>
      <c r="E85" s="69"/>
      <c r="F85" s="35">
        <v>34016</v>
      </c>
      <c r="G85" s="32">
        <f>L19</f>
        <v>9.9000000000000005E-2</v>
      </c>
      <c r="H85" s="47">
        <f>F85*G85*12</f>
        <v>40411.008000000002</v>
      </c>
      <c r="I85" s="22">
        <f>H85*1.302+3855.46</f>
        <v>56470.592416</v>
      </c>
      <c r="J85" s="42">
        <f>J78</f>
        <v>3485</v>
      </c>
      <c r="K85" s="23">
        <f>I85/J85</f>
        <v>16.203900262840747</v>
      </c>
      <c r="L85" s="24"/>
    </row>
    <row r="86" spans="1:13" ht="18.75" customHeight="1" x14ac:dyDescent="0.25">
      <c r="A86" s="69" t="s">
        <v>47</v>
      </c>
      <c r="B86" s="69"/>
      <c r="C86" s="69"/>
      <c r="D86" s="69"/>
      <c r="E86" s="69"/>
      <c r="F86" s="35">
        <v>27502</v>
      </c>
      <c r="G86" s="32">
        <f>L20</f>
        <v>9.9000000000000005E-2</v>
      </c>
      <c r="H86" s="47">
        <f>F86*G86*12</f>
        <v>32672.376000000004</v>
      </c>
      <c r="I86" s="22">
        <f>H86*1.302+3855.46</f>
        <v>46394.893552000009</v>
      </c>
      <c r="J86" s="42">
        <f>J85</f>
        <v>3485</v>
      </c>
      <c r="K86" s="23">
        <f>I86/J86</f>
        <v>13.312738465423244</v>
      </c>
      <c r="L86" s="24"/>
    </row>
    <row r="87" spans="1:13" x14ac:dyDescent="0.25">
      <c r="A87" s="36" t="s">
        <v>24</v>
      </c>
      <c r="B87" s="36"/>
      <c r="C87" s="36"/>
      <c r="D87" s="36"/>
      <c r="E87" s="36"/>
      <c r="F87" s="20"/>
      <c r="G87" s="20"/>
      <c r="H87" s="20"/>
      <c r="I87" s="43">
        <f>SUM(I85:I86)</f>
        <v>102865.48596800001</v>
      </c>
      <c r="J87" s="44"/>
      <c r="K87" s="44">
        <f>SUM(K85:K86)</f>
        <v>29.516638728263992</v>
      </c>
      <c r="L87" s="24"/>
    </row>
    <row r="88" spans="1:13" ht="10.5" customHeight="1" x14ac:dyDescent="0.25">
      <c r="F88" s="37"/>
      <c r="G88" s="37"/>
      <c r="H88" s="37"/>
      <c r="I88" s="37"/>
      <c r="J88" s="37"/>
      <c r="K88" s="37"/>
      <c r="L88" s="37"/>
    </row>
    <row r="89" spans="1:13" customFormat="1" x14ac:dyDescent="0.25">
      <c r="A89" s="77" t="s">
        <v>69</v>
      </c>
      <c r="B89" s="77"/>
      <c r="C89" s="77"/>
      <c r="D89" s="77"/>
      <c r="E89" s="77"/>
      <c r="F89" s="77"/>
      <c r="G89" s="77"/>
      <c r="H89" s="77"/>
      <c r="I89" s="77"/>
      <c r="J89" s="77"/>
      <c r="K89" s="77"/>
      <c r="L89" s="78"/>
      <c r="M89" s="10"/>
    </row>
    <row r="90" spans="1:13" ht="49.5" customHeight="1" x14ac:dyDescent="0.25">
      <c r="A90" s="75" t="s">
        <v>71</v>
      </c>
      <c r="B90" s="75"/>
      <c r="C90" s="75"/>
      <c r="D90" s="75"/>
      <c r="E90" s="75"/>
      <c r="F90" s="13" t="s">
        <v>7</v>
      </c>
      <c r="G90" s="13" t="s">
        <v>61</v>
      </c>
      <c r="H90" s="13" t="s">
        <v>60</v>
      </c>
      <c r="I90" s="13" t="s">
        <v>66</v>
      </c>
      <c r="J90" s="13" t="s">
        <v>64</v>
      </c>
      <c r="K90" s="15" t="s">
        <v>65</v>
      </c>
      <c r="L90" s="17"/>
    </row>
    <row r="91" spans="1:13" x14ac:dyDescent="0.25">
      <c r="A91" s="69" t="s">
        <v>104</v>
      </c>
      <c r="B91" s="69"/>
      <c r="C91" s="69"/>
      <c r="D91" s="69"/>
      <c r="E91" s="69"/>
      <c r="F91" s="20" t="s">
        <v>25</v>
      </c>
      <c r="G91" s="32"/>
      <c r="H91" s="47"/>
      <c r="I91" s="22">
        <v>5959.8</v>
      </c>
      <c r="J91" s="42">
        <f>J86</f>
        <v>3485</v>
      </c>
      <c r="K91" s="38">
        <f>I91/J91</f>
        <v>1.71012912482066</v>
      </c>
      <c r="L91" s="24"/>
    </row>
    <row r="92" spans="1:13" customFormat="1" x14ac:dyDescent="0.25">
      <c r="A92" s="70" t="s">
        <v>70</v>
      </c>
      <c r="B92" s="71"/>
      <c r="C92" s="71"/>
      <c r="D92" s="71"/>
      <c r="E92" s="71"/>
      <c r="F92" s="71"/>
      <c r="G92" s="71"/>
      <c r="H92" s="71"/>
      <c r="I92" s="43">
        <f>SUM(I91:I91)</f>
        <v>5959.8</v>
      </c>
      <c r="J92" s="44"/>
      <c r="K92" s="44">
        <f>SUM(K91:K91)</f>
        <v>1.71012912482066</v>
      </c>
      <c r="L92" s="24"/>
      <c r="M92" s="107"/>
    </row>
    <row r="93" spans="1:13" x14ac:dyDescent="0.25">
      <c r="F93" s="37"/>
      <c r="G93" s="37"/>
      <c r="H93" s="37"/>
      <c r="I93" s="37"/>
      <c r="J93" s="37"/>
      <c r="K93" s="37"/>
      <c r="L93" s="37"/>
    </row>
    <row r="94" spans="1:13" x14ac:dyDescent="0.25">
      <c r="A94" s="84" t="s">
        <v>26</v>
      </c>
      <c r="B94" s="84"/>
      <c r="C94" s="84"/>
      <c r="D94" s="84"/>
      <c r="E94" s="84"/>
      <c r="F94" s="84"/>
      <c r="G94" s="84"/>
      <c r="H94" s="84"/>
      <c r="I94" s="84"/>
      <c r="J94" s="84"/>
      <c r="K94" s="84"/>
      <c r="L94" s="84"/>
    </row>
    <row r="95" spans="1:13" hidden="1" x14ac:dyDescent="0.25"/>
    <row r="96" spans="1:13" ht="15" customHeight="1" x14ac:dyDescent="0.25">
      <c r="A96" s="80" t="s">
        <v>27</v>
      </c>
      <c r="B96" s="80"/>
      <c r="C96" s="80"/>
      <c r="D96" s="75" t="s">
        <v>28</v>
      </c>
      <c r="E96" s="75"/>
      <c r="F96" s="75"/>
      <c r="G96" s="75"/>
      <c r="H96" s="75"/>
      <c r="I96" s="75"/>
      <c r="J96" s="75"/>
      <c r="K96" s="80" t="s">
        <v>39</v>
      </c>
      <c r="L96" s="80"/>
    </row>
    <row r="97" spans="1:13" ht="30" x14ac:dyDescent="0.25">
      <c r="A97" s="20" t="s">
        <v>29</v>
      </c>
      <c r="B97" s="14" t="s">
        <v>30</v>
      </c>
      <c r="C97" s="20" t="s">
        <v>31</v>
      </c>
      <c r="D97" s="20" t="s">
        <v>32</v>
      </c>
      <c r="E97" s="20" t="s">
        <v>33</v>
      </c>
      <c r="F97" s="20" t="s">
        <v>34</v>
      </c>
      <c r="G97" s="20" t="s">
        <v>35</v>
      </c>
      <c r="H97" s="20" t="s">
        <v>36</v>
      </c>
      <c r="I97" s="20" t="s">
        <v>37</v>
      </c>
      <c r="J97" s="20" t="s">
        <v>38</v>
      </c>
      <c r="K97" s="80"/>
      <c r="L97" s="80"/>
      <c r="M97" s="48"/>
    </row>
    <row r="98" spans="1:13" x14ac:dyDescent="0.25">
      <c r="A98" s="22">
        <f>K57</f>
        <v>162.13584816481514</v>
      </c>
      <c r="B98" s="20"/>
      <c r="C98" s="20"/>
      <c r="D98" s="22">
        <f>K65</f>
        <v>10.111482577905306</v>
      </c>
      <c r="E98" s="22">
        <f>K74</f>
        <v>3.9727606312769015</v>
      </c>
      <c r="F98" s="20"/>
      <c r="G98" s="22">
        <f>K81</f>
        <v>1.6731994261119081</v>
      </c>
      <c r="H98" s="20">
        <v>0</v>
      </c>
      <c r="I98" s="22">
        <f>K87</f>
        <v>29.516638728263992</v>
      </c>
      <c r="J98" s="22">
        <f>K92</f>
        <v>1.71012912482066</v>
      </c>
      <c r="K98" s="91">
        <f>SUM(A98:J98)</f>
        <v>209.12005865319395</v>
      </c>
      <c r="L98" s="92"/>
      <c r="M98" s="48"/>
    </row>
    <row r="100" spans="1:13" x14ac:dyDescent="0.25">
      <c r="A100" s="2"/>
      <c r="B100" s="3"/>
      <c r="C100" s="4"/>
      <c r="D100" s="5"/>
      <c r="E100" s="5"/>
      <c r="F100" s="5"/>
    </row>
    <row r="101" spans="1:13" ht="15.75" x14ac:dyDescent="0.25">
      <c r="A101" s="1" t="s">
        <v>57</v>
      </c>
      <c r="B101" s="1"/>
      <c r="C101" s="1"/>
      <c r="D101" s="1"/>
      <c r="E101" s="1"/>
      <c r="F101" s="18"/>
      <c r="G101" s="18" t="s">
        <v>59</v>
      </c>
      <c r="H101" s="18"/>
      <c r="I101" s="56">
        <f>I92+I87+I81+I74+I65+I57</f>
        <v>728783.40440638084</v>
      </c>
      <c r="L101" s="56">
        <f>K98*J91</f>
        <v>728783.40440638096</v>
      </c>
    </row>
    <row r="102" spans="1:13" ht="15.75" x14ac:dyDescent="0.25">
      <c r="A102" s="6"/>
      <c r="B102" s="1"/>
      <c r="C102" s="7"/>
      <c r="D102" s="8"/>
      <c r="E102" s="8"/>
      <c r="F102" s="8"/>
    </row>
    <row r="103" spans="1:13" x14ac:dyDescent="0.25">
      <c r="I103" s="48"/>
    </row>
    <row r="104" spans="1:13" ht="15.75" x14ac:dyDescent="0.25">
      <c r="A104" s="6" t="s">
        <v>125</v>
      </c>
      <c r="B104" s="1"/>
      <c r="C104" s="6"/>
      <c r="D104" s="1"/>
      <c r="H104" s="48"/>
    </row>
    <row r="105" spans="1:13" ht="15.75" x14ac:dyDescent="0.25">
      <c r="A105" s="6" t="s">
        <v>58</v>
      </c>
      <c r="B105" s="1"/>
      <c r="C105" s="6"/>
      <c r="D105" s="1"/>
    </row>
    <row r="106" spans="1:13" hidden="1" x14ac:dyDescent="0.25">
      <c r="I106" s="48">
        <f>I57+I87</f>
        <v>667908.91682238085</v>
      </c>
      <c r="J106" s="10" t="s">
        <v>118</v>
      </c>
    </row>
    <row r="107" spans="1:13" hidden="1" x14ac:dyDescent="0.25">
      <c r="H107" s="48"/>
      <c r="I107" s="48">
        <f>I65</f>
        <v>35238.516783999999</v>
      </c>
      <c r="J107" s="10">
        <v>223</v>
      </c>
    </row>
    <row r="108" spans="1:13" hidden="1" x14ac:dyDescent="0.25">
      <c r="I108" s="48">
        <f>I74</f>
        <v>13845.070800000001</v>
      </c>
      <c r="J108" s="10" t="s">
        <v>119</v>
      </c>
    </row>
    <row r="109" spans="1:13" hidden="1" x14ac:dyDescent="0.25">
      <c r="I109" s="48">
        <f>I92</f>
        <v>5959.8</v>
      </c>
      <c r="J109" s="10" t="s">
        <v>120</v>
      </c>
    </row>
    <row r="110" spans="1:13" hidden="1" x14ac:dyDescent="0.25">
      <c r="I110" s="48">
        <f>I81</f>
        <v>5831.0999999999995</v>
      </c>
      <c r="J110" s="10">
        <v>221</v>
      </c>
    </row>
    <row r="111" spans="1:13" hidden="1" x14ac:dyDescent="0.25"/>
  </sheetData>
  <mergeCells count="97">
    <mergeCell ref="A4:E4"/>
    <mergeCell ref="A6:E6"/>
    <mergeCell ref="A8:L8"/>
    <mergeCell ref="A9:L9"/>
    <mergeCell ref="A10:L10"/>
    <mergeCell ref="K98:L98"/>
    <mergeCell ref="A77:E77"/>
    <mergeCell ref="A78:E78"/>
    <mergeCell ref="A83:L83"/>
    <mergeCell ref="A84:E84"/>
    <mergeCell ref="A85:E85"/>
    <mergeCell ref="A86:E86"/>
    <mergeCell ref="A91:E91"/>
    <mergeCell ref="A96:C96"/>
    <mergeCell ref="K96:L97"/>
    <mergeCell ref="A90:E90"/>
    <mergeCell ref="A79:E79"/>
    <mergeCell ref="A48:E48"/>
    <mergeCell ref="A49:E49"/>
    <mergeCell ref="A73:E73"/>
    <mergeCell ref="A31:E31"/>
    <mergeCell ref="G31:K31"/>
    <mergeCell ref="G35:K35"/>
    <mergeCell ref="A60:E60"/>
    <mergeCell ref="A62:E62"/>
    <mergeCell ref="A63:E63"/>
    <mergeCell ref="A32:E32"/>
    <mergeCell ref="G32:K32"/>
    <mergeCell ref="A33:E33"/>
    <mergeCell ref="G33:K33"/>
    <mergeCell ref="A34:E34"/>
    <mergeCell ref="G34:K34"/>
    <mergeCell ref="A35:E35"/>
    <mergeCell ref="A76:L76"/>
    <mergeCell ref="A41:E41"/>
    <mergeCell ref="A94:L94"/>
    <mergeCell ref="D96:J96"/>
    <mergeCell ref="G36:K36"/>
    <mergeCell ref="A56:E56"/>
    <mergeCell ref="A52:E52"/>
    <mergeCell ref="A46:E46"/>
    <mergeCell ref="A36:E36"/>
    <mergeCell ref="A61:E61"/>
    <mergeCell ref="A64:E64"/>
    <mergeCell ref="A67:L67"/>
    <mergeCell ref="A68:E68"/>
    <mergeCell ref="A69:E69"/>
    <mergeCell ref="A70:E70"/>
    <mergeCell ref="A71:E71"/>
    <mergeCell ref="A72:E72"/>
    <mergeCell ref="A37:E37"/>
    <mergeCell ref="G37:K37"/>
    <mergeCell ref="A59:L59"/>
    <mergeCell ref="A26:E26"/>
    <mergeCell ref="G26:K26"/>
    <mergeCell ref="A30:E30"/>
    <mergeCell ref="G30:K30"/>
    <mergeCell ref="A27:E27"/>
    <mergeCell ref="G27:K27"/>
    <mergeCell ref="A28:E28"/>
    <mergeCell ref="G28:K28"/>
    <mergeCell ref="A29:E29"/>
    <mergeCell ref="G29:K29"/>
    <mergeCell ref="A40:E40"/>
    <mergeCell ref="A55:E55"/>
    <mergeCell ref="A18:E18"/>
    <mergeCell ref="G18:K18"/>
    <mergeCell ref="A19:E19"/>
    <mergeCell ref="G19:K19"/>
    <mergeCell ref="A20:E20"/>
    <mergeCell ref="G20:K20"/>
    <mergeCell ref="A24:E24"/>
    <mergeCell ref="G24:K24"/>
    <mergeCell ref="A25:E25"/>
    <mergeCell ref="G25:K25"/>
    <mergeCell ref="A21:E21"/>
    <mergeCell ref="G21:K21"/>
    <mergeCell ref="A22:E22"/>
    <mergeCell ref="G22:K22"/>
    <mergeCell ref="A23:E23"/>
    <mergeCell ref="G23:K23"/>
    <mergeCell ref="A42:E42"/>
    <mergeCell ref="A44:E44"/>
    <mergeCell ref="A92:H92"/>
    <mergeCell ref="A57:H57"/>
    <mergeCell ref="A65:H65"/>
    <mergeCell ref="A80:E80"/>
    <mergeCell ref="A74:H74"/>
    <mergeCell ref="A81:H81"/>
    <mergeCell ref="A89:L89"/>
    <mergeCell ref="A54:E54"/>
    <mergeCell ref="A43:E43"/>
    <mergeCell ref="A47:E47"/>
    <mergeCell ref="A50:E50"/>
    <mergeCell ref="A51:E51"/>
    <mergeCell ref="A45:E45"/>
    <mergeCell ref="A53:E53"/>
  </mergeCells>
  <printOptions horizontalCentered="1"/>
  <pageMargins left="0" right="0" top="0" bottom="0" header="0.27559055118110237" footer="0"/>
  <pageSetup paperSize="9" scale="8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4"/>
  <sheetViews>
    <sheetView topLeftCell="A76" zoomScale="90" zoomScaleNormal="90" workbookViewId="0">
      <selection activeCell="I101" sqref="I101"/>
    </sheetView>
  </sheetViews>
  <sheetFormatPr defaultRowHeight="15" x14ac:dyDescent="0.25"/>
  <cols>
    <col min="1" max="3" width="9.140625" style="10" customWidth="1"/>
    <col min="4" max="4" width="12.42578125" style="10" customWidth="1"/>
    <col min="5" max="5" width="6.28515625" style="10" customWidth="1"/>
    <col min="6" max="6" width="12.42578125" style="10" customWidth="1"/>
    <col min="7" max="7" width="14.28515625" style="10" customWidth="1"/>
    <col min="8" max="8" width="17.42578125" style="10" customWidth="1"/>
    <col min="9" max="9" width="16.5703125" style="10" customWidth="1"/>
    <col min="10" max="10" width="12.85546875" style="10" customWidth="1"/>
    <col min="11" max="11" width="15.140625" style="10" customWidth="1"/>
    <col min="12" max="12" width="13.5703125" style="10" customWidth="1"/>
    <col min="13" max="13" width="14.5703125" style="10" customWidth="1"/>
    <col min="14" max="16384" width="9.140625" style="10"/>
  </cols>
  <sheetData>
    <row r="1" spans="1:12" ht="15.75" x14ac:dyDescent="0.25">
      <c r="A1" s="1" t="s">
        <v>53</v>
      </c>
      <c r="B1" s="1"/>
      <c r="C1" s="1"/>
    </row>
    <row r="2" spans="1:12" ht="15.75" x14ac:dyDescent="0.25">
      <c r="A2" s="12" t="s">
        <v>54</v>
      </c>
      <c r="B2" s="12"/>
      <c r="C2" s="12"/>
    </row>
    <row r="3" spans="1:12" ht="12.75" customHeight="1" x14ac:dyDescent="0.25">
      <c r="A3" s="11"/>
      <c r="B3" s="11"/>
      <c r="C3" s="11"/>
    </row>
    <row r="4" spans="1:12" ht="15.75" x14ac:dyDescent="0.25">
      <c r="A4" s="93" t="s">
        <v>55</v>
      </c>
      <c r="B4" s="93"/>
      <c r="C4" s="93"/>
      <c r="D4" s="94"/>
      <c r="E4" s="94"/>
    </row>
    <row r="5" spans="1:12" ht="12.75" customHeight="1" x14ac:dyDescent="0.25">
      <c r="A5" s="12"/>
      <c r="B5" s="12"/>
      <c r="C5" s="12"/>
    </row>
    <row r="6" spans="1:12" ht="15.75" x14ac:dyDescent="0.25">
      <c r="A6" s="95" t="s">
        <v>56</v>
      </c>
      <c r="B6" s="95"/>
      <c r="C6" s="95"/>
      <c r="D6" s="94"/>
      <c r="E6" s="94"/>
    </row>
    <row r="8" spans="1:12" ht="15.75" x14ac:dyDescent="0.25">
      <c r="A8" s="96" t="s">
        <v>52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</row>
    <row r="9" spans="1:12" ht="15.75" x14ac:dyDescent="0.25">
      <c r="A9" s="96" t="s">
        <v>108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ht="15.75" x14ac:dyDescent="0.25">
      <c r="A10" s="96" t="s">
        <v>124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</row>
    <row r="12" spans="1:12" x14ac:dyDescent="0.25">
      <c r="A12" s="9" t="s">
        <v>116</v>
      </c>
    </row>
    <row r="13" spans="1:12" x14ac:dyDescent="0.25">
      <c r="A13" s="9" t="s">
        <v>92</v>
      </c>
    </row>
    <row r="14" spans="1:12" x14ac:dyDescent="0.25">
      <c r="A14" s="9" t="s">
        <v>93</v>
      </c>
    </row>
    <row r="15" spans="1:12" x14ac:dyDescent="0.25">
      <c r="A15" s="9" t="s">
        <v>89</v>
      </c>
    </row>
    <row r="16" spans="1:12" x14ac:dyDescent="0.25">
      <c r="A16" s="9" t="s">
        <v>122</v>
      </c>
    </row>
    <row r="17" spans="1:12" ht="18.75" customHeight="1" x14ac:dyDescent="0.25">
      <c r="A17" s="9" t="s">
        <v>90</v>
      </c>
    </row>
    <row r="18" spans="1:12" ht="33" customHeight="1" x14ac:dyDescent="0.25">
      <c r="A18" s="80" t="s">
        <v>0</v>
      </c>
      <c r="B18" s="80"/>
      <c r="C18" s="80"/>
      <c r="D18" s="80"/>
      <c r="E18" s="80"/>
      <c r="F18" s="13" t="s">
        <v>1</v>
      </c>
      <c r="G18" s="80" t="s">
        <v>2</v>
      </c>
      <c r="H18" s="80"/>
      <c r="I18" s="80"/>
      <c r="J18" s="80"/>
      <c r="K18" s="80"/>
      <c r="L18" s="20" t="s">
        <v>1</v>
      </c>
    </row>
    <row r="19" spans="1:12" ht="30.75" customHeight="1" x14ac:dyDescent="0.25">
      <c r="A19" s="81" t="s">
        <v>48</v>
      </c>
      <c r="B19" s="82"/>
      <c r="C19" s="82"/>
      <c r="D19" s="82"/>
      <c r="E19" s="83"/>
      <c r="F19" s="32">
        <v>0.88100000000000001</v>
      </c>
      <c r="G19" s="79" t="s">
        <v>3</v>
      </c>
      <c r="H19" s="79"/>
      <c r="I19" s="79"/>
      <c r="J19" s="79"/>
      <c r="K19" s="79"/>
      <c r="L19" s="32">
        <v>0.88100000000000001</v>
      </c>
    </row>
    <row r="20" spans="1:12" ht="15" customHeight="1" x14ac:dyDescent="0.25">
      <c r="A20" s="69" t="s">
        <v>78</v>
      </c>
      <c r="B20" s="69"/>
      <c r="C20" s="69"/>
      <c r="D20" s="69"/>
      <c r="E20" s="69"/>
      <c r="F20" s="32">
        <v>0.88100000000000001</v>
      </c>
      <c r="G20" s="79" t="s">
        <v>49</v>
      </c>
      <c r="H20" s="79"/>
      <c r="I20" s="79"/>
      <c r="J20" s="79"/>
      <c r="K20" s="79"/>
      <c r="L20" s="32">
        <v>0.88100000000000001</v>
      </c>
    </row>
    <row r="21" spans="1:12" ht="15" customHeight="1" x14ac:dyDescent="0.25">
      <c r="A21" s="69" t="s">
        <v>82</v>
      </c>
      <c r="B21" s="69"/>
      <c r="C21" s="69"/>
      <c r="D21" s="69"/>
      <c r="E21" s="69"/>
      <c r="F21" s="32">
        <v>0.88100000000000001</v>
      </c>
      <c r="G21" s="69"/>
      <c r="H21" s="69"/>
      <c r="I21" s="69"/>
      <c r="J21" s="69"/>
      <c r="K21" s="69"/>
      <c r="L21" s="20"/>
    </row>
    <row r="22" spans="1:12" ht="15" customHeight="1" x14ac:dyDescent="0.25">
      <c r="A22" s="69" t="s">
        <v>76</v>
      </c>
      <c r="B22" s="69"/>
      <c r="C22" s="69"/>
      <c r="D22" s="69"/>
      <c r="E22" s="69"/>
      <c r="F22" s="32">
        <v>0.88100000000000001</v>
      </c>
      <c r="G22" s="69"/>
      <c r="H22" s="69"/>
      <c r="I22" s="69"/>
      <c r="J22" s="69"/>
      <c r="K22" s="69"/>
      <c r="L22" s="20"/>
    </row>
    <row r="23" spans="1:12" ht="14.25" customHeight="1" x14ac:dyDescent="0.25">
      <c r="A23" s="69" t="s">
        <v>79</v>
      </c>
      <c r="B23" s="69"/>
      <c r="C23" s="69"/>
      <c r="D23" s="69"/>
      <c r="E23" s="69"/>
      <c r="F23" s="32">
        <v>0.4405</v>
      </c>
      <c r="G23" s="79"/>
      <c r="H23" s="79"/>
      <c r="I23" s="79"/>
      <c r="J23" s="79"/>
      <c r="K23" s="79"/>
      <c r="L23" s="20"/>
    </row>
    <row r="24" spans="1:12" ht="15" customHeight="1" x14ac:dyDescent="0.25">
      <c r="A24" s="69" t="s">
        <v>84</v>
      </c>
      <c r="B24" s="69"/>
      <c r="C24" s="69"/>
      <c r="D24" s="69"/>
      <c r="E24" s="69"/>
      <c r="F24" s="32">
        <v>0.88100000000000001</v>
      </c>
      <c r="G24" s="79"/>
      <c r="H24" s="79"/>
      <c r="I24" s="79"/>
      <c r="J24" s="79"/>
      <c r="K24" s="79"/>
      <c r="L24" s="22"/>
    </row>
    <row r="25" spans="1:12" ht="15" customHeight="1" x14ac:dyDescent="0.25">
      <c r="A25" s="79" t="s">
        <v>41</v>
      </c>
      <c r="B25" s="79"/>
      <c r="C25" s="79"/>
      <c r="D25" s="79"/>
      <c r="E25" s="79"/>
      <c r="F25" s="32">
        <v>2.863</v>
      </c>
      <c r="G25" s="79"/>
      <c r="H25" s="79"/>
      <c r="I25" s="79"/>
      <c r="J25" s="79"/>
      <c r="K25" s="79"/>
      <c r="L25" s="20"/>
    </row>
    <row r="26" spans="1:12" ht="15" customHeight="1" x14ac:dyDescent="0.25">
      <c r="A26" s="85" t="s">
        <v>85</v>
      </c>
      <c r="B26" s="86"/>
      <c r="C26" s="86"/>
      <c r="D26" s="86"/>
      <c r="E26" s="87"/>
      <c r="F26" s="32">
        <v>0.88100000000000001</v>
      </c>
      <c r="G26" s="79"/>
      <c r="H26" s="79"/>
      <c r="I26" s="79"/>
      <c r="J26" s="79"/>
      <c r="K26" s="79"/>
      <c r="L26" s="21"/>
    </row>
    <row r="27" spans="1:12" x14ac:dyDescent="0.25">
      <c r="A27" s="69" t="s">
        <v>75</v>
      </c>
      <c r="B27" s="69"/>
      <c r="C27" s="69"/>
      <c r="D27" s="69"/>
      <c r="E27" s="69"/>
      <c r="F27" s="32">
        <v>0.88100000000000001</v>
      </c>
      <c r="G27" s="69"/>
      <c r="H27" s="69"/>
      <c r="I27" s="69"/>
      <c r="J27" s="69"/>
      <c r="K27" s="69"/>
      <c r="L27" s="20"/>
    </row>
    <row r="28" spans="1:12" ht="15" customHeight="1" x14ac:dyDescent="0.25">
      <c r="A28" s="69" t="s">
        <v>86</v>
      </c>
      <c r="B28" s="69"/>
      <c r="C28" s="69"/>
      <c r="D28" s="69"/>
      <c r="E28" s="69"/>
      <c r="F28" s="32">
        <v>0.88100000000000001</v>
      </c>
      <c r="G28" s="69"/>
      <c r="H28" s="69"/>
      <c r="I28" s="69"/>
      <c r="J28" s="69"/>
      <c r="K28" s="69"/>
      <c r="L28" s="20"/>
    </row>
    <row r="29" spans="1:12" x14ac:dyDescent="0.25">
      <c r="A29" s="79" t="s">
        <v>50</v>
      </c>
      <c r="B29" s="79"/>
      <c r="C29" s="79"/>
      <c r="D29" s="79"/>
      <c r="E29" s="79"/>
      <c r="F29" s="32">
        <v>2.6429999999999998</v>
      </c>
      <c r="G29" s="69"/>
      <c r="H29" s="69"/>
      <c r="I29" s="69"/>
      <c r="J29" s="69"/>
      <c r="K29" s="69"/>
      <c r="L29" s="20"/>
    </row>
    <row r="30" spans="1:12" ht="15" customHeight="1" x14ac:dyDescent="0.25">
      <c r="A30" s="79" t="s">
        <v>83</v>
      </c>
      <c r="B30" s="79"/>
      <c r="C30" s="79"/>
      <c r="D30" s="79"/>
      <c r="E30" s="79"/>
      <c r="F30" s="32">
        <v>0.88100000000000001</v>
      </c>
      <c r="G30" s="79"/>
      <c r="H30" s="79"/>
      <c r="I30" s="79"/>
      <c r="J30" s="79"/>
      <c r="K30" s="79"/>
      <c r="L30" s="21"/>
    </row>
    <row r="31" spans="1:12" x14ac:dyDescent="0.25">
      <c r="A31" s="79" t="s">
        <v>77</v>
      </c>
      <c r="B31" s="79"/>
      <c r="C31" s="79"/>
      <c r="D31" s="79"/>
      <c r="E31" s="79"/>
      <c r="F31" s="32">
        <v>0.88100000000000001</v>
      </c>
      <c r="G31" s="69"/>
      <c r="H31" s="69"/>
      <c r="I31" s="69"/>
      <c r="J31" s="69"/>
      <c r="K31" s="69"/>
      <c r="L31" s="20"/>
    </row>
    <row r="32" spans="1:12" x14ac:dyDescent="0.25">
      <c r="A32" s="79" t="s">
        <v>81</v>
      </c>
      <c r="B32" s="79"/>
      <c r="C32" s="79"/>
      <c r="D32" s="79"/>
      <c r="E32" s="79"/>
      <c r="F32" s="32">
        <v>0.88100000000000001</v>
      </c>
      <c r="G32" s="69"/>
      <c r="H32" s="69"/>
      <c r="I32" s="69"/>
      <c r="J32" s="69"/>
      <c r="K32" s="69"/>
      <c r="L32" s="21"/>
    </row>
    <row r="33" spans="1:12" ht="15" customHeight="1" x14ac:dyDescent="0.25">
      <c r="A33" s="79" t="s">
        <v>80</v>
      </c>
      <c r="B33" s="79"/>
      <c r="C33" s="79"/>
      <c r="D33" s="79"/>
      <c r="E33" s="79"/>
      <c r="F33" s="32">
        <v>2.0880000000000001</v>
      </c>
      <c r="G33" s="69"/>
      <c r="H33" s="69"/>
      <c r="I33" s="69"/>
      <c r="J33" s="69"/>
      <c r="K33" s="69"/>
      <c r="L33" s="20"/>
    </row>
    <row r="34" spans="1:12" x14ac:dyDescent="0.25">
      <c r="A34" s="79" t="s">
        <v>51</v>
      </c>
      <c r="B34" s="79"/>
      <c r="C34" s="79"/>
      <c r="D34" s="79"/>
      <c r="E34" s="79"/>
      <c r="F34" s="32">
        <v>0.88100000000000001</v>
      </c>
      <c r="G34" s="69"/>
      <c r="H34" s="69"/>
      <c r="I34" s="69"/>
      <c r="J34" s="69"/>
      <c r="K34" s="69"/>
      <c r="L34" s="20"/>
    </row>
    <row r="35" spans="1:12" hidden="1" x14ac:dyDescent="0.25">
      <c r="A35" s="85"/>
      <c r="B35" s="86"/>
      <c r="C35" s="86"/>
      <c r="D35" s="86"/>
      <c r="E35" s="87"/>
      <c r="F35" s="20"/>
      <c r="G35" s="69"/>
      <c r="H35" s="69"/>
      <c r="I35" s="69"/>
      <c r="J35" s="69"/>
      <c r="K35" s="69"/>
      <c r="L35" s="20"/>
    </row>
    <row r="36" spans="1:12" ht="9.75" hidden="1" customHeight="1" x14ac:dyDescent="0.25">
      <c r="A36" s="85"/>
      <c r="B36" s="86"/>
      <c r="C36" s="86"/>
      <c r="D36" s="86"/>
      <c r="E36" s="87"/>
      <c r="F36" s="20"/>
      <c r="G36" s="81"/>
      <c r="H36" s="82"/>
      <c r="I36" s="82"/>
      <c r="J36" s="82"/>
      <c r="K36" s="83"/>
      <c r="L36" s="20"/>
    </row>
    <row r="37" spans="1:12" s="9" customFormat="1" ht="14.25" x14ac:dyDescent="0.2">
      <c r="A37" s="101" t="s">
        <v>4</v>
      </c>
      <c r="B37" s="101"/>
      <c r="C37" s="101"/>
      <c r="D37" s="101"/>
      <c r="E37" s="101"/>
      <c r="F37" s="102">
        <f>SUM(F19:F36)</f>
        <v>18.606500000000004</v>
      </c>
      <c r="G37" s="101" t="s">
        <v>4</v>
      </c>
      <c r="H37" s="101"/>
      <c r="I37" s="101"/>
      <c r="J37" s="101"/>
      <c r="K37" s="101"/>
      <c r="L37" s="102">
        <f>SUM(L19:L36)</f>
        <v>1.762</v>
      </c>
    </row>
    <row r="39" spans="1:12" x14ac:dyDescent="0.25">
      <c r="A39" s="9" t="s">
        <v>67</v>
      </c>
      <c r="F39" s="10">
        <v>31076</v>
      </c>
    </row>
    <row r="40" spans="1:12" ht="60" x14ac:dyDescent="0.25">
      <c r="A40" s="88" t="s">
        <v>5</v>
      </c>
      <c r="B40" s="89"/>
      <c r="C40" s="89"/>
      <c r="D40" s="89"/>
      <c r="E40" s="90"/>
      <c r="F40" s="13" t="s">
        <v>6</v>
      </c>
      <c r="G40" s="13" t="s">
        <v>1</v>
      </c>
      <c r="H40" s="13" t="s">
        <v>62</v>
      </c>
      <c r="I40" s="13" t="s">
        <v>63</v>
      </c>
      <c r="J40" s="13" t="s">
        <v>64</v>
      </c>
      <c r="K40" s="15" t="s">
        <v>65</v>
      </c>
      <c r="L40" s="14"/>
    </row>
    <row r="41" spans="1:12" ht="30.75" customHeight="1" x14ac:dyDescent="0.25">
      <c r="A41" s="81" t="s">
        <v>48</v>
      </c>
      <c r="B41" s="82"/>
      <c r="C41" s="82"/>
      <c r="D41" s="82"/>
      <c r="E41" s="83"/>
      <c r="F41" s="35">
        <f>'Услуга №1 '!F41</f>
        <v>19158</v>
      </c>
      <c r="G41" s="32">
        <f>F19</f>
        <v>0.88100000000000001</v>
      </c>
      <c r="H41" s="47">
        <f>G41*F41*12</f>
        <v>202538.37599999999</v>
      </c>
      <c r="I41" s="47">
        <f>H41*1.302+35088.62</f>
        <v>298793.58555199997</v>
      </c>
      <c r="J41" s="42">
        <f>F39</f>
        <v>31076</v>
      </c>
      <c r="K41" s="23">
        <f>I41/J41</f>
        <v>9.6149306716437106</v>
      </c>
      <c r="L41" s="22"/>
    </row>
    <row r="42" spans="1:12" ht="14.25" customHeight="1" x14ac:dyDescent="0.25">
      <c r="A42" s="69" t="s">
        <v>78</v>
      </c>
      <c r="B42" s="69"/>
      <c r="C42" s="69"/>
      <c r="D42" s="69"/>
      <c r="E42" s="69"/>
      <c r="F42" s="35">
        <f>'Услуга №1 '!F42</f>
        <v>19158</v>
      </c>
      <c r="G42" s="32">
        <f t="shared" ref="G42:G56" si="0">F20</f>
        <v>0.88100000000000001</v>
      </c>
      <c r="H42" s="47">
        <f t="shared" ref="H42:H56" si="1">G42*F42*12</f>
        <v>202538.37599999999</v>
      </c>
      <c r="I42" s="47">
        <f t="shared" ref="I42:I56" si="2">H42*1.302+35088.62</f>
        <v>298793.58555199997</v>
      </c>
      <c r="J42" s="42">
        <f>J46</f>
        <v>31076</v>
      </c>
      <c r="K42" s="23">
        <f t="shared" ref="K42:K56" si="3">I42/J42</f>
        <v>9.6149306716437106</v>
      </c>
      <c r="L42" s="22"/>
    </row>
    <row r="43" spans="1:12" ht="14.25" customHeight="1" x14ac:dyDescent="0.25">
      <c r="A43" s="69" t="s">
        <v>82</v>
      </c>
      <c r="B43" s="69"/>
      <c r="C43" s="69"/>
      <c r="D43" s="69"/>
      <c r="E43" s="69"/>
      <c r="F43" s="35">
        <f>'Услуга №1 '!F43</f>
        <v>18201</v>
      </c>
      <c r="G43" s="32">
        <f t="shared" si="0"/>
        <v>0.88100000000000001</v>
      </c>
      <c r="H43" s="47">
        <f t="shared" si="1"/>
        <v>192420.97200000001</v>
      </c>
      <c r="I43" s="47">
        <f t="shared" si="2"/>
        <v>285620.72554400004</v>
      </c>
      <c r="J43" s="42">
        <f>J41</f>
        <v>31076</v>
      </c>
      <c r="K43" s="23">
        <f t="shared" si="3"/>
        <v>9.1910389221264008</v>
      </c>
      <c r="L43" s="22"/>
    </row>
    <row r="44" spans="1:12" ht="13.5" customHeight="1" x14ac:dyDescent="0.25">
      <c r="A44" s="69" t="s">
        <v>76</v>
      </c>
      <c r="B44" s="69"/>
      <c r="C44" s="69"/>
      <c r="D44" s="69"/>
      <c r="E44" s="69"/>
      <c r="F44" s="35">
        <f>'Услуга №1 '!F44</f>
        <v>17375.804</v>
      </c>
      <c r="G44" s="32">
        <f t="shared" si="0"/>
        <v>0.88100000000000001</v>
      </c>
      <c r="H44" s="47">
        <f t="shared" si="1"/>
        <v>183696.99988799999</v>
      </c>
      <c r="I44" s="47">
        <f t="shared" si="2"/>
        <v>274262.11385417602</v>
      </c>
      <c r="J44" s="42">
        <f>J41</f>
        <v>31076</v>
      </c>
      <c r="K44" s="23">
        <f t="shared" si="3"/>
        <v>8.8255281842636126</v>
      </c>
      <c r="L44" s="22"/>
    </row>
    <row r="45" spans="1:12" x14ac:dyDescent="0.25">
      <c r="A45" s="69" t="s">
        <v>79</v>
      </c>
      <c r="B45" s="69"/>
      <c r="C45" s="69"/>
      <c r="D45" s="69"/>
      <c r="E45" s="69"/>
      <c r="F45" s="35">
        <f>'Услуга №1 '!F45</f>
        <v>16545</v>
      </c>
      <c r="G45" s="32">
        <f t="shared" si="0"/>
        <v>0.4405</v>
      </c>
      <c r="H45" s="47">
        <f t="shared" si="1"/>
        <v>87456.87</v>
      </c>
      <c r="I45" s="47">
        <f t="shared" si="2"/>
        <v>148957.46474</v>
      </c>
      <c r="J45" s="42">
        <f>J43</f>
        <v>31076</v>
      </c>
      <c r="K45" s="23">
        <f t="shared" si="3"/>
        <v>4.7933281226670097</v>
      </c>
      <c r="L45" s="22"/>
    </row>
    <row r="46" spans="1:12" x14ac:dyDescent="0.25">
      <c r="A46" s="69" t="s">
        <v>84</v>
      </c>
      <c r="B46" s="69"/>
      <c r="C46" s="69"/>
      <c r="D46" s="69"/>
      <c r="E46" s="69"/>
      <c r="F46" s="35">
        <f>'Услуга №1 '!F46</f>
        <v>16227</v>
      </c>
      <c r="G46" s="32">
        <f t="shared" si="0"/>
        <v>0.88100000000000001</v>
      </c>
      <c r="H46" s="47">
        <f t="shared" si="1"/>
        <v>171551.84400000001</v>
      </c>
      <c r="I46" s="47">
        <f t="shared" si="2"/>
        <v>258449.120888</v>
      </c>
      <c r="J46" s="42">
        <f>J43</f>
        <v>31076</v>
      </c>
      <c r="K46" s="23">
        <f t="shared" si="3"/>
        <v>8.31667913785558</v>
      </c>
      <c r="L46" s="22"/>
    </row>
    <row r="47" spans="1:12" ht="15" customHeight="1" x14ac:dyDescent="0.25">
      <c r="A47" s="79" t="s">
        <v>41</v>
      </c>
      <c r="B47" s="79"/>
      <c r="C47" s="79"/>
      <c r="D47" s="79"/>
      <c r="E47" s="79"/>
      <c r="F47" s="32">
        <f>'Услуга №1 '!F47</f>
        <v>14592</v>
      </c>
      <c r="G47" s="32">
        <f t="shared" si="0"/>
        <v>2.863</v>
      </c>
      <c r="H47" s="47">
        <f t="shared" si="1"/>
        <v>501322.75199999998</v>
      </c>
      <c r="I47" s="47">
        <f t="shared" si="2"/>
        <v>687810.84310399997</v>
      </c>
      <c r="J47" s="42">
        <f>J45</f>
        <v>31076</v>
      </c>
      <c r="K47" s="23">
        <f t="shared" si="3"/>
        <v>22.133184550907451</v>
      </c>
      <c r="L47" s="22"/>
    </row>
    <row r="48" spans="1:12" x14ac:dyDescent="0.25">
      <c r="A48" s="85" t="s">
        <v>85</v>
      </c>
      <c r="B48" s="86"/>
      <c r="C48" s="86"/>
      <c r="D48" s="86"/>
      <c r="E48" s="87"/>
      <c r="F48" s="32">
        <f>'Услуга №1 '!F48</f>
        <v>12592</v>
      </c>
      <c r="G48" s="32">
        <f t="shared" si="0"/>
        <v>0.88100000000000001</v>
      </c>
      <c r="H48" s="47">
        <f t="shared" si="1"/>
        <v>133122.62400000001</v>
      </c>
      <c r="I48" s="47">
        <f t="shared" si="2"/>
        <v>208414.27644800002</v>
      </c>
      <c r="J48" s="42">
        <f>J45</f>
        <v>31076</v>
      </c>
      <c r="K48" s="23">
        <f t="shared" si="3"/>
        <v>6.7065991906294249</v>
      </c>
      <c r="L48" s="22"/>
    </row>
    <row r="49" spans="1:13" ht="15.75" customHeight="1" x14ac:dyDescent="0.25">
      <c r="A49" s="69" t="s">
        <v>75</v>
      </c>
      <c r="B49" s="69"/>
      <c r="C49" s="69"/>
      <c r="D49" s="69"/>
      <c r="E49" s="69"/>
      <c r="F49" s="32">
        <f>'Услуга №1 '!F49</f>
        <v>12592</v>
      </c>
      <c r="G49" s="32">
        <f t="shared" si="0"/>
        <v>0.88100000000000001</v>
      </c>
      <c r="H49" s="47">
        <f t="shared" si="1"/>
        <v>133122.62400000001</v>
      </c>
      <c r="I49" s="47">
        <f t="shared" si="2"/>
        <v>208414.27644800002</v>
      </c>
      <c r="J49" s="42">
        <f>J46</f>
        <v>31076</v>
      </c>
      <c r="K49" s="23">
        <f t="shared" si="3"/>
        <v>6.7065991906294249</v>
      </c>
      <c r="L49" s="22"/>
    </row>
    <row r="50" spans="1:13" x14ac:dyDescent="0.25">
      <c r="A50" s="69" t="s">
        <v>86</v>
      </c>
      <c r="B50" s="69"/>
      <c r="C50" s="69"/>
      <c r="D50" s="69"/>
      <c r="E50" s="69"/>
      <c r="F50" s="32">
        <f>'Услуга №1 '!F50</f>
        <v>16577</v>
      </c>
      <c r="G50" s="32">
        <f t="shared" si="0"/>
        <v>0.88100000000000001</v>
      </c>
      <c r="H50" s="47">
        <f t="shared" si="1"/>
        <v>175252.04399999999</v>
      </c>
      <c r="I50" s="47">
        <f t="shared" si="2"/>
        <v>263266.781288</v>
      </c>
      <c r="J50" s="42">
        <f>J47</f>
        <v>31076</v>
      </c>
      <c r="K50" s="23">
        <f t="shared" si="3"/>
        <v>8.4717074684000515</v>
      </c>
      <c r="L50" s="22"/>
    </row>
    <row r="51" spans="1:13" ht="15" customHeight="1" x14ac:dyDescent="0.25">
      <c r="A51" s="79" t="s">
        <v>50</v>
      </c>
      <c r="B51" s="79"/>
      <c r="C51" s="79"/>
      <c r="D51" s="79"/>
      <c r="E51" s="79"/>
      <c r="F51" s="22">
        <f>'Услуга №1 '!F51</f>
        <v>16585.085599999999</v>
      </c>
      <c r="G51" s="32">
        <f t="shared" si="0"/>
        <v>2.6429999999999998</v>
      </c>
      <c r="H51" s="47">
        <f t="shared" si="1"/>
        <v>526012.57488959993</v>
      </c>
      <c r="I51" s="47">
        <f t="shared" si="2"/>
        <v>719956.99250625912</v>
      </c>
      <c r="J51" s="42">
        <f>J47</f>
        <v>31076</v>
      </c>
      <c r="K51" s="23">
        <f t="shared" si="3"/>
        <v>23.167621074342229</v>
      </c>
      <c r="L51" s="22"/>
    </row>
    <row r="52" spans="1:13" ht="15" customHeight="1" x14ac:dyDescent="0.25">
      <c r="A52" s="79" t="s">
        <v>83</v>
      </c>
      <c r="B52" s="79"/>
      <c r="C52" s="79"/>
      <c r="D52" s="79"/>
      <c r="E52" s="79"/>
      <c r="F52" s="32">
        <f>'Услуга №1 '!F52</f>
        <v>14592</v>
      </c>
      <c r="G52" s="32">
        <f t="shared" si="0"/>
        <v>0.88100000000000001</v>
      </c>
      <c r="H52" s="47">
        <f t="shared" si="1"/>
        <v>154266.62400000001</v>
      </c>
      <c r="I52" s="47">
        <f t="shared" si="2"/>
        <v>235943.76444800003</v>
      </c>
      <c r="J52" s="42">
        <f>J50</f>
        <v>31076</v>
      </c>
      <c r="K52" s="23">
        <f t="shared" si="3"/>
        <v>7.5924753651692631</v>
      </c>
      <c r="L52" s="22"/>
    </row>
    <row r="53" spans="1:13" ht="17.25" customHeight="1" x14ac:dyDescent="0.25">
      <c r="A53" s="79" t="s">
        <v>77</v>
      </c>
      <c r="B53" s="79"/>
      <c r="C53" s="79"/>
      <c r="D53" s="79"/>
      <c r="E53" s="79"/>
      <c r="F53" s="35">
        <f>'Услуга №1 '!F53</f>
        <v>15656</v>
      </c>
      <c r="G53" s="32">
        <f t="shared" si="0"/>
        <v>0.88100000000000001</v>
      </c>
      <c r="H53" s="47">
        <f t="shared" si="1"/>
        <v>165515.23199999999</v>
      </c>
      <c r="I53" s="47">
        <f t="shared" si="2"/>
        <v>250589.45206399998</v>
      </c>
      <c r="J53" s="42">
        <f>J51</f>
        <v>31076</v>
      </c>
      <c r="K53" s="23">
        <f t="shared" si="3"/>
        <v>8.0637614900244561</v>
      </c>
      <c r="L53" s="22"/>
    </row>
    <row r="54" spans="1:13" ht="15" customHeight="1" x14ac:dyDescent="0.25">
      <c r="A54" s="79" t="s">
        <v>81</v>
      </c>
      <c r="B54" s="79"/>
      <c r="C54" s="79"/>
      <c r="D54" s="79"/>
      <c r="E54" s="79"/>
      <c r="F54" s="35">
        <f>'Услуга №1 '!F54</f>
        <v>14592</v>
      </c>
      <c r="G54" s="32">
        <f t="shared" si="0"/>
        <v>0.88100000000000001</v>
      </c>
      <c r="H54" s="47">
        <f t="shared" si="1"/>
        <v>154266.62400000001</v>
      </c>
      <c r="I54" s="47">
        <f t="shared" si="2"/>
        <v>235943.76444800003</v>
      </c>
      <c r="J54" s="42">
        <f>J52</f>
        <v>31076</v>
      </c>
      <c r="K54" s="23">
        <f t="shared" si="3"/>
        <v>7.5924753651692631</v>
      </c>
      <c r="L54" s="22"/>
    </row>
    <row r="55" spans="1:13" ht="15" customHeight="1" x14ac:dyDescent="0.25">
      <c r="A55" s="79" t="s">
        <v>80</v>
      </c>
      <c r="B55" s="79"/>
      <c r="C55" s="79"/>
      <c r="D55" s="79"/>
      <c r="E55" s="79"/>
      <c r="F55" s="35">
        <f>'Услуга №1 '!F55</f>
        <v>15131</v>
      </c>
      <c r="G55" s="32">
        <f t="shared" si="0"/>
        <v>2.0880000000000001</v>
      </c>
      <c r="H55" s="47">
        <f t="shared" si="1"/>
        <v>379122.33600000001</v>
      </c>
      <c r="I55" s="47">
        <f t="shared" si="2"/>
        <v>528705.90147200006</v>
      </c>
      <c r="J55" s="42">
        <f>J53</f>
        <v>31076</v>
      </c>
      <c r="K55" s="23">
        <f t="shared" si="3"/>
        <v>17.013319007336854</v>
      </c>
      <c r="L55" s="22"/>
    </row>
    <row r="56" spans="1:13" ht="15" customHeight="1" x14ac:dyDescent="0.25">
      <c r="A56" s="79" t="s">
        <v>51</v>
      </c>
      <c r="B56" s="79"/>
      <c r="C56" s="79"/>
      <c r="D56" s="79"/>
      <c r="E56" s="79"/>
      <c r="F56" s="35">
        <f>'Услуга №1 '!F56</f>
        <v>16201</v>
      </c>
      <c r="G56" s="32">
        <f t="shared" si="0"/>
        <v>0.88100000000000001</v>
      </c>
      <c r="H56" s="47">
        <f t="shared" si="1"/>
        <v>171276.97200000001</v>
      </c>
      <c r="I56" s="47">
        <f t="shared" si="2"/>
        <v>258091.237544</v>
      </c>
      <c r="J56" s="42">
        <f>J54</f>
        <v>31076</v>
      </c>
      <c r="K56" s="23">
        <f t="shared" si="3"/>
        <v>8.3051627475865626</v>
      </c>
      <c r="L56" s="22"/>
    </row>
    <row r="57" spans="1:13" customFormat="1" ht="14.25" customHeight="1" x14ac:dyDescent="0.25">
      <c r="A57" s="72" t="s">
        <v>91</v>
      </c>
      <c r="B57" s="73"/>
      <c r="C57" s="73"/>
      <c r="D57" s="73"/>
      <c r="E57" s="73"/>
      <c r="F57" s="73"/>
      <c r="G57" s="73"/>
      <c r="H57" s="74"/>
      <c r="I57" s="39">
        <f>SUM(I41:I56)</f>
        <v>5162013.885900436</v>
      </c>
      <c r="J57" s="40"/>
      <c r="K57" s="39">
        <f>SUM(K41:K56)</f>
        <v>166.10934116039502</v>
      </c>
      <c r="L57" s="22"/>
      <c r="M57" s="10"/>
    </row>
    <row r="58" spans="1:13" ht="9.75" customHeight="1" x14ac:dyDescent="0.25">
      <c r="A58" s="26"/>
      <c r="B58" s="26"/>
      <c r="C58" s="26"/>
      <c r="D58" s="26"/>
      <c r="E58" s="26"/>
      <c r="F58" s="27"/>
      <c r="G58" s="27"/>
      <c r="H58" s="27"/>
      <c r="I58" s="27"/>
      <c r="J58" s="28"/>
      <c r="K58" s="27"/>
      <c r="L58" s="28"/>
    </row>
    <row r="59" spans="1:13" ht="12" customHeight="1" x14ac:dyDescent="0.25">
      <c r="A59" s="84" t="s">
        <v>8</v>
      </c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</row>
    <row r="60" spans="1:13" ht="45" x14ac:dyDescent="0.25">
      <c r="A60" s="75" t="s">
        <v>9</v>
      </c>
      <c r="B60" s="75"/>
      <c r="C60" s="75"/>
      <c r="D60" s="75"/>
      <c r="E60" s="75"/>
      <c r="F60" s="13" t="s">
        <v>7</v>
      </c>
      <c r="G60" s="13" t="s">
        <v>61</v>
      </c>
      <c r="H60" s="13" t="s">
        <v>60</v>
      </c>
      <c r="I60" s="13" t="s">
        <v>66</v>
      </c>
      <c r="J60" s="13" t="s">
        <v>64</v>
      </c>
      <c r="K60" s="15" t="s">
        <v>65</v>
      </c>
      <c r="L60" s="17"/>
    </row>
    <row r="61" spans="1:13" x14ac:dyDescent="0.25">
      <c r="A61" s="85" t="s">
        <v>42</v>
      </c>
      <c r="B61" s="86"/>
      <c r="C61" s="86"/>
      <c r="D61" s="86"/>
      <c r="E61" s="87"/>
      <c r="F61" s="14" t="s">
        <v>43</v>
      </c>
      <c r="G61" s="14">
        <v>31011.200000000001</v>
      </c>
      <c r="H61" s="29">
        <f>'Услуга №1 '!H61</f>
        <v>3.165</v>
      </c>
      <c r="I61" s="61">
        <v>67315.45</v>
      </c>
      <c r="J61" s="42">
        <f>J56</f>
        <v>31076</v>
      </c>
      <c r="K61" s="50">
        <f>I61/J61</f>
        <v>2.1661555541253699</v>
      </c>
      <c r="L61" s="31"/>
    </row>
    <row r="62" spans="1:13" x14ac:dyDescent="0.25">
      <c r="A62" s="69" t="s">
        <v>10</v>
      </c>
      <c r="B62" s="69"/>
      <c r="C62" s="69"/>
      <c r="D62" s="69"/>
      <c r="E62" s="69"/>
      <c r="F62" s="20" t="s">
        <v>13</v>
      </c>
      <c r="G62" s="20">
        <v>140.96</v>
      </c>
      <c r="H62" s="29">
        <f>'Услуга №1 '!H62</f>
        <v>1656.7775999999999</v>
      </c>
      <c r="I62" s="61">
        <f t="shared" ref="I62:I64" si="4">G62*H62</f>
        <v>233539.37049599999</v>
      </c>
      <c r="J62" s="42">
        <f>J61</f>
        <v>31076</v>
      </c>
      <c r="K62" s="50">
        <f t="shared" ref="K62:K64" si="5">I62/J62</f>
        <v>7.5151039546917229</v>
      </c>
      <c r="L62" s="24"/>
    </row>
    <row r="63" spans="1:13" x14ac:dyDescent="0.25">
      <c r="A63" s="69" t="s">
        <v>11</v>
      </c>
      <c r="B63" s="69"/>
      <c r="C63" s="69"/>
      <c r="D63" s="69"/>
      <c r="E63" s="69"/>
      <c r="F63" s="20" t="s">
        <v>14</v>
      </c>
      <c r="G63" s="22">
        <v>176.2</v>
      </c>
      <c r="H63" s="29">
        <f>'Услуга №1 '!H63</f>
        <v>29.870999999999999</v>
      </c>
      <c r="I63" s="61">
        <f t="shared" si="4"/>
        <v>5263.270199999999</v>
      </c>
      <c r="J63" s="42">
        <f>J62</f>
        <v>31076</v>
      </c>
      <c r="K63" s="50">
        <f t="shared" si="5"/>
        <v>0.16936768567383187</v>
      </c>
      <c r="L63" s="24"/>
    </row>
    <row r="64" spans="1:13" x14ac:dyDescent="0.25">
      <c r="A64" s="69" t="s">
        <v>12</v>
      </c>
      <c r="B64" s="69"/>
      <c r="C64" s="69"/>
      <c r="D64" s="69"/>
      <c r="E64" s="69"/>
      <c r="F64" s="20" t="s">
        <v>14</v>
      </c>
      <c r="G64" s="22">
        <v>176.2</v>
      </c>
      <c r="H64" s="29">
        <f>'Услуга №1 '!H64</f>
        <v>42.390999999999998</v>
      </c>
      <c r="I64" s="61">
        <f t="shared" si="4"/>
        <v>7469.2941999999994</v>
      </c>
      <c r="J64" s="42">
        <f>J62</f>
        <v>31076</v>
      </c>
      <c r="K64" s="50">
        <f t="shared" si="5"/>
        <v>0.24035571502123823</v>
      </c>
      <c r="L64" s="24"/>
    </row>
    <row r="65" spans="1:13" customFormat="1" ht="15" customHeight="1" x14ac:dyDescent="0.25">
      <c r="A65" s="72" t="s">
        <v>15</v>
      </c>
      <c r="B65" s="73"/>
      <c r="C65" s="73"/>
      <c r="D65" s="73"/>
      <c r="E65" s="73"/>
      <c r="F65" s="73"/>
      <c r="G65" s="73"/>
      <c r="H65" s="74"/>
      <c r="I65" s="41">
        <f>SUM(I61:I64)</f>
        <v>313587.38489600003</v>
      </c>
      <c r="J65" s="41"/>
      <c r="K65" s="41">
        <f>SUM(K61:K64)</f>
        <v>10.090982909512162</v>
      </c>
      <c r="L65" s="24"/>
      <c r="M65" s="10"/>
    </row>
    <row r="66" spans="1:13" ht="9.75" customHeight="1" x14ac:dyDescent="0.25"/>
    <row r="67" spans="1:13" x14ac:dyDescent="0.25">
      <c r="A67" s="84" t="s">
        <v>16</v>
      </c>
      <c r="B67" s="84"/>
      <c r="C67" s="84"/>
      <c r="D67" s="84"/>
      <c r="E67" s="84"/>
      <c r="F67" s="84"/>
      <c r="G67" s="84"/>
      <c r="H67" s="84"/>
      <c r="I67" s="84"/>
      <c r="J67" s="84"/>
      <c r="K67" s="84"/>
      <c r="L67" s="84"/>
    </row>
    <row r="68" spans="1:13" ht="45" x14ac:dyDescent="0.25">
      <c r="A68" s="75" t="s">
        <v>20</v>
      </c>
      <c r="B68" s="75"/>
      <c r="C68" s="75"/>
      <c r="D68" s="75"/>
      <c r="E68" s="75"/>
      <c r="F68" s="14" t="s">
        <v>7</v>
      </c>
      <c r="G68" s="14" t="s">
        <v>61</v>
      </c>
      <c r="H68" s="14" t="s">
        <v>60</v>
      </c>
      <c r="I68" s="14" t="s">
        <v>66</v>
      </c>
      <c r="J68" s="14" t="s">
        <v>64</v>
      </c>
      <c r="K68" s="58" t="s">
        <v>65</v>
      </c>
      <c r="L68" s="17"/>
    </row>
    <row r="69" spans="1:13" ht="14.25" customHeight="1" x14ac:dyDescent="0.25">
      <c r="A69" s="69" t="s">
        <v>17</v>
      </c>
      <c r="B69" s="69"/>
      <c r="C69" s="69"/>
      <c r="D69" s="69"/>
      <c r="E69" s="69"/>
      <c r="F69" s="20" t="s">
        <v>18</v>
      </c>
      <c r="G69" s="32">
        <v>0.88100000000000001</v>
      </c>
      <c r="H69" s="22">
        <f>'Услуга №1 '!H69</f>
        <v>1100</v>
      </c>
      <c r="I69" s="22">
        <f>G69*H69*12</f>
        <v>11629.2</v>
      </c>
      <c r="J69" s="42">
        <f>J63</f>
        <v>31076</v>
      </c>
      <c r="K69" s="23">
        <f>I69/J69</f>
        <v>0.37421804608057668</v>
      </c>
      <c r="L69" s="24"/>
    </row>
    <row r="70" spans="1:13" ht="14.25" customHeight="1" x14ac:dyDescent="0.25">
      <c r="A70" s="69" t="s">
        <v>45</v>
      </c>
      <c r="B70" s="69"/>
      <c r="C70" s="69"/>
      <c r="D70" s="69"/>
      <c r="E70" s="69"/>
      <c r="F70" s="20" t="s">
        <v>18</v>
      </c>
      <c r="G70" s="32">
        <v>0.88100000000000001</v>
      </c>
      <c r="H70" s="22">
        <f>'Услуга №1 '!H70</f>
        <v>730.4</v>
      </c>
      <c r="I70" s="22">
        <f t="shared" ref="I70:I72" si="6">G70*H70*12</f>
        <v>7721.7888000000003</v>
      </c>
      <c r="J70" s="42">
        <f>J62</f>
        <v>31076</v>
      </c>
      <c r="K70" s="23">
        <f t="shared" ref="K70:K72" si="7">I70/J70</f>
        <v>0.24848078259750289</v>
      </c>
      <c r="L70" s="24"/>
    </row>
    <row r="71" spans="1:13" ht="14.25" customHeight="1" x14ac:dyDescent="0.25">
      <c r="A71" s="69" t="s">
        <v>44</v>
      </c>
      <c r="B71" s="69"/>
      <c r="C71" s="69"/>
      <c r="D71" s="69"/>
      <c r="E71" s="69"/>
      <c r="F71" s="20" t="s">
        <v>18</v>
      </c>
      <c r="G71" s="32">
        <v>0.88100000000000001</v>
      </c>
      <c r="H71" s="22">
        <f>'Услуга №1 '!H71</f>
        <v>2100</v>
      </c>
      <c r="I71" s="22">
        <f t="shared" si="6"/>
        <v>22201.199999999997</v>
      </c>
      <c r="J71" s="42">
        <f>J69</f>
        <v>31076</v>
      </c>
      <c r="K71" s="23">
        <f t="shared" si="7"/>
        <v>0.71441626979019168</v>
      </c>
      <c r="L71" s="24"/>
    </row>
    <row r="72" spans="1:13" ht="14.25" customHeight="1" x14ac:dyDescent="0.25">
      <c r="A72" s="69" t="s">
        <v>46</v>
      </c>
      <c r="B72" s="69"/>
      <c r="C72" s="69"/>
      <c r="D72" s="69"/>
      <c r="E72" s="69"/>
      <c r="F72" s="20" t="s">
        <v>18</v>
      </c>
      <c r="G72" s="32">
        <v>0.88100000000000001</v>
      </c>
      <c r="H72" s="22">
        <f>'Услуга №1 '!H72</f>
        <v>2900</v>
      </c>
      <c r="I72" s="22">
        <f t="shared" si="6"/>
        <v>30658.800000000003</v>
      </c>
      <c r="J72" s="42">
        <f>J71</f>
        <v>31076</v>
      </c>
      <c r="K72" s="23">
        <f t="shared" si="7"/>
        <v>0.98657484875788404</v>
      </c>
      <c r="L72" s="24"/>
    </row>
    <row r="73" spans="1:13" ht="30.75" customHeight="1" x14ac:dyDescent="0.25">
      <c r="A73" s="81" t="s">
        <v>68</v>
      </c>
      <c r="B73" s="82"/>
      <c r="C73" s="82"/>
      <c r="D73" s="82"/>
      <c r="E73" s="83"/>
      <c r="F73" s="20" t="s">
        <v>18</v>
      </c>
      <c r="G73" s="32">
        <v>0.88100000000000001</v>
      </c>
      <c r="H73" s="22">
        <f>'Услуга №1 '!H73</f>
        <v>4823.7</v>
      </c>
      <c r="I73" s="22">
        <f>G73*H73*12</f>
        <v>50996.156399999993</v>
      </c>
      <c r="J73" s="42">
        <f>J71</f>
        <v>31076</v>
      </c>
      <c r="K73" s="22">
        <f>I73/J73</f>
        <v>1.6410141717080704</v>
      </c>
      <c r="L73" s="28"/>
    </row>
    <row r="74" spans="1:13" customFormat="1" ht="15.75" customHeight="1" x14ac:dyDescent="0.25">
      <c r="A74" s="70" t="s">
        <v>19</v>
      </c>
      <c r="B74" s="71"/>
      <c r="C74" s="71"/>
      <c r="D74" s="71"/>
      <c r="E74" s="71"/>
      <c r="F74" s="71"/>
      <c r="G74" s="71"/>
      <c r="H74" s="76"/>
      <c r="I74" s="39">
        <f>SUM(I69:I73)</f>
        <v>123207.14519999998</v>
      </c>
      <c r="J74" s="39"/>
      <c r="K74" s="39">
        <f>SUM(K69:K73)</f>
        <v>3.9647041189342254</v>
      </c>
      <c r="L74" s="24"/>
      <c r="M74" s="10"/>
    </row>
    <row r="76" spans="1:13" x14ac:dyDescent="0.25">
      <c r="A76" s="84" t="s">
        <v>101</v>
      </c>
      <c r="B76" s="84"/>
      <c r="C76" s="84"/>
      <c r="D76" s="84"/>
      <c r="E76" s="84"/>
      <c r="F76" s="84"/>
      <c r="G76" s="84"/>
      <c r="H76" s="84"/>
      <c r="I76" s="84"/>
      <c r="J76" s="84"/>
      <c r="K76" s="84"/>
      <c r="L76" s="84"/>
    </row>
    <row r="77" spans="1:13" ht="45" x14ac:dyDescent="0.25">
      <c r="A77" s="88" t="s">
        <v>20</v>
      </c>
      <c r="B77" s="89"/>
      <c r="C77" s="89"/>
      <c r="D77" s="89"/>
      <c r="E77" s="90"/>
      <c r="F77" s="19" t="s">
        <v>7</v>
      </c>
      <c r="G77" s="19" t="s">
        <v>61</v>
      </c>
      <c r="H77" s="19" t="s">
        <v>60</v>
      </c>
      <c r="I77" s="19" t="s">
        <v>66</v>
      </c>
      <c r="J77" s="19" t="s">
        <v>64</v>
      </c>
      <c r="K77" s="15" t="s">
        <v>65</v>
      </c>
      <c r="L77" s="17"/>
      <c r="M77" s="16"/>
    </row>
    <row r="78" spans="1:13" ht="35.25" customHeight="1" x14ac:dyDescent="0.25">
      <c r="A78" s="75" t="s">
        <v>21</v>
      </c>
      <c r="B78" s="75"/>
      <c r="C78" s="75"/>
      <c r="D78" s="75"/>
      <c r="E78" s="75"/>
      <c r="F78" s="34" t="s">
        <v>22</v>
      </c>
      <c r="G78" s="22">
        <v>1.762</v>
      </c>
      <c r="H78" s="51">
        <f>'Услуга №1 '!H78</f>
        <v>400</v>
      </c>
      <c r="I78" s="22">
        <v>8582.7199999999993</v>
      </c>
      <c r="J78" s="42">
        <f>J73</f>
        <v>31076</v>
      </c>
      <c r="K78" s="38">
        <f>I78/J78</f>
        <v>0.27618483717338138</v>
      </c>
      <c r="L78" s="33"/>
      <c r="M78" s="28"/>
    </row>
    <row r="79" spans="1:13" ht="35.25" customHeight="1" x14ac:dyDescent="0.25">
      <c r="A79" s="75" t="s">
        <v>126</v>
      </c>
      <c r="B79" s="75"/>
      <c r="C79" s="75"/>
      <c r="D79" s="75"/>
      <c r="E79" s="75"/>
      <c r="F79" s="34" t="s">
        <v>25</v>
      </c>
      <c r="G79" s="22"/>
      <c r="H79" s="51"/>
      <c r="I79" s="22">
        <v>3788.3</v>
      </c>
      <c r="J79" s="42">
        <v>31076</v>
      </c>
      <c r="K79" s="66">
        <f t="shared" ref="K79" si="8">I79/J79</f>
        <v>0.12190436349594543</v>
      </c>
      <c r="L79" s="33"/>
      <c r="M79" s="28"/>
    </row>
    <row r="80" spans="1:13" ht="35.25" customHeight="1" x14ac:dyDescent="0.25">
      <c r="A80" s="75" t="s">
        <v>102</v>
      </c>
      <c r="B80" s="75"/>
      <c r="C80" s="75"/>
      <c r="D80" s="75"/>
      <c r="E80" s="75"/>
      <c r="F80" s="34" t="s">
        <v>103</v>
      </c>
      <c r="G80" s="22">
        <v>7.9290000000000003</v>
      </c>
      <c r="H80" s="51">
        <f>'Услуга №1 '!H80</f>
        <v>5000</v>
      </c>
      <c r="I80" s="22">
        <v>39519.879999999997</v>
      </c>
      <c r="J80" s="42">
        <f>J78</f>
        <v>31076</v>
      </c>
      <c r="K80" s="38">
        <f>I80/J80</f>
        <v>1.2717170807053675</v>
      </c>
      <c r="L80" s="33"/>
      <c r="M80" s="28"/>
    </row>
    <row r="81" spans="1:13" x14ac:dyDescent="0.25">
      <c r="A81" s="70" t="s">
        <v>23</v>
      </c>
      <c r="B81" s="71"/>
      <c r="C81" s="71"/>
      <c r="D81" s="71"/>
      <c r="E81" s="71"/>
      <c r="F81" s="71"/>
      <c r="G81" s="71"/>
      <c r="H81" s="76"/>
      <c r="I81" s="43">
        <f>SUM(I78:I80)</f>
        <v>51890.899999999994</v>
      </c>
      <c r="J81" s="44"/>
      <c r="K81" s="44">
        <f>SUM(K78:K80)</f>
        <v>1.6698062813746943</v>
      </c>
      <c r="L81" s="45"/>
      <c r="M81" s="28"/>
    </row>
    <row r="83" spans="1:13" x14ac:dyDescent="0.25">
      <c r="A83" s="84" t="s">
        <v>40</v>
      </c>
      <c r="B83" s="84"/>
      <c r="C83" s="84"/>
      <c r="D83" s="84"/>
      <c r="E83" s="84"/>
      <c r="F83" s="84"/>
      <c r="G83" s="84"/>
      <c r="H83" s="84"/>
      <c r="I83" s="84"/>
      <c r="J83" s="84"/>
      <c r="K83" s="84"/>
      <c r="L83" s="84"/>
    </row>
    <row r="84" spans="1:13" ht="57.75" customHeight="1" x14ac:dyDescent="0.25">
      <c r="A84" s="88" t="s">
        <v>5</v>
      </c>
      <c r="B84" s="89"/>
      <c r="C84" s="89"/>
      <c r="D84" s="89"/>
      <c r="E84" s="90"/>
      <c r="F84" s="13" t="s">
        <v>6</v>
      </c>
      <c r="G84" s="13" t="s">
        <v>1</v>
      </c>
      <c r="H84" s="13" t="s">
        <v>62</v>
      </c>
      <c r="I84" s="13" t="s">
        <v>63</v>
      </c>
      <c r="J84" s="13" t="s">
        <v>64</v>
      </c>
      <c r="K84" s="15" t="s">
        <v>65</v>
      </c>
      <c r="L84" s="17"/>
    </row>
    <row r="85" spans="1:13" x14ac:dyDescent="0.25">
      <c r="A85" s="69" t="s">
        <v>3</v>
      </c>
      <c r="B85" s="69"/>
      <c r="C85" s="69"/>
      <c r="D85" s="69"/>
      <c r="E85" s="69"/>
      <c r="F85" s="35">
        <f>'Услуга №1 '!F85</f>
        <v>34016</v>
      </c>
      <c r="G85" s="32">
        <f>L19</f>
        <v>0.88100000000000001</v>
      </c>
      <c r="H85" s="47">
        <f>F85*G85*12</f>
        <v>359617.152</v>
      </c>
      <c r="I85" s="22">
        <f>H85*1.302+35088.62</f>
        <v>503310.15190400003</v>
      </c>
      <c r="J85" s="42">
        <f>J80</f>
        <v>31076</v>
      </c>
      <c r="K85" s="23">
        <f>I85/J85</f>
        <v>16.196104772300167</v>
      </c>
      <c r="L85" s="24"/>
    </row>
    <row r="86" spans="1:13" ht="20.25" customHeight="1" x14ac:dyDescent="0.25">
      <c r="A86" s="69" t="s">
        <v>47</v>
      </c>
      <c r="B86" s="69"/>
      <c r="C86" s="69"/>
      <c r="D86" s="69"/>
      <c r="E86" s="69"/>
      <c r="F86" s="35">
        <f>'Услуга №1 '!F86</f>
        <v>27502</v>
      </c>
      <c r="G86" s="32">
        <f>L20</f>
        <v>0.88100000000000001</v>
      </c>
      <c r="H86" s="47">
        <f>F86*G86*12</f>
        <v>290751.14399999997</v>
      </c>
      <c r="I86" s="22">
        <f>H86*1.302+35088.62</f>
        <v>413646.60948799999</v>
      </c>
      <c r="J86" s="42">
        <f>J85</f>
        <v>31076</v>
      </c>
      <c r="K86" s="23">
        <f>I86/J86</f>
        <v>13.310806071823915</v>
      </c>
      <c r="L86" s="24"/>
    </row>
    <row r="87" spans="1:13" x14ac:dyDescent="0.25">
      <c r="A87" s="36" t="s">
        <v>24</v>
      </c>
      <c r="B87" s="36"/>
      <c r="C87" s="36"/>
      <c r="D87" s="36"/>
      <c r="E87" s="36"/>
      <c r="F87" s="20"/>
      <c r="G87" s="20"/>
      <c r="H87" s="20"/>
      <c r="I87" s="43">
        <f>SUM(I85:I86)+0.01</f>
        <v>916956.77139200002</v>
      </c>
      <c r="J87" s="44"/>
      <c r="K87" s="44">
        <f>SUM(K85:K86)</f>
        <v>29.506910844124082</v>
      </c>
      <c r="L87" s="24"/>
    </row>
    <row r="88" spans="1:13" ht="10.5" customHeight="1" x14ac:dyDescent="0.25">
      <c r="F88" s="37"/>
      <c r="G88" s="37"/>
      <c r="H88" s="37"/>
      <c r="I88" s="37"/>
      <c r="J88" s="37"/>
      <c r="K88" s="37"/>
      <c r="L88" s="37"/>
    </row>
    <row r="89" spans="1:13" customFormat="1" x14ac:dyDescent="0.25">
      <c r="A89" s="77" t="s">
        <v>69</v>
      </c>
      <c r="B89" s="77"/>
      <c r="C89" s="77"/>
      <c r="D89" s="77"/>
      <c r="E89" s="77"/>
      <c r="F89" s="77"/>
      <c r="G89" s="77"/>
      <c r="H89" s="77"/>
      <c r="I89" s="77"/>
      <c r="J89" s="77"/>
      <c r="K89" s="77"/>
      <c r="L89" s="78"/>
      <c r="M89" s="10"/>
    </row>
    <row r="90" spans="1:13" ht="49.5" customHeight="1" x14ac:dyDescent="0.25">
      <c r="A90" s="75" t="s">
        <v>71</v>
      </c>
      <c r="B90" s="75"/>
      <c r="C90" s="75"/>
      <c r="D90" s="75"/>
      <c r="E90" s="75"/>
      <c r="F90" s="19" t="s">
        <v>7</v>
      </c>
      <c r="G90" s="19" t="s">
        <v>61</v>
      </c>
      <c r="H90" s="19" t="s">
        <v>60</v>
      </c>
      <c r="I90" s="19" t="s">
        <v>66</v>
      </c>
      <c r="J90" s="19" t="s">
        <v>64</v>
      </c>
      <c r="K90" s="15" t="s">
        <v>65</v>
      </c>
      <c r="L90" s="17"/>
    </row>
    <row r="91" spans="1:13" x14ac:dyDescent="0.25">
      <c r="A91" s="69" t="s">
        <v>104</v>
      </c>
      <c r="B91" s="69"/>
      <c r="C91" s="69"/>
      <c r="D91" s="69"/>
      <c r="E91" s="69"/>
      <c r="F91" s="20" t="s">
        <v>25</v>
      </c>
      <c r="G91" s="32"/>
      <c r="H91" s="47"/>
      <c r="I91" s="22">
        <v>53036.2</v>
      </c>
      <c r="J91" s="42">
        <f>J86</f>
        <v>31076</v>
      </c>
      <c r="K91" s="38">
        <f>I91/J91</f>
        <v>1.7066610889432359</v>
      </c>
      <c r="L91" s="24"/>
    </row>
    <row r="92" spans="1:13" customFormat="1" x14ac:dyDescent="0.25">
      <c r="A92" s="70" t="s">
        <v>70</v>
      </c>
      <c r="B92" s="71"/>
      <c r="C92" s="71"/>
      <c r="D92" s="71"/>
      <c r="E92" s="71"/>
      <c r="F92" s="71"/>
      <c r="G92" s="71"/>
      <c r="H92" s="71"/>
      <c r="I92" s="43">
        <f>SUM(I91:I91)</f>
        <v>53036.2</v>
      </c>
      <c r="J92" s="44"/>
      <c r="K92" s="44">
        <f>SUM(K91:K91)</f>
        <v>1.7066610889432359</v>
      </c>
      <c r="L92" s="24"/>
      <c r="M92" s="10"/>
    </row>
    <row r="93" spans="1:13" x14ac:dyDescent="0.25">
      <c r="F93" s="37"/>
      <c r="G93" s="37"/>
      <c r="H93" s="37"/>
      <c r="I93" s="37"/>
      <c r="J93" s="37"/>
      <c r="K93" s="37"/>
      <c r="L93" s="37"/>
    </row>
    <row r="94" spans="1:13" x14ac:dyDescent="0.25">
      <c r="A94" s="84" t="s">
        <v>26</v>
      </c>
      <c r="B94" s="84"/>
      <c r="C94" s="84"/>
      <c r="D94" s="84"/>
      <c r="E94" s="84"/>
      <c r="F94" s="84"/>
      <c r="G94" s="84"/>
      <c r="H94" s="84"/>
      <c r="I94" s="84"/>
      <c r="J94" s="84"/>
      <c r="K94" s="84"/>
      <c r="L94" s="84"/>
    </row>
    <row r="95" spans="1:13" hidden="1" x14ac:dyDescent="0.25"/>
    <row r="96" spans="1:13" ht="15" customHeight="1" x14ac:dyDescent="0.25">
      <c r="A96" s="80" t="s">
        <v>27</v>
      </c>
      <c r="B96" s="80"/>
      <c r="C96" s="80"/>
      <c r="D96" s="75" t="s">
        <v>28</v>
      </c>
      <c r="E96" s="75"/>
      <c r="F96" s="75"/>
      <c r="G96" s="75"/>
      <c r="H96" s="75"/>
      <c r="I96" s="75"/>
      <c r="J96" s="75"/>
      <c r="K96" s="80" t="s">
        <v>39</v>
      </c>
      <c r="L96" s="80"/>
    </row>
    <row r="97" spans="1:12" ht="30" x14ac:dyDescent="0.25">
      <c r="A97" s="20" t="s">
        <v>29</v>
      </c>
      <c r="B97" s="14" t="s">
        <v>30</v>
      </c>
      <c r="C97" s="20" t="s">
        <v>31</v>
      </c>
      <c r="D97" s="20" t="s">
        <v>32</v>
      </c>
      <c r="E97" s="20" t="s">
        <v>33</v>
      </c>
      <c r="F97" s="20" t="s">
        <v>34</v>
      </c>
      <c r="G97" s="20" t="s">
        <v>35</v>
      </c>
      <c r="H97" s="20" t="s">
        <v>36</v>
      </c>
      <c r="I97" s="20" t="s">
        <v>37</v>
      </c>
      <c r="J97" s="20" t="s">
        <v>38</v>
      </c>
      <c r="K97" s="80"/>
      <c r="L97" s="80"/>
    </row>
    <row r="98" spans="1:12" x14ac:dyDescent="0.25">
      <c r="A98" s="22">
        <f>K57</f>
        <v>166.10934116039502</v>
      </c>
      <c r="B98" s="20"/>
      <c r="C98" s="20">
        <v>0</v>
      </c>
      <c r="D98" s="22">
        <f>K65</f>
        <v>10.090982909512162</v>
      </c>
      <c r="E98" s="22">
        <f>K74</f>
        <v>3.9647041189342254</v>
      </c>
      <c r="F98" s="20"/>
      <c r="G98" s="22">
        <f>K81</f>
        <v>1.6698062813746943</v>
      </c>
      <c r="H98" s="20">
        <v>0</v>
      </c>
      <c r="I98" s="22">
        <f>K87</f>
        <v>29.506910844124082</v>
      </c>
      <c r="J98" s="22">
        <f>K92</f>
        <v>1.7066610889432359</v>
      </c>
      <c r="K98" s="91">
        <f>SUM(A98:J98)</f>
        <v>213.04840640328342</v>
      </c>
      <c r="L98" s="92"/>
    </row>
    <row r="100" spans="1:12" x14ac:dyDescent="0.25">
      <c r="A100" s="2"/>
      <c r="B100" s="3"/>
      <c r="C100" s="4"/>
      <c r="D100" s="5"/>
      <c r="E100" s="5"/>
      <c r="F100" s="5"/>
    </row>
    <row r="101" spans="1:12" ht="15.75" x14ac:dyDescent="0.25">
      <c r="A101" s="1" t="s">
        <v>57</v>
      </c>
      <c r="B101" s="1"/>
      <c r="C101" s="1"/>
      <c r="D101" s="1"/>
      <c r="E101" s="1"/>
      <c r="F101" s="18"/>
      <c r="G101" s="18" t="s">
        <v>59</v>
      </c>
      <c r="H101" s="18"/>
      <c r="I101" s="56">
        <f>I92+I87+I81+I74+I65+I57</f>
        <v>6620692.2873884365</v>
      </c>
      <c r="L101" s="56">
        <f>K98*J91+0.01</f>
        <v>6620692.2873884356</v>
      </c>
    </row>
    <row r="102" spans="1:12" ht="15.75" x14ac:dyDescent="0.25">
      <c r="A102" s="6"/>
      <c r="B102" s="1"/>
      <c r="C102" s="7"/>
      <c r="D102" s="8"/>
      <c r="E102" s="8"/>
      <c r="F102" s="8"/>
    </row>
    <row r="104" spans="1:12" ht="15.75" x14ac:dyDescent="0.25">
      <c r="A104" s="6" t="s">
        <v>125</v>
      </c>
      <c r="B104" s="1"/>
      <c r="C104" s="6"/>
      <c r="D104" s="1"/>
      <c r="I104" s="48"/>
    </row>
    <row r="105" spans="1:12" ht="15.75" x14ac:dyDescent="0.25">
      <c r="A105" s="6" t="s">
        <v>58</v>
      </c>
      <c r="B105" s="1"/>
      <c r="C105" s="6"/>
      <c r="D105" s="1"/>
    </row>
    <row r="110" spans="1:12" hidden="1" x14ac:dyDescent="0.25">
      <c r="I110" s="48">
        <f>I57+I87</f>
        <v>6078970.6572924359</v>
      </c>
      <c r="J110" s="10" t="s">
        <v>118</v>
      </c>
    </row>
    <row r="111" spans="1:12" hidden="1" x14ac:dyDescent="0.25">
      <c r="I111" s="48">
        <f>I65</f>
        <v>313587.38489600003</v>
      </c>
      <c r="J111" s="10">
        <v>223</v>
      </c>
    </row>
    <row r="112" spans="1:12" hidden="1" x14ac:dyDescent="0.25">
      <c r="I112" s="48">
        <f>I74</f>
        <v>123207.14519999998</v>
      </c>
      <c r="J112" s="10" t="s">
        <v>119</v>
      </c>
    </row>
    <row r="113" spans="9:10" hidden="1" x14ac:dyDescent="0.25">
      <c r="I113" s="48">
        <f>I92</f>
        <v>53036.2</v>
      </c>
      <c r="J113" s="10" t="s">
        <v>120</v>
      </c>
    </row>
    <row r="114" spans="9:10" hidden="1" x14ac:dyDescent="0.25">
      <c r="I114" s="48">
        <f>I81</f>
        <v>51890.899999999994</v>
      </c>
      <c r="J114" s="10">
        <v>221</v>
      </c>
    </row>
  </sheetData>
  <mergeCells count="97">
    <mergeCell ref="A79:E79"/>
    <mergeCell ref="G35:K35"/>
    <mergeCell ref="G22:K22"/>
    <mergeCell ref="A31:E31"/>
    <mergeCell ref="G31:K31"/>
    <mergeCell ref="A32:E32"/>
    <mergeCell ref="G32:K32"/>
    <mergeCell ref="A33:E33"/>
    <mergeCell ref="G33:K33"/>
    <mergeCell ref="A34:E34"/>
    <mergeCell ref="G34:K34"/>
    <mergeCell ref="A35:E35"/>
    <mergeCell ref="A30:E30"/>
    <mergeCell ref="G30:K30"/>
    <mergeCell ref="A27:E27"/>
    <mergeCell ref="G27:K27"/>
    <mergeCell ref="A28:E28"/>
    <mergeCell ref="A8:L8"/>
    <mergeCell ref="A9:L9"/>
    <mergeCell ref="A4:E4"/>
    <mergeCell ref="A6:E6"/>
    <mergeCell ref="A23:E23"/>
    <mergeCell ref="G23:K23"/>
    <mergeCell ref="A10:L10"/>
    <mergeCell ref="G28:K28"/>
    <mergeCell ref="A29:E29"/>
    <mergeCell ref="G29:K29"/>
    <mergeCell ref="A21:E21"/>
    <mergeCell ref="G21:K21"/>
    <mergeCell ref="A22:E22"/>
    <mergeCell ref="A36:E36"/>
    <mergeCell ref="G36:K36"/>
    <mergeCell ref="A37:E37"/>
    <mergeCell ref="G37:K37"/>
    <mergeCell ref="A18:E18"/>
    <mergeCell ref="G18:K18"/>
    <mergeCell ref="A19:E19"/>
    <mergeCell ref="G19:K19"/>
    <mergeCell ref="A20:E20"/>
    <mergeCell ref="G20:K20"/>
    <mergeCell ref="A24:E24"/>
    <mergeCell ref="G24:K24"/>
    <mergeCell ref="A25:E25"/>
    <mergeCell ref="G25:K25"/>
    <mergeCell ref="A26:E26"/>
    <mergeCell ref="G26:K26"/>
    <mergeCell ref="A42:E42"/>
    <mergeCell ref="A43:E43"/>
    <mergeCell ref="A48:E48"/>
    <mergeCell ref="A49:E49"/>
    <mergeCell ref="A44:E44"/>
    <mergeCell ref="A45:E45"/>
    <mergeCell ref="A46:E46"/>
    <mergeCell ref="A47:E47"/>
    <mergeCell ref="D96:J96"/>
    <mergeCell ref="K96:L97"/>
    <mergeCell ref="A40:E40"/>
    <mergeCell ref="A41:E41"/>
    <mergeCell ref="A73:E73"/>
    <mergeCell ref="A56:E56"/>
    <mergeCell ref="A69:E69"/>
    <mergeCell ref="A68:E68"/>
    <mergeCell ref="A57:H57"/>
    <mergeCell ref="A50:E50"/>
    <mergeCell ref="A51:E51"/>
    <mergeCell ref="A52:E52"/>
    <mergeCell ref="A53:E53"/>
    <mergeCell ref="A54:E54"/>
    <mergeCell ref="A55:E55"/>
    <mergeCell ref="A70:E70"/>
    <mergeCell ref="A74:H74"/>
    <mergeCell ref="A59:L59"/>
    <mergeCell ref="A60:E60"/>
    <mergeCell ref="A61:E61"/>
    <mergeCell ref="A62:E62"/>
    <mergeCell ref="A63:E63"/>
    <mergeCell ref="A64:E64"/>
    <mergeCell ref="A65:H65"/>
    <mergeCell ref="A67:L67"/>
    <mergeCell ref="A71:E71"/>
    <mergeCell ref="A72:E72"/>
    <mergeCell ref="K98:L98"/>
    <mergeCell ref="A76:L76"/>
    <mergeCell ref="A77:E77"/>
    <mergeCell ref="A78:E78"/>
    <mergeCell ref="A80:E80"/>
    <mergeCell ref="A81:H81"/>
    <mergeCell ref="A90:E90"/>
    <mergeCell ref="A91:E91"/>
    <mergeCell ref="A83:L83"/>
    <mergeCell ref="A84:E84"/>
    <mergeCell ref="A85:E85"/>
    <mergeCell ref="A86:E86"/>
    <mergeCell ref="A89:L89"/>
    <mergeCell ref="A92:H92"/>
    <mergeCell ref="A94:L94"/>
    <mergeCell ref="A96:C96"/>
  </mergeCells>
  <printOptions horizontalCentered="1"/>
  <pageMargins left="0" right="0" top="0" bottom="0" header="0" footer="0"/>
  <pageSetup paperSize="9" scale="8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0"/>
  <sheetViews>
    <sheetView view="pageBreakPreview" topLeftCell="A15" zoomScale="60" zoomScaleNormal="90" workbookViewId="0">
      <selection activeCell="J52" sqref="J52"/>
    </sheetView>
  </sheetViews>
  <sheetFormatPr defaultRowHeight="15" x14ac:dyDescent="0.25"/>
  <cols>
    <col min="1" max="3" width="9.140625" style="10" customWidth="1"/>
    <col min="4" max="4" width="12.42578125" style="10" customWidth="1"/>
    <col min="5" max="5" width="6.28515625" style="10" customWidth="1"/>
    <col min="6" max="6" width="12.42578125" style="10" customWidth="1"/>
    <col min="7" max="7" width="14.28515625" style="10" customWidth="1"/>
    <col min="8" max="8" width="17.42578125" style="10" customWidth="1"/>
    <col min="9" max="9" width="15.5703125" style="10" customWidth="1"/>
    <col min="10" max="10" width="12.85546875" style="10" customWidth="1"/>
    <col min="11" max="12" width="13.5703125" style="10" customWidth="1"/>
    <col min="13" max="13" width="14.5703125" style="10" customWidth="1"/>
    <col min="14" max="16384" width="9.140625" style="10"/>
  </cols>
  <sheetData>
    <row r="1" spans="1:12" ht="15.75" x14ac:dyDescent="0.25">
      <c r="A1" s="1" t="s">
        <v>53</v>
      </c>
      <c r="B1" s="1"/>
      <c r="C1" s="1"/>
    </row>
    <row r="2" spans="1:12" ht="15.75" x14ac:dyDescent="0.25">
      <c r="A2" s="63" t="s">
        <v>54</v>
      </c>
      <c r="B2" s="63"/>
      <c r="C2" s="63"/>
    </row>
    <row r="3" spans="1:12" ht="15.75" x14ac:dyDescent="0.25">
      <c r="A3" s="65"/>
      <c r="B3" s="65"/>
      <c r="C3" s="65"/>
    </row>
    <row r="4" spans="1:12" ht="15.75" x14ac:dyDescent="0.25">
      <c r="A4" s="93" t="s">
        <v>55</v>
      </c>
      <c r="B4" s="93"/>
      <c r="C4" s="93"/>
      <c r="D4" s="94"/>
      <c r="E4" s="94"/>
    </row>
    <row r="5" spans="1:12" ht="15.75" x14ac:dyDescent="0.25">
      <c r="A5" s="63"/>
      <c r="B5" s="63"/>
      <c r="C5" s="63"/>
    </row>
    <row r="6" spans="1:12" ht="15.75" x14ac:dyDescent="0.25">
      <c r="A6" s="95" t="s">
        <v>56</v>
      </c>
      <c r="B6" s="95"/>
      <c r="C6" s="95"/>
      <c r="D6" s="94"/>
      <c r="E6" s="94"/>
    </row>
    <row r="8" spans="1:12" ht="15.75" x14ac:dyDescent="0.25">
      <c r="A8" s="96" t="s">
        <v>52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</row>
    <row r="9" spans="1:12" ht="15.75" x14ac:dyDescent="0.25">
      <c r="A9" s="96" t="s">
        <v>108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ht="15.75" x14ac:dyDescent="0.25">
      <c r="A10" s="96" t="s">
        <v>124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</row>
    <row r="12" spans="1:12" x14ac:dyDescent="0.25">
      <c r="A12" s="9" t="s">
        <v>116</v>
      </c>
    </row>
    <row r="13" spans="1:12" x14ac:dyDescent="0.25">
      <c r="A13" s="9" t="s">
        <v>123</v>
      </c>
    </row>
    <row r="14" spans="1:12" x14ac:dyDescent="0.25">
      <c r="A14" s="9" t="s">
        <v>111</v>
      </c>
    </row>
    <row r="15" spans="1:12" x14ac:dyDescent="0.25">
      <c r="A15" s="9" t="s">
        <v>117</v>
      </c>
    </row>
    <row r="16" spans="1:12" x14ac:dyDescent="0.25">
      <c r="A16" s="9" t="s">
        <v>90</v>
      </c>
    </row>
    <row r="17" spans="1:12" ht="30" x14ac:dyDescent="0.25">
      <c r="A17" s="80" t="s">
        <v>0</v>
      </c>
      <c r="B17" s="80"/>
      <c r="C17" s="80"/>
      <c r="D17" s="80"/>
      <c r="E17" s="80"/>
      <c r="F17" s="68" t="s">
        <v>1</v>
      </c>
      <c r="G17" s="80" t="s">
        <v>2</v>
      </c>
      <c r="H17" s="80"/>
      <c r="I17" s="80"/>
      <c r="J17" s="80"/>
      <c r="K17" s="80"/>
      <c r="L17" s="20" t="s">
        <v>1</v>
      </c>
    </row>
    <row r="18" spans="1:12" x14ac:dyDescent="0.25">
      <c r="A18" s="81" t="s">
        <v>48</v>
      </c>
      <c r="B18" s="82"/>
      <c r="C18" s="82"/>
      <c r="D18" s="82"/>
      <c r="E18" s="83"/>
      <c r="F18" s="103">
        <v>8.9999999999999993E-3</v>
      </c>
      <c r="G18" s="79" t="s">
        <v>3</v>
      </c>
      <c r="H18" s="79"/>
      <c r="I18" s="79"/>
      <c r="J18" s="79"/>
      <c r="K18" s="79"/>
      <c r="L18" s="22">
        <v>8.9999999999999993E-3</v>
      </c>
    </row>
    <row r="19" spans="1:12" x14ac:dyDescent="0.25">
      <c r="A19" s="69" t="s">
        <v>78</v>
      </c>
      <c r="B19" s="69"/>
      <c r="C19" s="69"/>
      <c r="D19" s="69"/>
      <c r="E19" s="69"/>
      <c r="F19" s="103">
        <v>8.9999999999999993E-3</v>
      </c>
      <c r="G19" s="79" t="s">
        <v>49</v>
      </c>
      <c r="H19" s="79"/>
      <c r="I19" s="79"/>
      <c r="J19" s="79"/>
      <c r="K19" s="79"/>
      <c r="L19" s="22">
        <v>8.9999999999999993E-3</v>
      </c>
    </row>
    <row r="20" spans="1:12" x14ac:dyDescent="0.25">
      <c r="A20" s="69" t="s">
        <v>82</v>
      </c>
      <c r="B20" s="69"/>
      <c r="C20" s="69"/>
      <c r="D20" s="69"/>
      <c r="E20" s="69"/>
      <c r="F20" s="103">
        <v>8.9999999999999993E-3</v>
      </c>
      <c r="G20" s="69"/>
      <c r="H20" s="69"/>
      <c r="I20" s="69"/>
      <c r="J20" s="69"/>
      <c r="K20" s="69"/>
      <c r="L20" s="20"/>
    </row>
    <row r="21" spans="1:12" x14ac:dyDescent="0.25">
      <c r="A21" s="69" t="s">
        <v>76</v>
      </c>
      <c r="B21" s="69"/>
      <c r="C21" s="69"/>
      <c r="D21" s="69"/>
      <c r="E21" s="69"/>
      <c r="F21" s="103">
        <v>8.9999999999999993E-3</v>
      </c>
      <c r="G21" s="79"/>
      <c r="H21" s="79"/>
      <c r="I21" s="79"/>
      <c r="J21" s="79"/>
      <c r="K21" s="79"/>
      <c r="L21" s="20"/>
    </row>
    <row r="22" spans="1:12" x14ac:dyDescent="0.25">
      <c r="A22" s="69" t="s">
        <v>79</v>
      </c>
      <c r="B22" s="69"/>
      <c r="C22" s="69"/>
      <c r="D22" s="69"/>
      <c r="E22" s="69"/>
      <c r="F22" s="103">
        <v>4.4999999999999997E-3</v>
      </c>
      <c r="G22" s="79"/>
      <c r="H22" s="79"/>
      <c r="I22" s="79"/>
      <c r="J22" s="79"/>
      <c r="K22" s="79"/>
      <c r="L22" s="20"/>
    </row>
    <row r="23" spans="1:12" x14ac:dyDescent="0.25">
      <c r="A23" s="69" t="s">
        <v>84</v>
      </c>
      <c r="B23" s="69"/>
      <c r="C23" s="69"/>
      <c r="D23" s="69"/>
      <c r="E23" s="69"/>
      <c r="F23" s="103">
        <v>8.9999999999999993E-3</v>
      </c>
      <c r="G23" s="79"/>
      <c r="H23" s="79"/>
      <c r="I23" s="79"/>
      <c r="J23" s="79"/>
      <c r="K23" s="79"/>
      <c r="L23" s="22"/>
    </row>
    <row r="24" spans="1:12" x14ac:dyDescent="0.25">
      <c r="A24" s="79" t="s">
        <v>41</v>
      </c>
      <c r="B24" s="79"/>
      <c r="C24" s="79"/>
      <c r="D24" s="79"/>
      <c r="E24" s="79"/>
      <c r="F24" s="103">
        <v>2.9000000000000001E-2</v>
      </c>
      <c r="G24" s="79"/>
      <c r="H24" s="79"/>
      <c r="I24" s="79"/>
      <c r="J24" s="79"/>
      <c r="K24" s="79"/>
      <c r="L24" s="20"/>
    </row>
    <row r="25" spans="1:12" x14ac:dyDescent="0.25">
      <c r="A25" s="85" t="s">
        <v>85</v>
      </c>
      <c r="B25" s="86"/>
      <c r="C25" s="86"/>
      <c r="D25" s="86"/>
      <c r="E25" s="87"/>
      <c r="F25" s="103">
        <v>8.9999999999999993E-3</v>
      </c>
      <c r="G25" s="79"/>
      <c r="H25" s="79"/>
      <c r="I25" s="79"/>
      <c r="J25" s="79"/>
      <c r="K25" s="79"/>
      <c r="L25" s="21"/>
    </row>
    <row r="26" spans="1:12" x14ac:dyDescent="0.25">
      <c r="A26" s="69" t="s">
        <v>75</v>
      </c>
      <c r="B26" s="69"/>
      <c r="C26" s="69"/>
      <c r="D26" s="69"/>
      <c r="E26" s="69"/>
      <c r="F26" s="103">
        <v>8.9999999999999993E-3</v>
      </c>
      <c r="G26" s="69"/>
      <c r="H26" s="69"/>
      <c r="I26" s="69"/>
      <c r="J26" s="69"/>
      <c r="K26" s="69"/>
      <c r="L26" s="20"/>
    </row>
    <row r="27" spans="1:12" x14ac:dyDescent="0.25">
      <c r="A27" s="69" t="s">
        <v>86</v>
      </c>
      <c r="B27" s="69"/>
      <c r="C27" s="69"/>
      <c r="D27" s="69"/>
      <c r="E27" s="69"/>
      <c r="F27" s="103">
        <v>8.9999999999999993E-3</v>
      </c>
      <c r="G27" s="69"/>
      <c r="H27" s="69"/>
      <c r="I27" s="69"/>
      <c r="J27" s="69"/>
      <c r="K27" s="69"/>
      <c r="L27" s="20"/>
    </row>
    <row r="28" spans="1:12" x14ac:dyDescent="0.25">
      <c r="A28" s="79" t="s">
        <v>50</v>
      </c>
      <c r="B28" s="79"/>
      <c r="C28" s="79"/>
      <c r="D28" s="79"/>
      <c r="E28" s="79"/>
      <c r="F28" s="103">
        <v>2.7E-2</v>
      </c>
      <c r="G28" s="69"/>
      <c r="H28" s="69"/>
      <c r="I28" s="69"/>
      <c r="J28" s="69"/>
      <c r="K28" s="69"/>
      <c r="L28" s="20"/>
    </row>
    <row r="29" spans="1:12" x14ac:dyDescent="0.25">
      <c r="A29" s="79" t="s">
        <v>83</v>
      </c>
      <c r="B29" s="79"/>
      <c r="C29" s="79"/>
      <c r="D29" s="79"/>
      <c r="E29" s="79"/>
      <c r="F29" s="103">
        <v>8.9999999999999993E-3</v>
      </c>
      <c r="G29" s="79"/>
      <c r="H29" s="79"/>
      <c r="I29" s="79"/>
      <c r="J29" s="79"/>
      <c r="K29" s="79"/>
      <c r="L29" s="21"/>
    </row>
    <row r="30" spans="1:12" x14ac:dyDescent="0.25">
      <c r="A30" s="79" t="s">
        <v>77</v>
      </c>
      <c r="B30" s="79"/>
      <c r="C30" s="79"/>
      <c r="D30" s="79"/>
      <c r="E30" s="79"/>
      <c r="F30" s="103">
        <v>8.9999999999999993E-3</v>
      </c>
      <c r="G30" s="69"/>
      <c r="H30" s="69"/>
      <c r="I30" s="69"/>
      <c r="J30" s="69"/>
      <c r="K30" s="69"/>
      <c r="L30" s="20"/>
    </row>
    <row r="31" spans="1:12" x14ac:dyDescent="0.25">
      <c r="A31" s="79" t="s">
        <v>81</v>
      </c>
      <c r="B31" s="79"/>
      <c r="C31" s="79"/>
      <c r="D31" s="79"/>
      <c r="E31" s="79"/>
      <c r="F31" s="103">
        <v>8.9999999999999993E-3</v>
      </c>
      <c r="G31" s="69"/>
      <c r="H31" s="69"/>
      <c r="I31" s="69"/>
      <c r="J31" s="69"/>
      <c r="K31" s="69"/>
      <c r="L31" s="21"/>
    </row>
    <row r="32" spans="1:12" ht="15" customHeight="1" x14ac:dyDescent="0.25">
      <c r="A32" s="79" t="s">
        <v>80</v>
      </c>
      <c r="B32" s="79"/>
      <c r="C32" s="79"/>
      <c r="D32" s="79"/>
      <c r="E32" s="79"/>
      <c r="F32" s="103">
        <v>2.1000000000000001E-2</v>
      </c>
      <c r="G32" s="69"/>
      <c r="H32" s="69"/>
      <c r="I32" s="69"/>
      <c r="J32" s="69"/>
      <c r="K32" s="69"/>
      <c r="L32" s="20"/>
    </row>
    <row r="33" spans="1:12" x14ac:dyDescent="0.25">
      <c r="A33" s="79" t="s">
        <v>51</v>
      </c>
      <c r="B33" s="79"/>
      <c r="C33" s="79"/>
      <c r="D33" s="79"/>
      <c r="E33" s="79"/>
      <c r="F33" s="103">
        <v>8.9999999999999993E-3</v>
      </c>
      <c r="G33" s="69"/>
      <c r="H33" s="69"/>
      <c r="I33" s="69"/>
      <c r="J33" s="69"/>
      <c r="K33" s="69"/>
      <c r="L33" s="20"/>
    </row>
    <row r="34" spans="1:12" hidden="1" x14ac:dyDescent="0.25">
      <c r="A34" s="85"/>
      <c r="B34" s="86"/>
      <c r="C34" s="86"/>
      <c r="D34" s="86"/>
      <c r="E34" s="87"/>
      <c r="F34" s="22"/>
      <c r="G34" s="69"/>
      <c r="H34" s="69"/>
      <c r="I34" s="69"/>
      <c r="J34" s="69"/>
      <c r="K34" s="69"/>
      <c r="L34" s="20"/>
    </row>
    <row r="35" spans="1:12" ht="9.75" hidden="1" customHeight="1" x14ac:dyDescent="0.25">
      <c r="A35" s="85"/>
      <c r="B35" s="86"/>
      <c r="C35" s="86"/>
      <c r="D35" s="86"/>
      <c r="E35" s="87"/>
      <c r="F35" s="22"/>
      <c r="G35" s="81"/>
      <c r="H35" s="82"/>
      <c r="I35" s="82"/>
      <c r="J35" s="82"/>
      <c r="K35" s="83"/>
      <c r="L35" s="20"/>
    </row>
    <row r="36" spans="1:12" s="9" customFormat="1" ht="14.25" x14ac:dyDescent="0.2">
      <c r="A36" s="101" t="s">
        <v>4</v>
      </c>
      <c r="B36" s="101"/>
      <c r="C36" s="101"/>
      <c r="D36" s="101"/>
      <c r="E36" s="101"/>
      <c r="F36" s="105">
        <f>SUM(F18:F35)</f>
        <v>0.1895</v>
      </c>
      <c r="G36" s="101" t="s">
        <v>4</v>
      </c>
      <c r="H36" s="101"/>
      <c r="I36" s="101"/>
      <c r="J36" s="101"/>
      <c r="K36" s="101"/>
      <c r="L36" s="104">
        <f>SUM(L18:L35)</f>
        <v>1.7999999999999999E-2</v>
      </c>
    </row>
    <row r="38" spans="1:12" x14ac:dyDescent="0.25">
      <c r="A38" s="9" t="s">
        <v>97</v>
      </c>
      <c r="F38" s="10">
        <v>331</v>
      </c>
    </row>
    <row r="39" spans="1:12" ht="60" x14ac:dyDescent="0.25">
      <c r="A39" s="88" t="s">
        <v>5</v>
      </c>
      <c r="B39" s="89"/>
      <c r="C39" s="89"/>
      <c r="D39" s="89"/>
      <c r="E39" s="90"/>
      <c r="F39" s="68" t="s">
        <v>6</v>
      </c>
      <c r="G39" s="68" t="s">
        <v>1</v>
      </c>
      <c r="H39" s="68" t="s">
        <v>62</v>
      </c>
      <c r="I39" s="68" t="s">
        <v>63</v>
      </c>
      <c r="J39" s="68" t="s">
        <v>64</v>
      </c>
      <c r="K39" s="15" t="s">
        <v>65</v>
      </c>
      <c r="L39" s="17"/>
    </row>
    <row r="40" spans="1:12" ht="30.75" customHeight="1" x14ac:dyDescent="0.25">
      <c r="A40" s="81" t="s">
        <v>48</v>
      </c>
      <c r="B40" s="82"/>
      <c r="C40" s="82"/>
      <c r="D40" s="82"/>
      <c r="E40" s="83"/>
      <c r="F40" s="35">
        <f>'Услуга №1 '!F41</f>
        <v>19158</v>
      </c>
      <c r="G40" s="22">
        <f>F18</f>
        <v>8.9999999999999993E-3</v>
      </c>
      <c r="H40" s="47">
        <f>G40*F40*12</f>
        <v>2069.0639999999999</v>
      </c>
      <c r="I40" s="47">
        <f>H40*1.302</f>
        <v>2693.9213279999999</v>
      </c>
      <c r="J40" s="42">
        <f>F38</f>
        <v>331</v>
      </c>
      <c r="K40" s="66">
        <f>I40/J40</f>
        <v>8.1387351299093655</v>
      </c>
      <c r="L40" s="24"/>
    </row>
    <row r="41" spans="1:12" ht="14.25" customHeight="1" x14ac:dyDescent="0.25">
      <c r="A41" s="69" t="s">
        <v>78</v>
      </c>
      <c r="B41" s="69"/>
      <c r="C41" s="69"/>
      <c r="D41" s="69"/>
      <c r="E41" s="69"/>
      <c r="F41" s="35">
        <f>'Услуга №1 '!F42</f>
        <v>19158</v>
      </c>
      <c r="G41" s="22">
        <f t="shared" ref="G41:G55" si="0">F19</f>
        <v>8.9999999999999993E-3</v>
      </c>
      <c r="H41" s="47">
        <f t="shared" ref="H41:H55" si="1">G41*F41*12</f>
        <v>2069.0639999999999</v>
      </c>
      <c r="I41" s="47">
        <f t="shared" ref="I41:I55" si="2">H41*1.302</f>
        <v>2693.9213279999999</v>
      </c>
      <c r="J41" s="42">
        <f>J45</f>
        <v>331</v>
      </c>
      <c r="K41" s="66">
        <f t="shared" ref="K41:K55" si="3">I41/J41</f>
        <v>8.1387351299093655</v>
      </c>
      <c r="L41" s="24"/>
    </row>
    <row r="42" spans="1:12" ht="14.25" customHeight="1" x14ac:dyDescent="0.25">
      <c r="A42" s="69" t="s">
        <v>82</v>
      </c>
      <c r="B42" s="69"/>
      <c r="C42" s="69"/>
      <c r="D42" s="69"/>
      <c r="E42" s="69"/>
      <c r="F42" s="35">
        <f>'Услуга №1 '!F43</f>
        <v>18201</v>
      </c>
      <c r="G42" s="22">
        <f t="shared" si="0"/>
        <v>8.9999999999999993E-3</v>
      </c>
      <c r="H42" s="47">
        <f t="shared" si="1"/>
        <v>1965.7080000000001</v>
      </c>
      <c r="I42" s="47">
        <f t="shared" si="2"/>
        <v>2559.3518160000003</v>
      </c>
      <c r="J42" s="42">
        <f>J40</f>
        <v>331</v>
      </c>
      <c r="K42" s="66">
        <f t="shared" si="3"/>
        <v>7.7321807129909379</v>
      </c>
      <c r="L42" s="24"/>
    </row>
    <row r="43" spans="1:12" ht="13.5" customHeight="1" x14ac:dyDescent="0.25">
      <c r="A43" s="69" t="s">
        <v>76</v>
      </c>
      <c r="B43" s="69"/>
      <c r="C43" s="69"/>
      <c r="D43" s="69"/>
      <c r="E43" s="69"/>
      <c r="F43" s="62">
        <f>'Услуга №1 '!F44</f>
        <v>17375.804</v>
      </c>
      <c r="G43" s="22">
        <f t="shared" si="0"/>
        <v>8.9999999999999993E-3</v>
      </c>
      <c r="H43" s="47">
        <f t="shared" si="1"/>
        <v>1876.5868319999997</v>
      </c>
      <c r="I43" s="47">
        <f t="shared" si="2"/>
        <v>2443.3160552639997</v>
      </c>
      <c r="J43" s="42">
        <f>J40</f>
        <v>331</v>
      </c>
      <c r="K43" s="66">
        <f t="shared" si="3"/>
        <v>7.3816195023081566</v>
      </c>
      <c r="L43" s="24"/>
    </row>
    <row r="44" spans="1:12" x14ac:dyDescent="0.25">
      <c r="A44" s="69" t="s">
        <v>79</v>
      </c>
      <c r="B44" s="69"/>
      <c r="C44" s="69"/>
      <c r="D44" s="69"/>
      <c r="E44" s="69"/>
      <c r="F44" s="35">
        <f>'Услуга №1 '!F45</f>
        <v>16545</v>
      </c>
      <c r="G44" s="22">
        <f t="shared" si="0"/>
        <v>4.4999999999999997E-3</v>
      </c>
      <c r="H44" s="47">
        <f t="shared" si="1"/>
        <v>893.43000000000006</v>
      </c>
      <c r="I44" s="47">
        <f t="shared" si="2"/>
        <v>1163.2458600000002</v>
      </c>
      <c r="J44" s="42">
        <f>J42</f>
        <v>331</v>
      </c>
      <c r="K44" s="66">
        <f t="shared" si="3"/>
        <v>3.514337945619336</v>
      </c>
      <c r="L44" s="24"/>
    </row>
    <row r="45" spans="1:12" x14ac:dyDescent="0.25">
      <c r="A45" s="69" t="s">
        <v>84</v>
      </c>
      <c r="B45" s="69"/>
      <c r="C45" s="69"/>
      <c r="D45" s="69"/>
      <c r="E45" s="69"/>
      <c r="F45" s="35">
        <f>'Услуга №1 '!F46</f>
        <v>16227</v>
      </c>
      <c r="G45" s="22">
        <f t="shared" si="0"/>
        <v>8.9999999999999993E-3</v>
      </c>
      <c r="H45" s="47">
        <f t="shared" si="1"/>
        <v>1752.5159999999996</v>
      </c>
      <c r="I45" s="47">
        <f t="shared" si="2"/>
        <v>2281.7758319999998</v>
      </c>
      <c r="J45" s="42">
        <f>J42</f>
        <v>331</v>
      </c>
      <c r="K45" s="66">
        <f t="shared" si="3"/>
        <v>6.8935825740181267</v>
      </c>
      <c r="L45" s="24"/>
    </row>
    <row r="46" spans="1:12" ht="15" customHeight="1" x14ac:dyDescent="0.25">
      <c r="A46" s="79" t="s">
        <v>41</v>
      </c>
      <c r="B46" s="79"/>
      <c r="C46" s="79"/>
      <c r="D46" s="79"/>
      <c r="E46" s="79"/>
      <c r="F46" s="32">
        <f>'Услуга №1 '!F47</f>
        <v>14592</v>
      </c>
      <c r="G46" s="22">
        <f t="shared" si="0"/>
        <v>2.9000000000000001E-2</v>
      </c>
      <c r="H46" s="47">
        <f t="shared" si="1"/>
        <v>5078.0159999999996</v>
      </c>
      <c r="I46" s="47">
        <f t="shared" si="2"/>
        <v>6611.5768319999997</v>
      </c>
      <c r="J46" s="42">
        <f>J44</f>
        <v>331</v>
      </c>
      <c r="K46" s="66">
        <f t="shared" si="3"/>
        <v>19.974552362537764</v>
      </c>
      <c r="L46" s="24"/>
    </row>
    <row r="47" spans="1:12" x14ac:dyDescent="0.25">
      <c r="A47" s="85" t="s">
        <v>85</v>
      </c>
      <c r="B47" s="86"/>
      <c r="C47" s="86"/>
      <c r="D47" s="86"/>
      <c r="E47" s="87"/>
      <c r="F47" s="32">
        <f>'Услуга №1 '!F48</f>
        <v>12592</v>
      </c>
      <c r="G47" s="22">
        <f t="shared" si="0"/>
        <v>8.9999999999999993E-3</v>
      </c>
      <c r="H47" s="47">
        <f t="shared" si="1"/>
        <v>1359.9359999999999</v>
      </c>
      <c r="I47" s="47">
        <f t="shared" si="2"/>
        <v>1770.6366719999999</v>
      </c>
      <c r="J47" s="42">
        <f>J44</f>
        <v>331</v>
      </c>
      <c r="K47" s="66">
        <f t="shared" si="3"/>
        <v>5.3493555045317214</v>
      </c>
      <c r="L47" s="24"/>
    </row>
    <row r="48" spans="1:12" ht="15.75" customHeight="1" x14ac:dyDescent="0.25">
      <c r="A48" s="69" t="s">
        <v>75</v>
      </c>
      <c r="B48" s="69"/>
      <c r="C48" s="69"/>
      <c r="D48" s="69"/>
      <c r="E48" s="69"/>
      <c r="F48" s="32">
        <f>'Услуга №1 '!F49</f>
        <v>12592</v>
      </c>
      <c r="G48" s="22">
        <f t="shared" si="0"/>
        <v>8.9999999999999993E-3</v>
      </c>
      <c r="H48" s="47">
        <f t="shared" si="1"/>
        <v>1359.9359999999999</v>
      </c>
      <c r="I48" s="47">
        <f t="shared" si="2"/>
        <v>1770.6366719999999</v>
      </c>
      <c r="J48" s="42">
        <f>J45</f>
        <v>331</v>
      </c>
      <c r="K48" s="66">
        <f t="shared" si="3"/>
        <v>5.3493555045317214</v>
      </c>
      <c r="L48" s="24"/>
    </row>
    <row r="49" spans="1:13" x14ac:dyDescent="0.25">
      <c r="A49" s="69" t="s">
        <v>86</v>
      </c>
      <c r="B49" s="69"/>
      <c r="C49" s="69"/>
      <c r="D49" s="69"/>
      <c r="E49" s="69"/>
      <c r="F49" s="32">
        <f>'Услуга №1 '!F50</f>
        <v>16577</v>
      </c>
      <c r="G49" s="22">
        <f t="shared" si="0"/>
        <v>8.9999999999999993E-3</v>
      </c>
      <c r="H49" s="47">
        <f t="shared" si="1"/>
        <v>1790.3159999999998</v>
      </c>
      <c r="I49" s="47">
        <f t="shared" si="2"/>
        <v>2330.9914319999998</v>
      </c>
      <c r="J49" s="42">
        <f>J46</f>
        <v>331</v>
      </c>
      <c r="K49" s="66">
        <f t="shared" si="3"/>
        <v>7.0422701873111775</v>
      </c>
      <c r="L49" s="24"/>
    </row>
    <row r="50" spans="1:13" ht="15" customHeight="1" x14ac:dyDescent="0.25">
      <c r="A50" s="79" t="s">
        <v>50</v>
      </c>
      <c r="B50" s="79"/>
      <c r="C50" s="79"/>
      <c r="D50" s="79"/>
      <c r="E50" s="79"/>
      <c r="F50" s="22">
        <f>'Услуга №1 '!F51</f>
        <v>16585.085599999999</v>
      </c>
      <c r="G50" s="22">
        <f t="shared" si="0"/>
        <v>2.7E-2</v>
      </c>
      <c r="H50" s="47">
        <f t="shared" si="1"/>
        <v>5373.5677343999996</v>
      </c>
      <c r="I50" s="47">
        <f t="shared" si="2"/>
        <v>6996.3851901888002</v>
      </c>
      <c r="J50" s="42">
        <f>J46</f>
        <v>331</v>
      </c>
      <c r="K50" s="66">
        <f t="shared" si="3"/>
        <v>21.137115378213899</v>
      </c>
      <c r="L50" s="24"/>
    </row>
    <row r="51" spans="1:13" ht="15" customHeight="1" x14ac:dyDescent="0.25">
      <c r="A51" s="79" t="s">
        <v>83</v>
      </c>
      <c r="B51" s="79"/>
      <c r="C51" s="79"/>
      <c r="D51" s="79"/>
      <c r="E51" s="79"/>
      <c r="F51" s="32">
        <f>'Услуга №1 '!F52</f>
        <v>14592</v>
      </c>
      <c r="G51" s="22">
        <f t="shared" si="0"/>
        <v>8.9999999999999993E-3</v>
      </c>
      <c r="H51" s="47">
        <f t="shared" si="1"/>
        <v>1575.9360000000001</v>
      </c>
      <c r="I51" s="47">
        <f t="shared" si="2"/>
        <v>2051.8686720000001</v>
      </c>
      <c r="J51" s="42">
        <f>J49</f>
        <v>331</v>
      </c>
      <c r="K51" s="66">
        <f t="shared" si="3"/>
        <v>6.1989990090634439</v>
      </c>
      <c r="L51" s="24"/>
    </row>
    <row r="52" spans="1:13" ht="17.25" customHeight="1" x14ac:dyDescent="0.25">
      <c r="A52" s="79" t="s">
        <v>77</v>
      </c>
      <c r="B52" s="79"/>
      <c r="C52" s="79"/>
      <c r="D52" s="79"/>
      <c r="E52" s="79"/>
      <c r="F52" s="35">
        <f>'Услуга №1 '!F53</f>
        <v>15656</v>
      </c>
      <c r="G52" s="22">
        <f t="shared" si="0"/>
        <v>8.9999999999999993E-3</v>
      </c>
      <c r="H52" s="47">
        <f t="shared" si="1"/>
        <v>1690.848</v>
      </c>
      <c r="I52" s="47">
        <f t="shared" si="2"/>
        <v>2201.4840960000001</v>
      </c>
      <c r="J52" s="42">
        <f>J50</f>
        <v>331</v>
      </c>
      <c r="K52" s="66">
        <f t="shared" si="3"/>
        <v>6.6510093534743211</v>
      </c>
      <c r="L52" s="24"/>
    </row>
    <row r="53" spans="1:13" ht="15" customHeight="1" x14ac:dyDescent="0.25">
      <c r="A53" s="79" t="s">
        <v>81</v>
      </c>
      <c r="B53" s="79"/>
      <c r="C53" s="79"/>
      <c r="D53" s="79"/>
      <c r="E53" s="79"/>
      <c r="F53" s="35">
        <f>'Услуга №1 '!F54</f>
        <v>14592</v>
      </c>
      <c r="G53" s="22">
        <f t="shared" si="0"/>
        <v>8.9999999999999993E-3</v>
      </c>
      <c r="H53" s="47">
        <f t="shared" si="1"/>
        <v>1575.9360000000001</v>
      </c>
      <c r="I53" s="47">
        <f t="shared" si="2"/>
        <v>2051.8686720000001</v>
      </c>
      <c r="J53" s="42">
        <f>J51</f>
        <v>331</v>
      </c>
      <c r="K53" s="66">
        <f t="shared" si="3"/>
        <v>6.1989990090634439</v>
      </c>
      <c r="L53" s="24"/>
    </row>
    <row r="54" spans="1:13" ht="15" customHeight="1" x14ac:dyDescent="0.25">
      <c r="A54" s="79" t="s">
        <v>80</v>
      </c>
      <c r="B54" s="79"/>
      <c r="C54" s="79"/>
      <c r="D54" s="79"/>
      <c r="E54" s="79"/>
      <c r="F54" s="35">
        <f>'Услуга №1 '!F55</f>
        <v>15131</v>
      </c>
      <c r="G54" s="22">
        <f t="shared" si="0"/>
        <v>2.1000000000000001E-2</v>
      </c>
      <c r="H54" s="47">
        <f t="shared" si="1"/>
        <v>3813.0120000000006</v>
      </c>
      <c r="I54" s="47">
        <f t="shared" si="2"/>
        <v>4964.5416240000013</v>
      </c>
      <c r="J54" s="42">
        <f>J52</f>
        <v>331</v>
      </c>
      <c r="K54" s="66">
        <f t="shared" si="3"/>
        <v>14.998615178247737</v>
      </c>
      <c r="L54" s="24"/>
    </row>
    <row r="55" spans="1:13" ht="15" customHeight="1" x14ac:dyDescent="0.25">
      <c r="A55" s="79" t="s">
        <v>51</v>
      </c>
      <c r="B55" s="79"/>
      <c r="C55" s="79"/>
      <c r="D55" s="79"/>
      <c r="E55" s="79"/>
      <c r="F55" s="35">
        <f>'Услуга №1 '!F56</f>
        <v>16201</v>
      </c>
      <c r="G55" s="22">
        <f t="shared" si="0"/>
        <v>8.9999999999999993E-3</v>
      </c>
      <c r="H55" s="47">
        <f t="shared" si="1"/>
        <v>1749.7080000000001</v>
      </c>
      <c r="I55" s="47">
        <f t="shared" si="2"/>
        <v>2278.1198160000004</v>
      </c>
      <c r="J55" s="42">
        <f>J53</f>
        <v>331</v>
      </c>
      <c r="K55" s="66">
        <f t="shared" si="3"/>
        <v>6.8825372084592153</v>
      </c>
      <c r="L55" s="24"/>
    </row>
    <row r="56" spans="1:13" customFormat="1" ht="14.25" customHeight="1" x14ac:dyDescent="0.25">
      <c r="A56" s="72" t="s">
        <v>91</v>
      </c>
      <c r="B56" s="73"/>
      <c r="C56" s="73"/>
      <c r="D56" s="73"/>
      <c r="E56" s="73"/>
      <c r="F56" s="73"/>
      <c r="G56" s="73"/>
      <c r="H56" s="74"/>
      <c r="I56" s="39">
        <f>SUM(I40:I55)</f>
        <v>46863.641897452799</v>
      </c>
      <c r="J56" s="40"/>
      <c r="K56" s="41">
        <f>SUM(K40:K55)</f>
        <v>141.58199969018972</v>
      </c>
      <c r="L56" s="24"/>
      <c r="M56" s="10"/>
    </row>
    <row r="57" spans="1:13" x14ac:dyDescent="0.25">
      <c r="A57" s="26"/>
      <c r="B57" s="26"/>
      <c r="C57" s="26"/>
      <c r="D57" s="26"/>
      <c r="E57" s="26"/>
      <c r="F57" s="27"/>
      <c r="G57" s="27"/>
      <c r="H57" s="27"/>
      <c r="I57" s="27"/>
      <c r="J57" s="28"/>
      <c r="K57" s="27"/>
      <c r="L57" s="28"/>
    </row>
    <row r="58" spans="1:13" ht="18" customHeight="1" x14ac:dyDescent="0.25">
      <c r="A58" s="84" t="s">
        <v>8</v>
      </c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</row>
    <row r="59" spans="1:13" ht="45" x14ac:dyDescent="0.25">
      <c r="A59" s="75" t="s">
        <v>9</v>
      </c>
      <c r="B59" s="75"/>
      <c r="C59" s="75"/>
      <c r="D59" s="75"/>
      <c r="E59" s="75"/>
      <c r="F59" s="68" t="s">
        <v>7</v>
      </c>
      <c r="G59" s="68" t="s">
        <v>61</v>
      </c>
      <c r="H59" s="68" t="s">
        <v>60</v>
      </c>
      <c r="I59" s="68" t="s">
        <v>66</v>
      </c>
      <c r="J59" s="68" t="s">
        <v>64</v>
      </c>
      <c r="K59" s="15" t="s">
        <v>65</v>
      </c>
      <c r="L59" s="17"/>
    </row>
    <row r="60" spans="1:13" x14ac:dyDescent="0.25">
      <c r="A60" s="85" t="s">
        <v>42</v>
      </c>
      <c r="B60" s="86"/>
      <c r="C60" s="86"/>
      <c r="D60" s="86"/>
      <c r="E60" s="87"/>
      <c r="F60" s="14" t="s">
        <v>43</v>
      </c>
      <c r="G60" s="14">
        <v>316.8</v>
      </c>
      <c r="H60" s="29">
        <f>'Услуга №1 '!H61</f>
        <v>3.165</v>
      </c>
      <c r="I60" s="61">
        <v>687.67</v>
      </c>
      <c r="J60" s="42">
        <f>J55</f>
        <v>331</v>
      </c>
      <c r="K60" s="50">
        <f>I60/J60</f>
        <v>2.0775528700906345</v>
      </c>
      <c r="L60" s="31"/>
    </row>
    <row r="61" spans="1:13" x14ac:dyDescent="0.25">
      <c r="A61" s="69" t="s">
        <v>10</v>
      </c>
      <c r="B61" s="69"/>
      <c r="C61" s="69"/>
      <c r="D61" s="69"/>
      <c r="E61" s="69"/>
      <c r="F61" s="20" t="s">
        <v>13</v>
      </c>
      <c r="G61" s="20">
        <v>1.44</v>
      </c>
      <c r="H61" s="29">
        <f>'Услуга №1 '!H62</f>
        <v>1656.7775999999999</v>
      </c>
      <c r="I61" s="61">
        <f t="shared" ref="I61:I63" si="4">G61*H61</f>
        <v>2385.759744</v>
      </c>
      <c r="J61" s="42">
        <f>J60</f>
        <v>331</v>
      </c>
      <c r="K61" s="50">
        <f t="shared" ref="K61:K63" si="5">I61/J61</f>
        <v>7.2077333655589122</v>
      </c>
      <c r="L61" s="24"/>
    </row>
    <row r="62" spans="1:13" x14ac:dyDescent="0.25">
      <c r="A62" s="69" t="s">
        <v>11</v>
      </c>
      <c r="B62" s="69"/>
      <c r="C62" s="69"/>
      <c r="D62" s="69"/>
      <c r="E62" s="69"/>
      <c r="F62" s="20" t="s">
        <v>14</v>
      </c>
      <c r="G62" s="20">
        <v>1.8</v>
      </c>
      <c r="H62" s="29">
        <f>'Услуга №1 '!H63</f>
        <v>29.870999999999999</v>
      </c>
      <c r="I62" s="61">
        <f t="shared" si="4"/>
        <v>53.767800000000001</v>
      </c>
      <c r="J62" s="42">
        <f>J61</f>
        <v>331</v>
      </c>
      <c r="K62" s="50">
        <f t="shared" si="5"/>
        <v>0.1624404833836858</v>
      </c>
      <c r="L62" s="24"/>
    </row>
    <row r="63" spans="1:13" x14ac:dyDescent="0.25">
      <c r="A63" s="69" t="s">
        <v>12</v>
      </c>
      <c r="B63" s="69"/>
      <c r="C63" s="69"/>
      <c r="D63" s="69"/>
      <c r="E63" s="69"/>
      <c r="F63" s="20" t="s">
        <v>14</v>
      </c>
      <c r="G63" s="20">
        <v>1.8</v>
      </c>
      <c r="H63" s="29">
        <f>'Услуга №1 '!H64</f>
        <v>42.390999999999998</v>
      </c>
      <c r="I63" s="61">
        <f t="shared" si="4"/>
        <v>76.303799999999995</v>
      </c>
      <c r="J63" s="42">
        <f>J61</f>
        <v>331</v>
      </c>
      <c r="K63" s="50">
        <f t="shared" si="5"/>
        <v>0.23052507552870088</v>
      </c>
      <c r="L63" s="24"/>
    </row>
    <row r="64" spans="1:13" customFormat="1" ht="15" customHeight="1" x14ac:dyDescent="0.25">
      <c r="A64" s="72" t="s">
        <v>15</v>
      </c>
      <c r="B64" s="73"/>
      <c r="C64" s="73"/>
      <c r="D64" s="73"/>
      <c r="E64" s="73"/>
      <c r="F64" s="73"/>
      <c r="G64" s="73"/>
      <c r="H64" s="74"/>
      <c r="I64" s="41">
        <f>SUM(I60:I63)</f>
        <v>3203.5013440000002</v>
      </c>
      <c r="J64" s="41"/>
      <c r="K64" s="41">
        <f>SUM(K60:K63)</f>
        <v>9.678251794561934</v>
      </c>
      <c r="L64" s="24"/>
      <c r="M64" s="10"/>
    </row>
    <row r="66" spans="1:13" x14ac:dyDescent="0.25">
      <c r="A66" s="84" t="s">
        <v>16</v>
      </c>
      <c r="B66" s="84"/>
      <c r="C66" s="84"/>
      <c r="D66" s="84"/>
      <c r="E66" s="84"/>
      <c r="F66" s="84"/>
      <c r="G66" s="84"/>
      <c r="H66" s="84"/>
      <c r="I66" s="84"/>
      <c r="J66" s="84"/>
      <c r="K66" s="84"/>
      <c r="L66" s="84"/>
    </row>
    <row r="67" spans="1:13" ht="45" x14ac:dyDescent="0.25">
      <c r="A67" s="75" t="s">
        <v>20</v>
      </c>
      <c r="B67" s="75"/>
      <c r="C67" s="75"/>
      <c r="D67" s="75"/>
      <c r="E67" s="75"/>
      <c r="F67" s="14" t="s">
        <v>7</v>
      </c>
      <c r="G67" s="14" t="s">
        <v>61</v>
      </c>
      <c r="H67" s="14" t="s">
        <v>60</v>
      </c>
      <c r="I67" s="14" t="s">
        <v>66</v>
      </c>
      <c r="J67" s="14" t="s">
        <v>64</v>
      </c>
      <c r="K67" s="30" t="s">
        <v>65</v>
      </c>
      <c r="L67" s="17"/>
    </row>
    <row r="68" spans="1:13" ht="14.25" customHeight="1" x14ac:dyDescent="0.25">
      <c r="A68" s="69" t="s">
        <v>17</v>
      </c>
      <c r="B68" s="69"/>
      <c r="C68" s="69"/>
      <c r="D68" s="69"/>
      <c r="E68" s="69"/>
      <c r="F68" s="20" t="s">
        <v>18</v>
      </c>
      <c r="G68" s="22">
        <v>8.9999999999999993E-3</v>
      </c>
      <c r="H68" s="22">
        <f>'Услуга №1 '!H69</f>
        <v>1100</v>
      </c>
      <c r="I68" s="22">
        <f>G68*H68*12</f>
        <v>118.79999999999998</v>
      </c>
      <c r="J68" s="42">
        <f>J62</f>
        <v>331</v>
      </c>
      <c r="K68" s="66">
        <f>I68/J68</f>
        <v>0.35891238670694858</v>
      </c>
      <c r="L68" s="24"/>
    </row>
    <row r="69" spans="1:13" ht="14.25" customHeight="1" x14ac:dyDescent="0.25">
      <c r="A69" s="69" t="s">
        <v>45</v>
      </c>
      <c r="B69" s="69"/>
      <c r="C69" s="69"/>
      <c r="D69" s="69"/>
      <c r="E69" s="69"/>
      <c r="F69" s="20" t="s">
        <v>18</v>
      </c>
      <c r="G69" s="22">
        <v>8.9999999999999993E-3</v>
      </c>
      <c r="H69" s="22">
        <f>'Услуга №1 '!H70</f>
        <v>730.4</v>
      </c>
      <c r="I69" s="22">
        <f t="shared" ref="I69:I71" si="6">G69*H69*12</f>
        <v>78.883199999999988</v>
      </c>
      <c r="J69" s="42">
        <f>J61</f>
        <v>331</v>
      </c>
      <c r="K69" s="66">
        <f t="shared" ref="K69:K71" si="7">I69/J69</f>
        <v>0.23831782477341387</v>
      </c>
      <c r="L69" s="24"/>
    </row>
    <row r="70" spans="1:13" ht="14.25" customHeight="1" x14ac:dyDescent="0.25">
      <c r="A70" s="69" t="s">
        <v>44</v>
      </c>
      <c r="B70" s="69"/>
      <c r="C70" s="69"/>
      <c r="D70" s="69"/>
      <c r="E70" s="69"/>
      <c r="F70" s="20" t="s">
        <v>18</v>
      </c>
      <c r="G70" s="22">
        <v>8.9999999999999993E-3</v>
      </c>
      <c r="H70" s="22">
        <f>'Услуга №1 '!H71</f>
        <v>2100</v>
      </c>
      <c r="I70" s="22">
        <f t="shared" si="6"/>
        <v>226.79999999999998</v>
      </c>
      <c r="J70" s="42">
        <f>J68</f>
        <v>331</v>
      </c>
      <c r="K70" s="66">
        <f t="shared" si="7"/>
        <v>0.6851963746223565</v>
      </c>
      <c r="L70" s="24"/>
    </row>
    <row r="71" spans="1:13" ht="14.25" customHeight="1" x14ac:dyDescent="0.25">
      <c r="A71" s="69" t="s">
        <v>46</v>
      </c>
      <c r="B71" s="69"/>
      <c r="C71" s="69"/>
      <c r="D71" s="69"/>
      <c r="E71" s="69"/>
      <c r="F71" s="20" t="s">
        <v>18</v>
      </c>
      <c r="G71" s="22">
        <v>8.9999999999999993E-3</v>
      </c>
      <c r="H71" s="22">
        <f>'Услуга №1 '!H72</f>
        <v>2900</v>
      </c>
      <c r="I71" s="22">
        <f t="shared" si="6"/>
        <v>313.2</v>
      </c>
      <c r="J71" s="42">
        <f>J70</f>
        <v>331</v>
      </c>
      <c r="K71" s="66">
        <f t="shared" si="7"/>
        <v>0.94622356495468274</v>
      </c>
      <c r="L71" s="24"/>
    </row>
    <row r="72" spans="1:13" ht="30.75" customHeight="1" x14ac:dyDescent="0.25">
      <c r="A72" s="81" t="s">
        <v>68</v>
      </c>
      <c r="B72" s="82"/>
      <c r="C72" s="82"/>
      <c r="D72" s="82"/>
      <c r="E72" s="83"/>
      <c r="F72" s="20" t="s">
        <v>18</v>
      </c>
      <c r="G72" s="22">
        <v>8.9999999999999993E-3</v>
      </c>
      <c r="H72" s="22">
        <f>'Услуга №1 '!H73</f>
        <v>4823.7</v>
      </c>
      <c r="I72" s="22">
        <f>G72*H72*12</f>
        <v>520.95959999999991</v>
      </c>
      <c r="J72" s="42">
        <f>J70</f>
        <v>331</v>
      </c>
      <c r="K72" s="22">
        <f>I72/J72</f>
        <v>1.5738960725075526</v>
      </c>
      <c r="L72" s="28"/>
    </row>
    <row r="73" spans="1:13" customFormat="1" ht="15.75" customHeight="1" x14ac:dyDescent="0.25">
      <c r="A73" s="70" t="s">
        <v>19</v>
      </c>
      <c r="B73" s="71"/>
      <c r="C73" s="71"/>
      <c r="D73" s="71"/>
      <c r="E73" s="71"/>
      <c r="F73" s="71"/>
      <c r="G73" s="71"/>
      <c r="H73" s="76"/>
      <c r="I73" s="39">
        <f>SUM(I68:I72)</f>
        <v>1258.6427999999999</v>
      </c>
      <c r="J73" s="39"/>
      <c r="K73" s="39">
        <f t="shared" ref="K73" si="8">SUM(K68:K72)</f>
        <v>3.8025462235649545</v>
      </c>
      <c r="L73" s="24"/>
      <c r="M73" s="10"/>
    </row>
    <row r="75" spans="1:13" x14ac:dyDescent="0.25">
      <c r="A75" s="84" t="s">
        <v>101</v>
      </c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</row>
    <row r="76" spans="1:13" ht="45" x14ac:dyDescent="0.25">
      <c r="A76" s="88" t="s">
        <v>20</v>
      </c>
      <c r="B76" s="89"/>
      <c r="C76" s="89"/>
      <c r="D76" s="89"/>
      <c r="E76" s="90"/>
      <c r="F76" s="68" t="s">
        <v>7</v>
      </c>
      <c r="G76" s="68" t="s">
        <v>61</v>
      </c>
      <c r="H76" s="68" t="s">
        <v>60</v>
      </c>
      <c r="I76" s="68" t="s">
        <v>66</v>
      </c>
      <c r="J76" s="68" t="s">
        <v>64</v>
      </c>
      <c r="K76" s="15" t="s">
        <v>65</v>
      </c>
      <c r="L76" s="17"/>
      <c r="M76" s="16"/>
    </row>
    <row r="77" spans="1:13" ht="35.25" customHeight="1" x14ac:dyDescent="0.25">
      <c r="A77" s="75" t="s">
        <v>21</v>
      </c>
      <c r="B77" s="75"/>
      <c r="C77" s="75"/>
      <c r="D77" s="75"/>
      <c r="E77" s="75"/>
      <c r="F77" s="34" t="s">
        <v>22</v>
      </c>
      <c r="G77" s="22">
        <v>1.7999999999999999E-2</v>
      </c>
      <c r="H77" s="51">
        <f>'Услуга №1 '!H78</f>
        <v>400</v>
      </c>
      <c r="I77" s="22">
        <v>87.68</v>
      </c>
      <c r="J77" s="42">
        <f>J72</f>
        <v>331</v>
      </c>
      <c r="K77" s="66">
        <f>I77/J77</f>
        <v>0.26489425981873116</v>
      </c>
      <c r="L77" s="33"/>
      <c r="M77" s="28"/>
    </row>
    <row r="78" spans="1:13" ht="35.25" customHeight="1" x14ac:dyDescent="0.25">
      <c r="A78" s="75" t="s">
        <v>126</v>
      </c>
      <c r="B78" s="75"/>
      <c r="C78" s="75"/>
      <c r="D78" s="75"/>
      <c r="E78" s="75"/>
      <c r="F78" s="34" t="s">
        <v>25</v>
      </c>
      <c r="G78" s="22"/>
      <c r="H78" s="51"/>
      <c r="I78" s="22">
        <v>38.700000000000003</v>
      </c>
      <c r="J78" s="42">
        <v>331</v>
      </c>
      <c r="K78" s="66">
        <f t="shared" ref="K78" si="9">I78/J78</f>
        <v>0.11691842900302116</v>
      </c>
      <c r="L78" s="33"/>
      <c r="M78" s="28"/>
    </row>
    <row r="79" spans="1:13" ht="35.25" customHeight="1" x14ac:dyDescent="0.25">
      <c r="A79" s="75" t="s">
        <v>102</v>
      </c>
      <c r="B79" s="75"/>
      <c r="C79" s="75"/>
      <c r="D79" s="75"/>
      <c r="E79" s="75"/>
      <c r="F79" s="34" t="s">
        <v>103</v>
      </c>
      <c r="G79" s="22">
        <v>8.1000000000000003E-2</v>
      </c>
      <c r="H79" s="51">
        <f>'Услуга №1 '!H80</f>
        <v>5000</v>
      </c>
      <c r="I79" s="22">
        <v>403.72</v>
      </c>
      <c r="J79" s="42">
        <f>J77</f>
        <v>331</v>
      </c>
      <c r="K79" s="66">
        <f>I79/J79</f>
        <v>1.2196978851963747</v>
      </c>
      <c r="L79" s="33"/>
      <c r="M79" s="28"/>
    </row>
    <row r="80" spans="1:13" x14ac:dyDescent="0.25">
      <c r="A80" s="70" t="s">
        <v>23</v>
      </c>
      <c r="B80" s="71"/>
      <c r="C80" s="71"/>
      <c r="D80" s="71"/>
      <c r="E80" s="71"/>
      <c r="F80" s="71"/>
      <c r="G80" s="71"/>
      <c r="H80" s="76"/>
      <c r="I80" s="43">
        <f>SUM(I77:I79)</f>
        <v>530.1</v>
      </c>
      <c r="J80" s="44"/>
      <c r="K80" s="44">
        <f>SUM(K77:K79)</f>
        <v>1.601510574018127</v>
      </c>
      <c r="L80" s="45"/>
      <c r="M80" s="28"/>
    </row>
    <row r="82" spans="1:13" x14ac:dyDescent="0.25">
      <c r="A82" s="84" t="s">
        <v>40</v>
      </c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</row>
    <row r="83" spans="1:13" ht="57.75" customHeight="1" x14ac:dyDescent="0.25">
      <c r="A83" s="88" t="s">
        <v>5</v>
      </c>
      <c r="B83" s="89"/>
      <c r="C83" s="89"/>
      <c r="D83" s="89"/>
      <c r="E83" s="90"/>
      <c r="F83" s="68" t="s">
        <v>6</v>
      </c>
      <c r="G83" s="68" t="s">
        <v>1</v>
      </c>
      <c r="H83" s="68" t="s">
        <v>62</v>
      </c>
      <c r="I83" s="68" t="s">
        <v>63</v>
      </c>
      <c r="J83" s="68" t="s">
        <v>64</v>
      </c>
      <c r="K83" s="15" t="s">
        <v>65</v>
      </c>
      <c r="L83" s="17"/>
    </row>
    <row r="84" spans="1:13" x14ac:dyDescent="0.25">
      <c r="A84" s="69" t="s">
        <v>3</v>
      </c>
      <c r="B84" s="69"/>
      <c r="C84" s="69"/>
      <c r="D84" s="69"/>
      <c r="E84" s="69"/>
      <c r="F84" s="35">
        <f>'Услуга №1 '!F85</f>
        <v>34016</v>
      </c>
      <c r="G84" s="22">
        <f>L18</f>
        <v>8.9999999999999993E-3</v>
      </c>
      <c r="H84" s="47">
        <f>F84*G84*12</f>
        <v>3673.7279999999992</v>
      </c>
      <c r="I84" s="22">
        <f>H84*1.302</f>
        <v>4783.193855999999</v>
      </c>
      <c r="J84" s="42">
        <f>J79</f>
        <v>331</v>
      </c>
      <c r="K84" s="66">
        <f>I84/J84</f>
        <v>14.450736725075526</v>
      </c>
      <c r="L84" s="24"/>
    </row>
    <row r="85" spans="1:13" ht="20.25" customHeight="1" x14ac:dyDescent="0.25">
      <c r="A85" s="69" t="s">
        <v>47</v>
      </c>
      <c r="B85" s="69"/>
      <c r="C85" s="69"/>
      <c r="D85" s="69"/>
      <c r="E85" s="69"/>
      <c r="F85" s="35">
        <f>'Услуга №1 '!F86</f>
        <v>27502</v>
      </c>
      <c r="G85" s="22">
        <f>L19</f>
        <v>8.9999999999999993E-3</v>
      </c>
      <c r="H85" s="47">
        <f>F85*G85*12</f>
        <v>2970.2159999999994</v>
      </c>
      <c r="I85" s="22">
        <f>H85*1.302-0.01</f>
        <v>3867.2112319999992</v>
      </c>
      <c r="J85" s="42">
        <f>J84</f>
        <v>331</v>
      </c>
      <c r="K85" s="66">
        <f>I85/J85</f>
        <v>11.683417619335344</v>
      </c>
      <c r="L85" s="24"/>
    </row>
    <row r="86" spans="1:13" x14ac:dyDescent="0.25">
      <c r="A86" s="36" t="s">
        <v>24</v>
      </c>
      <c r="B86" s="36"/>
      <c r="C86" s="36"/>
      <c r="D86" s="36"/>
      <c r="E86" s="36"/>
      <c r="F86" s="20"/>
      <c r="G86" s="20"/>
      <c r="H86" s="20"/>
      <c r="I86" s="43">
        <f>SUM(I84:I85)</f>
        <v>8650.4050879999977</v>
      </c>
      <c r="J86" s="44"/>
      <c r="K86" s="44">
        <f>SUM(K84:K85)</f>
        <v>26.13415434441087</v>
      </c>
      <c r="L86" s="24"/>
    </row>
    <row r="87" spans="1:13" ht="10.5" customHeight="1" x14ac:dyDescent="0.25">
      <c r="F87" s="67"/>
      <c r="G87" s="67"/>
      <c r="H87" s="67"/>
      <c r="I87" s="67"/>
      <c r="J87" s="67"/>
      <c r="K87" s="67"/>
      <c r="L87" s="67"/>
    </row>
    <row r="88" spans="1:13" customFormat="1" x14ac:dyDescent="0.25">
      <c r="A88" s="77" t="s">
        <v>69</v>
      </c>
      <c r="B88" s="77"/>
      <c r="C88" s="77"/>
      <c r="D88" s="77"/>
      <c r="E88" s="77"/>
      <c r="F88" s="77"/>
      <c r="G88" s="77"/>
      <c r="H88" s="77"/>
      <c r="I88" s="77"/>
      <c r="J88" s="77"/>
      <c r="K88" s="77"/>
      <c r="L88" s="78"/>
      <c r="M88" s="10"/>
    </row>
    <row r="89" spans="1:13" ht="49.5" customHeight="1" x14ac:dyDescent="0.25">
      <c r="A89" s="75" t="s">
        <v>71</v>
      </c>
      <c r="B89" s="75"/>
      <c r="C89" s="75"/>
      <c r="D89" s="75"/>
      <c r="E89" s="75"/>
      <c r="F89" s="68" t="s">
        <v>7</v>
      </c>
      <c r="G89" s="68" t="s">
        <v>61</v>
      </c>
      <c r="H89" s="68" t="s">
        <v>60</v>
      </c>
      <c r="I89" s="68" t="s">
        <v>66</v>
      </c>
      <c r="J89" s="68" t="s">
        <v>64</v>
      </c>
      <c r="K89" s="15" t="s">
        <v>65</v>
      </c>
      <c r="L89" s="17"/>
    </row>
    <row r="90" spans="1:13" x14ac:dyDescent="0.25">
      <c r="A90" s="69" t="s">
        <v>104</v>
      </c>
      <c r="B90" s="69"/>
      <c r="C90" s="69"/>
      <c r="D90" s="69"/>
      <c r="E90" s="69"/>
      <c r="F90" s="20" t="s">
        <v>25</v>
      </c>
      <c r="G90" s="32"/>
      <c r="H90" s="47"/>
      <c r="I90" s="22">
        <v>541.79999999999995</v>
      </c>
      <c r="J90" s="42">
        <f>J85</f>
        <v>331</v>
      </c>
      <c r="K90" s="66">
        <f>I90/J90</f>
        <v>1.6368580060422959</v>
      </c>
      <c r="L90" s="24"/>
    </row>
    <row r="91" spans="1:13" customFormat="1" x14ac:dyDescent="0.25">
      <c r="A91" s="70" t="s">
        <v>70</v>
      </c>
      <c r="B91" s="71"/>
      <c r="C91" s="71"/>
      <c r="D91" s="71"/>
      <c r="E91" s="71"/>
      <c r="F91" s="71"/>
      <c r="G91" s="71"/>
      <c r="H91" s="71"/>
      <c r="I91" s="43">
        <f>SUM(I90:I90)</f>
        <v>541.79999999999995</v>
      </c>
      <c r="J91" s="44"/>
      <c r="K91" s="44">
        <f>SUM(K90:K90)</f>
        <v>1.6368580060422959</v>
      </c>
      <c r="L91" s="24"/>
      <c r="M91" s="10"/>
    </row>
    <row r="92" spans="1:13" x14ac:dyDescent="0.25">
      <c r="F92" s="67"/>
      <c r="G92" s="67"/>
      <c r="H92" s="67"/>
      <c r="I92" s="67"/>
      <c r="J92" s="67"/>
      <c r="K92" s="67"/>
      <c r="L92" s="67"/>
    </row>
    <row r="93" spans="1:13" x14ac:dyDescent="0.25">
      <c r="A93" s="84" t="s">
        <v>26</v>
      </c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</row>
    <row r="94" spans="1:13" hidden="1" x14ac:dyDescent="0.25"/>
    <row r="95" spans="1:13" ht="15" customHeight="1" x14ac:dyDescent="0.25">
      <c r="A95" s="80" t="s">
        <v>27</v>
      </c>
      <c r="B95" s="80"/>
      <c r="C95" s="80"/>
      <c r="D95" s="75" t="s">
        <v>28</v>
      </c>
      <c r="E95" s="75"/>
      <c r="F95" s="75"/>
      <c r="G95" s="75"/>
      <c r="H95" s="75"/>
      <c r="I95" s="75"/>
      <c r="J95" s="75"/>
      <c r="K95" s="80" t="s">
        <v>39</v>
      </c>
      <c r="L95" s="80"/>
    </row>
    <row r="96" spans="1:13" ht="30" x14ac:dyDescent="0.25">
      <c r="A96" s="20" t="s">
        <v>29</v>
      </c>
      <c r="B96" s="14" t="s">
        <v>30</v>
      </c>
      <c r="C96" s="20" t="s">
        <v>31</v>
      </c>
      <c r="D96" s="20" t="s">
        <v>32</v>
      </c>
      <c r="E96" s="20" t="s">
        <v>33</v>
      </c>
      <c r="F96" s="20" t="s">
        <v>34</v>
      </c>
      <c r="G96" s="20" t="s">
        <v>35</v>
      </c>
      <c r="H96" s="20" t="s">
        <v>36</v>
      </c>
      <c r="I96" s="20" t="s">
        <v>37</v>
      </c>
      <c r="J96" s="20" t="s">
        <v>38</v>
      </c>
      <c r="K96" s="80"/>
      <c r="L96" s="80"/>
    </row>
    <row r="97" spans="1:12" x14ac:dyDescent="0.25">
      <c r="A97" s="22">
        <f>K56</f>
        <v>141.58199969018972</v>
      </c>
      <c r="B97" s="20"/>
      <c r="C97" s="20"/>
      <c r="D97" s="22">
        <f>K64</f>
        <v>9.678251794561934</v>
      </c>
      <c r="E97" s="22">
        <f>K73</f>
        <v>3.8025462235649545</v>
      </c>
      <c r="F97" s="20"/>
      <c r="G97" s="22">
        <f>K80</f>
        <v>1.601510574018127</v>
      </c>
      <c r="H97" s="20">
        <v>0</v>
      </c>
      <c r="I97" s="22">
        <f>K86</f>
        <v>26.13415434441087</v>
      </c>
      <c r="J97" s="22">
        <f>K91</f>
        <v>1.6368580060422959</v>
      </c>
      <c r="K97" s="91">
        <f>SUM(A97:J97)</f>
        <v>184.43532063278789</v>
      </c>
      <c r="L97" s="92"/>
    </row>
    <row r="99" spans="1:12" x14ac:dyDescent="0.25">
      <c r="A99" s="2"/>
      <c r="B99" s="3"/>
      <c r="C99" s="4"/>
      <c r="D99" s="5"/>
      <c r="E99" s="5"/>
      <c r="F99" s="5"/>
    </row>
    <row r="100" spans="1:12" ht="15.75" x14ac:dyDescent="0.25">
      <c r="A100" s="1" t="s">
        <v>57</v>
      </c>
      <c r="B100" s="1"/>
      <c r="C100" s="1"/>
      <c r="D100" s="1"/>
      <c r="E100" s="1"/>
      <c r="F100" s="64"/>
      <c r="G100" s="64" t="s">
        <v>59</v>
      </c>
      <c r="H100" s="64"/>
      <c r="I100" s="56">
        <f>I91+I86+I80+I73+I64+I56</f>
        <v>61048.091129452798</v>
      </c>
      <c r="L100" s="56">
        <f>K97*J90</f>
        <v>61048.09112945279</v>
      </c>
    </row>
    <row r="101" spans="1:12" ht="15.75" x14ac:dyDescent="0.25">
      <c r="A101" s="6"/>
      <c r="B101" s="1"/>
      <c r="C101" s="7"/>
      <c r="D101" s="8"/>
      <c r="E101" s="8"/>
      <c r="F101" s="8"/>
    </row>
    <row r="102" spans="1:12" x14ac:dyDescent="0.25">
      <c r="I102" s="48"/>
    </row>
    <row r="103" spans="1:12" ht="15.75" x14ac:dyDescent="0.25">
      <c r="A103" s="6" t="s">
        <v>125</v>
      </c>
      <c r="B103" s="1"/>
      <c r="C103" s="6"/>
      <c r="D103" s="1"/>
    </row>
    <row r="104" spans="1:12" ht="15.75" x14ac:dyDescent="0.25">
      <c r="A104" s="6" t="s">
        <v>58</v>
      </c>
      <c r="B104" s="1"/>
      <c r="C104" s="6"/>
      <c r="D104" s="1"/>
    </row>
    <row r="105" spans="1:12" x14ac:dyDescent="0.25">
      <c r="I105" s="48"/>
    </row>
    <row r="106" spans="1:12" hidden="1" x14ac:dyDescent="0.25">
      <c r="I106" s="48">
        <f>I56+I86</f>
        <v>55514.046985452798</v>
      </c>
      <c r="J106" s="10" t="s">
        <v>118</v>
      </c>
    </row>
    <row r="107" spans="1:12" hidden="1" x14ac:dyDescent="0.25">
      <c r="I107" s="48">
        <f>I64</f>
        <v>3203.5013440000002</v>
      </c>
      <c r="J107" s="10">
        <v>223</v>
      </c>
    </row>
    <row r="108" spans="1:12" hidden="1" x14ac:dyDescent="0.25">
      <c r="I108" s="48">
        <f>I73</f>
        <v>1258.6427999999999</v>
      </c>
      <c r="J108" s="10" t="s">
        <v>119</v>
      </c>
    </row>
    <row r="109" spans="1:12" hidden="1" x14ac:dyDescent="0.25">
      <c r="I109" s="48">
        <f>I91</f>
        <v>541.79999999999995</v>
      </c>
      <c r="J109" s="10" t="s">
        <v>120</v>
      </c>
    </row>
    <row r="110" spans="1:12" hidden="1" x14ac:dyDescent="0.25">
      <c r="I110" s="48">
        <f>I80</f>
        <v>530.1</v>
      </c>
      <c r="J110" s="10">
        <v>221</v>
      </c>
    </row>
  </sheetData>
  <mergeCells count="97">
    <mergeCell ref="A93:L93"/>
    <mergeCell ref="A95:C95"/>
    <mergeCell ref="D95:J95"/>
    <mergeCell ref="K95:L96"/>
    <mergeCell ref="K97:L97"/>
    <mergeCell ref="A78:E78"/>
    <mergeCell ref="A84:E84"/>
    <mergeCell ref="A85:E85"/>
    <mergeCell ref="A88:L88"/>
    <mergeCell ref="A89:E89"/>
    <mergeCell ref="A90:E90"/>
    <mergeCell ref="A91:H91"/>
    <mergeCell ref="A76:E76"/>
    <mergeCell ref="A77:E77"/>
    <mergeCell ref="A79:E79"/>
    <mergeCell ref="A80:H80"/>
    <mergeCell ref="A82:L82"/>
    <mergeCell ref="A83:E83"/>
    <mergeCell ref="A69:E69"/>
    <mergeCell ref="A70:E70"/>
    <mergeCell ref="A71:E71"/>
    <mergeCell ref="A72:E72"/>
    <mergeCell ref="A73:H73"/>
    <mergeCell ref="A75:L75"/>
    <mergeCell ref="A62:E62"/>
    <mergeCell ref="A63:E63"/>
    <mergeCell ref="A64:H64"/>
    <mergeCell ref="A66:L66"/>
    <mergeCell ref="A67:E67"/>
    <mergeCell ref="A68:E68"/>
    <mergeCell ref="A55:E55"/>
    <mergeCell ref="A56:H56"/>
    <mergeCell ref="A58:L58"/>
    <mergeCell ref="A59:E59"/>
    <mergeCell ref="A60:E60"/>
    <mergeCell ref="A61:E61"/>
    <mergeCell ref="A49:E49"/>
    <mergeCell ref="A50:E50"/>
    <mergeCell ref="A51:E51"/>
    <mergeCell ref="A52:E52"/>
    <mergeCell ref="A53:E53"/>
    <mergeCell ref="A54:E54"/>
    <mergeCell ref="A43:E43"/>
    <mergeCell ref="A44:E44"/>
    <mergeCell ref="A45:E45"/>
    <mergeCell ref="A46:E46"/>
    <mergeCell ref="A47:E47"/>
    <mergeCell ref="A48:E48"/>
    <mergeCell ref="A36:E36"/>
    <mergeCell ref="G36:K36"/>
    <mergeCell ref="A39:E39"/>
    <mergeCell ref="A40:E40"/>
    <mergeCell ref="A41:E41"/>
    <mergeCell ref="A42:E42"/>
    <mergeCell ref="A33:E33"/>
    <mergeCell ref="G33:K33"/>
    <mergeCell ref="A34:E34"/>
    <mergeCell ref="G34:K34"/>
    <mergeCell ref="A35:E35"/>
    <mergeCell ref="G35:K35"/>
    <mergeCell ref="A30:E30"/>
    <mergeCell ref="G30:K30"/>
    <mergeCell ref="A31:E31"/>
    <mergeCell ref="G31:K31"/>
    <mergeCell ref="A32:E32"/>
    <mergeCell ref="G32:K32"/>
    <mergeCell ref="A27:E27"/>
    <mergeCell ref="G27:K27"/>
    <mergeCell ref="A28:E28"/>
    <mergeCell ref="G28:K28"/>
    <mergeCell ref="A29:E29"/>
    <mergeCell ref="G29:K29"/>
    <mergeCell ref="A24:E24"/>
    <mergeCell ref="G24:K24"/>
    <mergeCell ref="A25:E25"/>
    <mergeCell ref="G25:K25"/>
    <mergeCell ref="A26:E26"/>
    <mergeCell ref="G26:K26"/>
    <mergeCell ref="A21:E21"/>
    <mergeCell ref="G21:K21"/>
    <mergeCell ref="A22:E22"/>
    <mergeCell ref="G22:K22"/>
    <mergeCell ref="A23:E23"/>
    <mergeCell ref="G23:K23"/>
    <mergeCell ref="A18:E18"/>
    <mergeCell ref="G18:K18"/>
    <mergeCell ref="A19:E19"/>
    <mergeCell ref="G19:K19"/>
    <mergeCell ref="A20:E20"/>
    <mergeCell ref="G20:K20"/>
    <mergeCell ref="A4:E4"/>
    <mergeCell ref="A6:E6"/>
    <mergeCell ref="A8:L8"/>
    <mergeCell ref="A9:L9"/>
    <mergeCell ref="A10:L10"/>
    <mergeCell ref="A17:E17"/>
    <mergeCell ref="G17:K17"/>
  </mergeCells>
  <printOptions horizontalCentered="1"/>
  <pageMargins left="0" right="0" top="0" bottom="0" header="0" footer="0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2"/>
  <sheetViews>
    <sheetView view="pageBreakPreview" zoomScale="60" zoomScaleNormal="90" workbookViewId="0">
      <selection activeCell="H89" sqref="H89"/>
    </sheetView>
  </sheetViews>
  <sheetFormatPr defaultRowHeight="15" x14ac:dyDescent="0.25"/>
  <cols>
    <col min="1" max="3" width="9.140625" style="10" customWidth="1"/>
    <col min="4" max="4" width="12.42578125" style="10" customWidth="1"/>
    <col min="5" max="5" width="8.140625" style="10" customWidth="1"/>
    <col min="6" max="6" width="12.42578125" style="10" customWidth="1"/>
    <col min="7" max="7" width="14.28515625" style="10" customWidth="1"/>
    <col min="8" max="8" width="17.42578125" style="10" customWidth="1"/>
    <col min="9" max="9" width="15.5703125" style="10" customWidth="1"/>
    <col min="10" max="10" width="12.85546875" style="10" customWidth="1"/>
    <col min="11" max="12" width="13.5703125" style="10" customWidth="1"/>
    <col min="13" max="13" width="14.5703125" style="10" customWidth="1"/>
    <col min="14" max="16384" width="9.140625" style="10"/>
  </cols>
  <sheetData>
    <row r="1" spans="1:12" ht="15.75" x14ac:dyDescent="0.25">
      <c r="A1" s="1" t="s">
        <v>53</v>
      </c>
      <c r="B1" s="1"/>
      <c r="C1" s="1"/>
    </row>
    <row r="2" spans="1:12" ht="15.75" x14ac:dyDescent="0.25">
      <c r="A2" s="12" t="s">
        <v>54</v>
      </c>
      <c r="B2" s="12"/>
      <c r="C2" s="12"/>
    </row>
    <row r="3" spans="1:12" ht="15.75" x14ac:dyDescent="0.25">
      <c r="A3" s="11"/>
      <c r="B3" s="11"/>
      <c r="C3" s="11"/>
    </row>
    <row r="4" spans="1:12" ht="15.75" x14ac:dyDescent="0.25">
      <c r="A4" s="93" t="s">
        <v>55</v>
      </c>
      <c r="B4" s="93"/>
      <c r="C4" s="93"/>
      <c r="D4" s="94"/>
      <c r="E4" s="94"/>
    </row>
    <row r="5" spans="1:12" ht="15.75" x14ac:dyDescent="0.25">
      <c r="A5" s="12"/>
      <c r="B5" s="12"/>
      <c r="C5" s="12"/>
    </row>
    <row r="6" spans="1:12" ht="15.75" x14ac:dyDescent="0.25">
      <c r="A6" s="95" t="s">
        <v>56</v>
      </c>
      <c r="B6" s="95"/>
      <c r="C6" s="95"/>
      <c r="D6" s="94"/>
      <c r="E6" s="94"/>
    </row>
    <row r="8" spans="1:12" ht="15.75" x14ac:dyDescent="0.25">
      <c r="A8" s="96" t="s">
        <v>52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</row>
    <row r="9" spans="1:12" ht="15.75" x14ac:dyDescent="0.25">
      <c r="A9" s="96" t="s">
        <v>108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ht="15.75" x14ac:dyDescent="0.25">
      <c r="A10" s="96" t="s">
        <v>124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</row>
    <row r="12" spans="1:12" x14ac:dyDescent="0.25">
      <c r="A12" s="9" t="s">
        <v>116</v>
      </c>
    </row>
    <row r="13" spans="1:12" x14ac:dyDescent="0.25">
      <c r="A13" s="9" t="s">
        <v>109</v>
      </c>
    </row>
    <row r="14" spans="1:12" x14ac:dyDescent="0.25">
      <c r="A14" s="9" t="s">
        <v>110</v>
      </c>
    </row>
    <row r="15" spans="1:12" x14ac:dyDescent="0.25">
      <c r="A15" s="9" t="s">
        <v>95</v>
      </c>
    </row>
    <row r="16" spans="1:12" x14ac:dyDescent="0.25">
      <c r="A16" s="9" t="s">
        <v>90</v>
      </c>
    </row>
    <row r="17" spans="1:12" ht="30" x14ac:dyDescent="0.25">
      <c r="A17" s="80" t="s">
        <v>0</v>
      </c>
      <c r="B17" s="80"/>
      <c r="C17" s="80"/>
      <c r="D17" s="80"/>
      <c r="E17" s="80"/>
      <c r="F17" s="13" t="s">
        <v>1</v>
      </c>
      <c r="G17" s="80" t="s">
        <v>2</v>
      </c>
      <c r="H17" s="80"/>
      <c r="I17" s="80"/>
      <c r="J17" s="80"/>
      <c r="K17" s="80"/>
      <c r="L17" s="20" t="s">
        <v>1</v>
      </c>
    </row>
    <row r="18" spans="1:12" x14ac:dyDescent="0.25">
      <c r="A18" s="81" t="s">
        <v>48</v>
      </c>
      <c r="B18" s="82"/>
      <c r="C18" s="82"/>
      <c r="D18" s="82"/>
      <c r="E18" s="83"/>
      <c r="F18" s="103">
        <v>1E-3</v>
      </c>
      <c r="G18" s="79" t="s">
        <v>3</v>
      </c>
      <c r="H18" s="79"/>
      <c r="I18" s="79"/>
      <c r="J18" s="79"/>
      <c r="K18" s="79"/>
      <c r="L18" s="20">
        <v>1E-3</v>
      </c>
    </row>
    <row r="19" spans="1:12" x14ac:dyDescent="0.25">
      <c r="A19" s="69" t="s">
        <v>78</v>
      </c>
      <c r="B19" s="69"/>
      <c r="C19" s="69"/>
      <c r="D19" s="69"/>
      <c r="E19" s="69"/>
      <c r="F19" s="103">
        <v>1E-3</v>
      </c>
      <c r="G19" s="79" t="s">
        <v>49</v>
      </c>
      <c r="H19" s="79"/>
      <c r="I19" s="79"/>
      <c r="J19" s="79"/>
      <c r="K19" s="79"/>
      <c r="L19" s="20">
        <v>1E-3</v>
      </c>
    </row>
    <row r="20" spans="1:12" x14ac:dyDescent="0.25">
      <c r="A20" s="69" t="s">
        <v>82</v>
      </c>
      <c r="B20" s="69"/>
      <c r="C20" s="69"/>
      <c r="D20" s="69"/>
      <c r="E20" s="69"/>
      <c r="F20" s="103">
        <v>1E-3</v>
      </c>
      <c r="G20" s="69"/>
      <c r="H20" s="69"/>
      <c r="I20" s="69"/>
      <c r="J20" s="69"/>
      <c r="K20" s="69"/>
      <c r="L20" s="20"/>
    </row>
    <row r="21" spans="1:12" x14ac:dyDescent="0.25">
      <c r="A21" s="69" t="s">
        <v>76</v>
      </c>
      <c r="B21" s="69"/>
      <c r="C21" s="69"/>
      <c r="D21" s="69"/>
      <c r="E21" s="69"/>
      <c r="F21" s="103">
        <v>1E-3</v>
      </c>
      <c r="G21" s="79"/>
      <c r="H21" s="79"/>
      <c r="I21" s="79"/>
      <c r="J21" s="79"/>
      <c r="K21" s="79"/>
      <c r="L21" s="20"/>
    </row>
    <row r="22" spans="1:12" x14ac:dyDescent="0.25">
      <c r="A22" s="69" t="s">
        <v>79</v>
      </c>
      <c r="B22" s="69"/>
      <c r="C22" s="69"/>
      <c r="D22" s="69"/>
      <c r="E22" s="69"/>
      <c r="F22" s="103">
        <v>5.0000000000000001E-4</v>
      </c>
      <c r="G22" s="79"/>
      <c r="H22" s="79"/>
      <c r="I22" s="79"/>
      <c r="J22" s="79"/>
      <c r="K22" s="79"/>
      <c r="L22" s="20"/>
    </row>
    <row r="23" spans="1:12" x14ac:dyDescent="0.25">
      <c r="A23" s="69" t="s">
        <v>84</v>
      </c>
      <c r="B23" s="69"/>
      <c r="C23" s="69"/>
      <c r="D23" s="69"/>
      <c r="E23" s="69"/>
      <c r="F23" s="103">
        <v>1E-3</v>
      </c>
      <c r="G23" s="79"/>
      <c r="H23" s="79"/>
      <c r="I23" s="79"/>
      <c r="J23" s="79"/>
      <c r="K23" s="79"/>
      <c r="L23" s="22"/>
    </row>
    <row r="24" spans="1:12" x14ac:dyDescent="0.25">
      <c r="A24" s="79" t="s">
        <v>41</v>
      </c>
      <c r="B24" s="79"/>
      <c r="C24" s="79"/>
      <c r="D24" s="79"/>
      <c r="E24" s="79"/>
      <c r="F24" s="103">
        <v>3.2500000000000001E-2</v>
      </c>
      <c r="G24" s="79"/>
      <c r="H24" s="79"/>
      <c r="I24" s="79"/>
      <c r="J24" s="79"/>
      <c r="K24" s="79"/>
      <c r="L24" s="20"/>
    </row>
    <row r="25" spans="1:12" x14ac:dyDescent="0.25">
      <c r="A25" s="85" t="s">
        <v>85</v>
      </c>
      <c r="B25" s="86"/>
      <c r="C25" s="86"/>
      <c r="D25" s="86"/>
      <c r="E25" s="87"/>
      <c r="F25" s="103">
        <v>1E-3</v>
      </c>
      <c r="G25" s="79"/>
      <c r="H25" s="79"/>
      <c r="I25" s="79"/>
      <c r="J25" s="79"/>
      <c r="K25" s="79"/>
      <c r="L25" s="21"/>
    </row>
    <row r="26" spans="1:12" x14ac:dyDescent="0.25">
      <c r="A26" s="69" t="s">
        <v>75</v>
      </c>
      <c r="B26" s="69"/>
      <c r="C26" s="69"/>
      <c r="D26" s="69"/>
      <c r="E26" s="69"/>
      <c r="F26" s="103">
        <v>1E-3</v>
      </c>
      <c r="G26" s="69"/>
      <c r="H26" s="69"/>
      <c r="I26" s="69"/>
      <c r="J26" s="69"/>
      <c r="K26" s="69"/>
      <c r="L26" s="20"/>
    </row>
    <row r="27" spans="1:12" x14ac:dyDescent="0.25">
      <c r="A27" s="69" t="s">
        <v>86</v>
      </c>
      <c r="B27" s="69"/>
      <c r="C27" s="69"/>
      <c r="D27" s="69"/>
      <c r="E27" s="69"/>
      <c r="F27" s="103">
        <v>1E-3</v>
      </c>
      <c r="G27" s="69"/>
      <c r="H27" s="69"/>
      <c r="I27" s="69"/>
      <c r="J27" s="69"/>
      <c r="K27" s="69"/>
      <c r="L27" s="20"/>
    </row>
    <row r="28" spans="1:12" x14ac:dyDescent="0.25">
      <c r="A28" s="79" t="s">
        <v>50</v>
      </c>
      <c r="B28" s="79"/>
      <c r="C28" s="79"/>
      <c r="D28" s="79"/>
      <c r="E28" s="79"/>
      <c r="F28" s="103">
        <v>3.0000000000000001E-3</v>
      </c>
      <c r="G28" s="69"/>
      <c r="H28" s="69"/>
      <c r="I28" s="69"/>
      <c r="J28" s="69"/>
      <c r="K28" s="69"/>
      <c r="L28" s="20"/>
    </row>
    <row r="29" spans="1:12" x14ac:dyDescent="0.25">
      <c r="A29" s="79" t="s">
        <v>83</v>
      </c>
      <c r="B29" s="79"/>
      <c r="C29" s="79"/>
      <c r="D29" s="79"/>
      <c r="E29" s="79"/>
      <c r="F29" s="103">
        <v>1E-3</v>
      </c>
      <c r="G29" s="79"/>
      <c r="H29" s="79"/>
      <c r="I29" s="79"/>
      <c r="J29" s="79"/>
      <c r="K29" s="79"/>
      <c r="L29" s="21"/>
    </row>
    <row r="30" spans="1:12" x14ac:dyDescent="0.25">
      <c r="A30" s="79" t="s">
        <v>77</v>
      </c>
      <c r="B30" s="79"/>
      <c r="C30" s="79"/>
      <c r="D30" s="79"/>
      <c r="E30" s="79"/>
      <c r="F30" s="103">
        <v>1E-3</v>
      </c>
      <c r="G30" s="69"/>
      <c r="H30" s="69"/>
      <c r="I30" s="69"/>
      <c r="J30" s="69"/>
      <c r="K30" s="69"/>
      <c r="L30" s="20"/>
    </row>
    <row r="31" spans="1:12" x14ac:dyDescent="0.25">
      <c r="A31" s="79" t="s">
        <v>81</v>
      </c>
      <c r="B31" s="79"/>
      <c r="C31" s="79"/>
      <c r="D31" s="79"/>
      <c r="E31" s="79"/>
      <c r="F31" s="103">
        <v>1E-3</v>
      </c>
      <c r="G31" s="69"/>
      <c r="H31" s="69"/>
      <c r="I31" s="69"/>
      <c r="J31" s="69"/>
      <c r="K31" s="69"/>
      <c r="L31" s="21"/>
    </row>
    <row r="32" spans="1:12" ht="15" customHeight="1" x14ac:dyDescent="0.25">
      <c r="A32" s="79" t="s">
        <v>80</v>
      </c>
      <c r="B32" s="79"/>
      <c r="C32" s="79"/>
      <c r="D32" s="79"/>
      <c r="E32" s="79"/>
      <c r="F32" s="103">
        <v>2.3999999999999998E-3</v>
      </c>
      <c r="G32" s="69"/>
      <c r="H32" s="69"/>
      <c r="I32" s="69"/>
      <c r="J32" s="69"/>
      <c r="K32" s="69"/>
      <c r="L32" s="20"/>
    </row>
    <row r="33" spans="1:12" x14ac:dyDescent="0.25">
      <c r="A33" s="79" t="s">
        <v>51</v>
      </c>
      <c r="B33" s="79"/>
      <c r="C33" s="79"/>
      <c r="D33" s="79"/>
      <c r="E33" s="79"/>
      <c r="F33" s="103">
        <v>1E-3</v>
      </c>
      <c r="G33" s="69"/>
      <c r="H33" s="69"/>
      <c r="I33" s="69"/>
      <c r="J33" s="69"/>
      <c r="K33" s="69"/>
      <c r="L33" s="20"/>
    </row>
    <row r="34" spans="1:12" hidden="1" x14ac:dyDescent="0.25">
      <c r="A34" s="85"/>
      <c r="B34" s="86"/>
      <c r="C34" s="86"/>
      <c r="D34" s="86"/>
      <c r="E34" s="87"/>
      <c r="F34" s="20"/>
      <c r="G34" s="69"/>
      <c r="H34" s="69"/>
      <c r="I34" s="69"/>
      <c r="J34" s="69"/>
      <c r="K34" s="69"/>
      <c r="L34" s="20"/>
    </row>
    <row r="35" spans="1:12" ht="9.75" hidden="1" customHeight="1" x14ac:dyDescent="0.25">
      <c r="A35" s="85"/>
      <c r="B35" s="86"/>
      <c r="C35" s="86"/>
      <c r="D35" s="86"/>
      <c r="E35" s="87"/>
      <c r="F35" s="20"/>
      <c r="G35" s="81"/>
      <c r="H35" s="82"/>
      <c r="I35" s="82"/>
      <c r="J35" s="82"/>
      <c r="K35" s="83"/>
      <c r="L35" s="20"/>
    </row>
    <row r="36" spans="1:12" s="9" customFormat="1" ht="14.25" x14ac:dyDescent="0.2">
      <c r="A36" s="101" t="s">
        <v>4</v>
      </c>
      <c r="B36" s="101"/>
      <c r="C36" s="101"/>
      <c r="D36" s="101"/>
      <c r="E36" s="101"/>
      <c r="F36" s="105">
        <f>SUM(F18:F35)</f>
        <v>5.0400000000000007E-2</v>
      </c>
      <c r="G36" s="101" t="s">
        <v>4</v>
      </c>
      <c r="H36" s="101"/>
      <c r="I36" s="101"/>
      <c r="J36" s="101"/>
      <c r="K36" s="101"/>
      <c r="L36" s="105">
        <f>SUM(L18:L35)</f>
        <v>2E-3</v>
      </c>
    </row>
    <row r="38" spans="1:12" x14ac:dyDescent="0.25">
      <c r="A38" s="9" t="s">
        <v>96</v>
      </c>
      <c r="F38" s="10">
        <v>12</v>
      </c>
    </row>
    <row r="39" spans="1:12" ht="60" x14ac:dyDescent="0.25">
      <c r="A39" s="88" t="s">
        <v>5</v>
      </c>
      <c r="B39" s="89"/>
      <c r="C39" s="89"/>
      <c r="D39" s="89"/>
      <c r="E39" s="90"/>
      <c r="F39" s="13" t="s">
        <v>6</v>
      </c>
      <c r="G39" s="13" t="s">
        <v>1</v>
      </c>
      <c r="H39" s="13" t="s">
        <v>62</v>
      </c>
      <c r="I39" s="13" t="s">
        <v>63</v>
      </c>
      <c r="J39" s="13" t="s">
        <v>64</v>
      </c>
      <c r="K39" s="15" t="s">
        <v>65</v>
      </c>
      <c r="L39" s="17"/>
    </row>
    <row r="40" spans="1:12" ht="30.75" customHeight="1" x14ac:dyDescent="0.25">
      <c r="A40" s="81" t="s">
        <v>48</v>
      </c>
      <c r="B40" s="82"/>
      <c r="C40" s="82"/>
      <c r="D40" s="82"/>
      <c r="E40" s="83"/>
      <c r="F40" s="35">
        <f>'Услуга №1 '!F41</f>
        <v>19158</v>
      </c>
      <c r="G40" s="103">
        <f>F18</f>
        <v>1E-3</v>
      </c>
      <c r="H40" s="47">
        <f>G40*F40*12</f>
        <v>229.89600000000002</v>
      </c>
      <c r="I40" s="47">
        <f>H40*1.302</f>
        <v>299.32459200000005</v>
      </c>
      <c r="J40" s="42">
        <f>F38</f>
        <v>12</v>
      </c>
      <c r="K40" s="23">
        <f>I40/J40</f>
        <v>24.943716000000006</v>
      </c>
      <c r="L40" s="24"/>
    </row>
    <row r="41" spans="1:12" ht="14.25" customHeight="1" x14ac:dyDescent="0.25">
      <c r="A41" s="69" t="s">
        <v>78</v>
      </c>
      <c r="B41" s="69"/>
      <c r="C41" s="69"/>
      <c r="D41" s="69"/>
      <c r="E41" s="69"/>
      <c r="F41" s="35">
        <f>'Услуга №1 '!F42</f>
        <v>19158</v>
      </c>
      <c r="G41" s="103">
        <f t="shared" ref="G41:G55" si="0">F19</f>
        <v>1E-3</v>
      </c>
      <c r="H41" s="47">
        <f t="shared" ref="H41:H55" si="1">G41*F41*12</f>
        <v>229.89600000000002</v>
      </c>
      <c r="I41" s="47">
        <f t="shared" ref="I41:I55" si="2">H41*1.302</f>
        <v>299.32459200000005</v>
      </c>
      <c r="J41" s="42">
        <f>J45</f>
        <v>12</v>
      </c>
      <c r="K41" s="23">
        <f t="shared" ref="K41:K55" si="3">I41/J41</f>
        <v>24.943716000000006</v>
      </c>
      <c r="L41" s="24"/>
    </row>
    <row r="42" spans="1:12" ht="14.25" customHeight="1" x14ac:dyDescent="0.25">
      <c r="A42" s="69" t="s">
        <v>82</v>
      </c>
      <c r="B42" s="69"/>
      <c r="C42" s="69"/>
      <c r="D42" s="69"/>
      <c r="E42" s="69"/>
      <c r="F42" s="35">
        <f>'Услуга №1 '!F43</f>
        <v>18201</v>
      </c>
      <c r="G42" s="103">
        <f t="shared" si="0"/>
        <v>1E-3</v>
      </c>
      <c r="H42" s="47">
        <f t="shared" si="1"/>
        <v>218.41200000000001</v>
      </c>
      <c r="I42" s="47">
        <f t="shared" si="2"/>
        <v>284.37242400000002</v>
      </c>
      <c r="J42" s="42">
        <f>J40</f>
        <v>12</v>
      </c>
      <c r="K42" s="23">
        <f t="shared" si="3"/>
        <v>23.697702000000003</v>
      </c>
      <c r="L42" s="24"/>
    </row>
    <row r="43" spans="1:12" ht="13.5" customHeight="1" x14ac:dyDescent="0.25">
      <c r="A43" s="69" t="s">
        <v>76</v>
      </c>
      <c r="B43" s="69"/>
      <c r="C43" s="69"/>
      <c r="D43" s="69"/>
      <c r="E43" s="69"/>
      <c r="F43" s="35">
        <f>'Услуга №1 '!F44</f>
        <v>17375.804</v>
      </c>
      <c r="G43" s="103">
        <f t="shared" si="0"/>
        <v>1E-3</v>
      </c>
      <c r="H43" s="47">
        <f t="shared" si="1"/>
        <v>208.50964799999997</v>
      </c>
      <c r="I43" s="47">
        <f t="shared" si="2"/>
        <v>271.47956169599996</v>
      </c>
      <c r="J43" s="42">
        <f>J40</f>
        <v>12</v>
      </c>
      <c r="K43" s="23">
        <f t="shared" si="3"/>
        <v>22.623296807999996</v>
      </c>
      <c r="L43" s="24"/>
    </row>
    <row r="44" spans="1:12" x14ac:dyDescent="0.25">
      <c r="A44" s="69" t="s">
        <v>79</v>
      </c>
      <c r="B44" s="69"/>
      <c r="C44" s="69"/>
      <c r="D44" s="69"/>
      <c r="E44" s="69"/>
      <c r="F44" s="35">
        <f>'Услуга №1 '!F45</f>
        <v>16545</v>
      </c>
      <c r="G44" s="103">
        <f t="shared" si="0"/>
        <v>5.0000000000000001E-4</v>
      </c>
      <c r="H44" s="47">
        <f t="shared" si="1"/>
        <v>99.27000000000001</v>
      </c>
      <c r="I44" s="47">
        <f t="shared" si="2"/>
        <v>129.24954000000002</v>
      </c>
      <c r="J44" s="42">
        <f>J42</f>
        <v>12</v>
      </c>
      <c r="K44" s="23">
        <f t="shared" si="3"/>
        <v>10.770795000000001</v>
      </c>
      <c r="L44" s="24"/>
    </row>
    <row r="45" spans="1:12" x14ac:dyDescent="0.25">
      <c r="A45" s="69" t="s">
        <v>84</v>
      </c>
      <c r="B45" s="69"/>
      <c r="C45" s="69"/>
      <c r="D45" s="69"/>
      <c r="E45" s="69"/>
      <c r="F45" s="35">
        <f>'Услуга №1 '!F46</f>
        <v>16227</v>
      </c>
      <c r="G45" s="103">
        <f t="shared" si="0"/>
        <v>1E-3</v>
      </c>
      <c r="H45" s="47">
        <f t="shared" si="1"/>
        <v>194.72399999999999</v>
      </c>
      <c r="I45" s="47">
        <f t="shared" si="2"/>
        <v>253.53064799999999</v>
      </c>
      <c r="J45" s="42">
        <f>J42</f>
        <v>12</v>
      </c>
      <c r="K45" s="23">
        <f t="shared" si="3"/>
        <v>21.127554</v>
      </c>
      <c r="L45" s="24"/>
    </row>
    <row r="46" spans="1:12" ht="15" customHeight="1" x14ac:dyDescent="0.25">
      <c r="A46" s="79" t="s">
        <v>41</v>
      </c>
      <c r="B46" s="79"/>
      <c r="C46" s="79"/>
      <c r="D46" s="79"/>
      <c r="E46" s="79"/>
      <c r="F46" s="32">
        <f>'Услуга №1 '!F47</f>
        <v>14592</v>
      </c>
      <c r="G46" s="103">
        <f t="shared" si="0"/>
        <v>3.2500000000000001E-2</v>
      </c>
      <c r="H46" s="47">
        <f t="shared" si="1"/>
        <v>5690.88</v>
      </c>
      <c r="I46" s="47">
        <f t="shared" si="2"/>
        <v>7409.5257600000004</v>
      </c>
      <c r="J46" s="42">
        <f>J44</f>
        <v>12</v>
      </c>
      <c r="K46" s="23">
        <f t="shared" si="3"/>
        <v>617.46048000000008</v>
      </c>
      <c r="L46" s="24"/>
    </row>
    <row r="47" spans="1:12" x14ac:dyDescent="0.25">
      <c r="A47" s="85" t="s">
        <v>85</v>
      </c>
      <c r="B47" s="86"/>
      <c r="C47" s="86"/>
      <c r="D47" s="86"/>
      <c r="E47" s="87"/>
      <c r="F47" s="32">
        <f>'Услуга №1 '!F48</f>
        <v>12592</v>
      </c>
      <c r="G47" s="103">
        <f t="shared" si="0"/>
        <v>1E-3</v>
      </c>
      <c r="H47" s="47">
        <f t="shared" si="1"/>
        <v>151.10400000000001</v>
      </c>
      <c r="I47" s="47">
        <f t="shared" si="2"/>
        <v>196.73740800000002</v>
      </c>
      <c r="J47" s="42">
        <f>J44</f>
        <v>12</v>
      </c>
      <c r="K47" s="23">
        <f t="shared" si="3"/>
        <v>16.394784000000001</v>
      </c>
      <c r="L47" s="24"/>
    </row>
    <row r="48" spans="1:12" ht="15.75" customHeight="1" x14ac:dyDescent="0.25">
      <c r="A48" s="69" t="s">
        <v>75</v>
      </c>
      <c r="B48" s="69"/>
      <c r="C48" s="69"/>
      <c r="D48" s="69"/>
      <c r="E48" s="69"/>
      <c r="F48" s="32">
        <f>'Услуга №1 '!F49</f>
        <v>12592</v>
      </c>
      <c r="G48" s="103">
        <f t="shared" si="0"/>
        <v>1E-3</v>
      </c>
      <c r="H48" s="47">
        <f t="shared" si="1"/>
        <v>151.10400000000001</v>
      </c>
      <c r="I48" s="47">
        <f t="shared" si="2"/>
        <v>196.73740800000002</v>
      </c>
      <c r="J48" s="42">
        <f>J45</f>
        <v>12</v>
      </c>
      <c r="K48" s="23">
        <f t="shared" si="3"/>
        <v>16.394784000000001</v>
      </c>
      <c r="L48" s="24"/>
    </row>
    <row r="49" spans="1:13" x14ac:dyDescent="0.25">
      <c r="A49" s="69" t="s">
        <v>86</v>
      </c>
      <c r="B49" s="69"/>
      <c r="C49" s="69"/>
      <c r="D49" s="69"/>
      <c r="E49" s="69"/>
      <c r="F49" s="32">
        <f>'Услуга №1 '!F50</f>
        <v>16577</v>
      </c>
      <c r="G49" s="103">
        <f t="shared" si="0"/>
        <v>1E-3</v>
      </c>
      <c r="H49" s="47">
        <f t="shared" si="1"/>
        <v>198.92400000000004</v>
      </c>
      <c r="I49" s="47">
        <f t="shared" si="2"/>
        <v>258.99904800000007</v>
      </c>
      <c r="J49" s="42">
        <f>J46</f>
        <v>12</v>
      </c>
      <c r="K49" s="23">
        <f t="shared" si="3"/>
        <v>21.583254000000007</v>
      </c>
      <c r="L49" s="24"/>
    </row>
    <row r="50" spans="1:13" ht="15" customHeight="1" x14ac:dyDescent="0.25">
      <c r="A50" s="79" t="s">
        <v>50</v>
      </c>
      <c r="B50" s="79"/>
      <c r="C50" s="79"/>
      <c r="D50" s="79"/>
      <c r="E50" s="79"/>
      <c r="F50" s="22">
        <f>'Услуга №1 '!F51</f>
        <v>16585.085599999999</v>
      </c>
      <c r="G50" s="103">
        <f t="shared" si="0"/>
        <v>3.0000000000000001E-3</v>
      </c>
      <c r="H50" s="47">
        <f t="shared" si="1"/>
        <v>597.06308160000003</v>
      </c>
      <c r="I50" s="47">
        <f t="shared" si="2"/>
        <v>777.37613224320012</v>
      </c>
      <c r="J50" s="42">
        <f>J46</f>
        <v>12</v>
      </c>
      <c r="K50" s="23">
        <f t="shared" si="3"/>
        <v>64.781344353600005</v>
      </c>
      <c r="L50" s="24"/>
    </row>
    <row r="51" spans="1:13" ht="15" customHeight="1" x14ac:dyDescent="0.25">
      <c r="A51" s="79" t="s">
        <v>83</v>
      </c>
      <c r="B51" s="79"/>
      <c r="C51" s="79"/>
      <c r="D51" s="79"/>
      <c r="E51" s="79"/>
      <c r="F51" s="32">
        <f>'Услуга №1 '!F52</f>
        <v>14592</v>
      </c>
      <c r="G51" s="103">
        <f t="shared" si="0"/>
        <v>1E-3</v>
      </c>
      <c r="H51" s="47">
        <f t="shared" si="1"/>
        <v>175.10400000000001</v>
      </c>
      <c r="I51" s="47">
        <f t="shared" si="2"/>
        <v>227.98540800000004</v>
      </c>
      <c r="J51" s="42">
        <f>J49</f>
        <v>12</v>
      </c>
      <c r="K51" s="23">
        <f t="shared" si="3"/>
        <v>18.998784000000004</v>
      </c>
      <c r="L51" s="24"/>
    </row>
    <row r="52" spans="1:13" ht="17.25" customHeight="1" x14ac:dyDescent="0.25">
      <c r="A52" s="79" t="s">
        <v>77</v>
      </c>
      <c r="B52" s="79"/>
      <c r="C52" s="79"/>
      <c r="D52" s="79"/>
      <c r="E52" s="79"/>
      <c r="F52" s="35">
        <f>'Услуга №1 '!F53</f>
        <v>15656</v>
      </c>
      <c r="G52" s="103">
        <f t="shared" si="0"/>
        <v>1E-3</v>
      </c>
      <c r="H52" s="47">
        <f t="shared" si="1"/>
        <v>187.87200000000001</v>
      </c>
      <c r="I52" s="47">
        <f t="shared" si="2"/>
        <v>244.60934400000002</v>
      </c>
      <c r="J52" s="42">
        <f>J50</f>
        <v>12</v>
      </c>
      <c r="K52" s="23">
        <f t="shared" si="3"/>
        <v>20.384112000000002</v>
      </c>
      <c r="L52" s="24"/>
    </row>
    <row r="53" spans="1:13" ht="15" customHeight="1" x14ac:dyDescent="0.25">
      <c r="A53" s="79" t="s">
        <v>81</v>
      </c>
      <c r="B53" s="79"/>
      <c r="C53" s="79"/>
      <c r="D53" s="79"/>
      <c r="E53" s="79"/>
      <c r="F53" s="35">
        <f>'Услуга №1 '!F54</f>
        <v>14592</v>
      </c>
      <c r="G53" s="103">
        <f t="shared" si="0"/>
        <v>1E-3</v>
      </c>
      <c r="H53" s="47">
        <f t="shared" si="1"/>
        <v>175.10400000000001</v>
      </c>
      <c r="I53" s="47">
        <f t="shared" si="2"/>
        <v>227.98540800000004</v>
      </c>
      <c r="J53" s="42">
        <f>J51</f>
        <v>12</v>
      </c>
      <c r="K53" s="23">
        <f t="shared" si="3"/>
        <v>18.998784000000004</v>
      </c>
      <c r="L53" s="24"/>
    </row>
    <row r="54" spans="1:13" ht="15" customHeight="1" x14ac:dyDescent="0.25">
      <c r="A54" s="79" t="s">
        <v>80</v>
      </c>
      <c r="B54" s="79"/>
      <c r="C54" s="79"/>
      <c r="D54" s="79"/>
      <c r="E54" s="79"/>
      <c r="F54" s="35">
        <f>'Услуга №1 '!F55</f>
        <v>15131</v>
      </c>
      <c r="G54" s="103">
        <f t="shared" si="0"/>
        <v>2.3999999999999998E-3</v>
      </c>
      <c r="H54" s="47">
        <f t="shared" si="1"/>
        <v>435.77279999999996</v>
      </c>
      <c r="I54" s="47">
        <f t="shared" si="2"/>
        <v>567.37618559999999</v>
      </c>
      <c r="J54" s="42">
        <f>J52</f>
        <v>12</v>
      </c>
      <c r="K54" s="23">
        <f t="shared" si="3"/>
        <v>47.281348799999996</v>
      </c>
      <c r="L54" s="24"/>
    </row>
    <row r="55" spans="1:13" ht="15" customHeight="1" x14ac:dyDescent="0.25">
      <c r="A55" s="79" t="s">
        <v>51</v>
      </c>
      <c r="B55" s="79"/>
      <c r="C55" s="79"/>
      <c r="D55" s="79"/>
      <c r="E55" s="79"/>
      <c r="F55" s="35">
        <f>'Услуга №1 '!F56</f>
        <v>16201</v>
      </c>
      <c r="G55" s="103">
        <f t="shared" si="0"/>
        <v>1E-3</v>
      </c>
      <c r="H55" s="47">
        <f t="shared" si="1"/>
        <v>194.41200000000001</v>
      </c>
      <c r="I55" s="47">
        <f t="shared" si="2"/>
        <v>253.124424</v>
      </c>
      <c r="J55" s="42">
        <f>J53</f>
        <v>12</v>
      </c>
      <c r="K55" s="23">
        <f t="shared" si="3"/>
        <v>21.093702</v>
      </c>
      <c r="L55" s="24"/>
    </row>
    <row r="56" spans="1:13" customFormat="1" ht="14.25" customHeight="1" x14ac:dyDescent="0.25">
      <c r="A56" s="72" t="s">
        <v>91</v>
      </c>
      <c r="B56" s="73"/>
      <c r="C56" s="73"/>
      <c r="D56" s="73"/>
      <c r="E56" s="73"/>
      <c r="F56" s="73"/>
      <c r="G56" s="73"/>
      <c r="H56" s="74"/>
      <c r="I56" s="39">
        <f>SUM(I40:I55)</f>
        <v>11897.737883539203</v>
      </c>
      <c r="J56" s="40"/>
      <c r="K56" s="41">
        <f>SUM(K40:K55)</f>
        <v>991.47815696160001</v>
      </c>
      <c r="L56" s="24"/>
      <c r="M56" s="10"/>
    </row>
    <row r="57" spans="1:13" x14ac:dyDescent="0.25">
      <c r="A57" s="26"/>
      <c r="B57" s="26"/>
      <c r="C57" s="26"/>
      <c r="D57" s="26"/>
      <c r="E57" s="26"/>
      <c r="F57" s="27"/>
      <c r="G57" s="27"/>
      <c r="H57" s="27"/>
      <c r="I57" s="27"/>
      <c r="J57" s="28"/>
      <c r="K57" s="27"/>
      <c r="L57" s="24"/>
    </row>
    <row r="58" spans="1:13" ht="18" customHeight="1" x14ac:dyDescent="0.25">
      <c r="A58" s="84" t="s">
        <v>8</v>
      </c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</row>
    <row r="59" spans="1:13" ht="45" x14ac:dyDescent="0.25">
      <c r="A59" s="75" t="s">
        <v>9</v>
      </c>
      <c r="B59" s="75"/>
      <c r="C59" s="75"/>
      <c r="D59" s="75"/>
      <c r="E59" s="75"/>
      <c r="F59" s="13" t="s">
        <v>7</v>
      </c>
      <c r="G59" s="13" t="s">
        <v>61</v>
      </c>
      <c r="H59" s="13" t="s">
        <v>60</v>
      </c>
      <c r="I59" s="13" t="s">
        <v>66</v>
      </c>
      <c r="J59" s="13" t="s">
        <v>64</v>
      </c>
      <c r="K59" s="15" t="s">
        <v>65</v>
      </c>
      <c r="L59" s="17"/>
    </row>
    <row r="60" spans="1:13" x14ac:dyDescent="0.25">
      <c r="A60" s="85" t="s">
        <v>42</v>
      </c>
      <c r="B60" s="86"/>
      <c r="C60" s="86"/>
      <c r="D60" s="86"/>
      <c r="E60" s="87"/>
      <c r="F60" s="14" t="s">
        <v>43</v>
      </c>
      <c r="G60" s="14">
        <v>35.200000000000003</v>
      </c>
      <c r="H60" s="29">
        <f>'Услуга №1 '!H61</f>
        <v>3.165</v>
      </c>
      <c r="I60" s="61">
        <v>76.41</v>
      </c>
      <c r="J60" s="42">
        <f>J55</f>
        <v>12</v>
      </c>
      <c r="K60" s="50">
        <f>I60/J60</f>
        <v>6.3674999999999997</v>
      </c>
      <c r="L60" s="31"/>
    </row>
    <row r="61" spans="1:13" x14ac:dyDescent="0.25">
      <c r="A61" s="69" t="s">
        <v>10</v>
      </c>
      <c r="B61" s="69"/>
      <c r="C61" s="69"/>
      <c r="D61" s="69"/>
      <c r="E61" s="69"/>
      <c r="F61" s="20" t="s">
        <v>13</v>
      </c>
      <c r="G61" s="20">
        <v>0.16</v>
      </c>
      <c r="H61" s="29">
        <f>'Услуга №1 '!H62</f>
        <v>1656.7775999999999</v>
      </c>
      <c r="I61" s="61">
        <f t="shared" ref="I61:I63" si="4">G61*H61</f>
        <v>265.08441599999998</v>
      </c>
      <c r="J61" s="42">
        <f>J60</f>
        <v>12</v>
      </c>
      <c r="K61" s="50">
        <f t="shared" ref="K61:K63" si="5">I61/J61</f>
        <v>22.090367999999998</v>
      </c>
      <c r="L61" s="24"/>
    </row>
    <row r="62" spans="1:13" x14ac:dyDescent="0.25">
      <c r="A62" s="69" t="s">
        <v>11</v>
      </c>
      <c r="B62" s="69"/>
      <c r="C62" s="69"/>
      <c r="D62" s="69"/>
      <c r="E62" s="69"/>
      <c r="F62" s="20" t="s">
        <v>14</v>
      </c>
      <c r="G62" s="20">
        <v>0.2</v>
      </c>
      <c r="H62" s="29">
        <f>'Услуга №1 '!H63</f>
        <v>29.870999999999999</v>
      </c>
      <c r="I62" s="61">
        <f t="shared" si="4"/>
        <v>5.9741999999999997</v>
      </c>
      <c r="J62" s="42">
        <f>J61</f>
        <v>12</v>
      </c>
      <c r="K62" s="50">
        <f t="shared" si="5"/>
        <v>0.49784999999999996</v>
      </c>
      <c r="L62" s="24"/>
    </row>
    <row r="63" spans="1:13" x14ac:dyDescent="0.25">
      <c r="A63" s="69" t="s">
        <v>12</v>
      </c>
      <c r="B63" s="69"/>
      <c r="C63" s="69"/>
      <c r="D63" s="69"/>
      <c r="E63" s="69"/>
      <c r="F63" s="20" t="s">
        <v>14</v>
      </c>
      <c r="G63" s="20">
        <v>0.2</v>
      </c>
      <c r="H63" s="29">
        <f>'Услуга №1 '!H64</f>
        <v>42.390999999999998</v>
      </c>
      <c r="I63" s="61">
        <f t="shared" si="4"/>
        <v>8.4781999999999993</v>
      </c>
      <c r="J63" s="42">
        <f>J61</f>
        <v>12</v>
      </c>
      <c r="K63" s="50">
        <f t="shared" si="5"/>
        <v>0.70651666666666657</v>
      </c>
      <c r="L63" s="24"/>
    </row>
    <row r="64" spans="1:13" customFormat="1" ht="15" customHeight="1" x14ac:dyDescent="0.25">
      <c r="A64" s="72" t="s">
        <v>15</v>
      </c>
      <c r="B64" s="73"/>
      <c r="C64" s="73"/>
      <c r="D64" s="73"/>
      <c r="E64" s="73"/>
      <c r="F64" s="73"/>
      <c r="G64" s="73"/>
      <c r="H64" s="74"/>
      <c r="I64" s="41">
        <f>SUM(I60:I63)</f>
        <v>355.94681600000001</v>
      </c>
      <c r="J64" s="41"/>
      <c r="K64" s="41">
        <f>SUM(K60:K63)</f>
        <v>29.662234666666663</v>
      </c>
      <c r="L64" s="24"/>
      <c r="M64" s="10"/>
    </row>
    <row r="66" spans="1:13" x14ac:dyDescent="0.25">
      <c r="A66" s="84" t="s">
        <v>16</v>
      </c>
      <c r="B66" s="84"/>
      <c r="C66" s="84"/>
      <c r="D66" s="84"/>
      <c r="E66" s="84"/>
      <c r="F66" s="84"/>
      <c r="G66" s="84"/>
      <c r="H66" s="84"/>
      <c r="I66" s="84"/>
      <c r="J66" s="84"/>
      <c r="K66" s="84"/>
      <c r="L66" s="84"/>
    </row>
    <row r="67" spans="1:13" ht="45" x14ac:dyDescent="0.25">
      <c r="A67" s="75" t="s">
        <v>20</v>
      </c>
      <c r="B67" s="75"/>
      <c r="C67" s="75"/>
      <c r="D67" s="75"/>
      <c r="E67" s="75"/>
      <c r="F67" s="14" t="s">
        <v>7</v>
      </c>
      <c r="G67" s="14" t="s">
        <v>61</v>
      </c>
      <c r="H67" s="14" t="s">
        <v>60</v>
      </c>
      <c r="I67" s="14" t="s">
        <v>66</v>
      </c>
      <c r="J67" s="14" t="s">
        <v>64</v>
      </c>
      <c r="K67" s="30" t="s">
        <v>65</v>
      </c>
      <c r="L67" s="17"/>
    </row>
    <row r="68" spans="1:13" ht="14.25" customHeight="1" x14ac:dyDescent="0.25">
      <c r="A68" s="69" t="s">
        <v>17</v>
      </c>
      <c r="B68" s="69"/>
      <c r="C68" s="69"/>
      <c r="D68" s="69"/>
      <c r="E68" s="69"/>
      <c r="F68" s="20" t="s">
        <v>18</v>
      </c>
      <c r="G68" s="103">
        <v>1E-3</v>
      </c>
      <c r="H68" s="22">
        <f>'Услуга №1 '!H69</f>
        <v>1100</v>
      </c>
      <c r="I68" s="22">
        <f>G68*H68*12</f>
        <v>13.200000000000001</v>
      </c>
      <c r="J68" s="42">
        <f>J62</f>
        <v>12</v>
      </c>
      <c r="K68" s="25">
        <f>I68/J68</f>
        <v>1.1000000000000001</v>
      </c>
      <c r="L68" s="24"/>
    </row>
    <row r="69" spans="1:13" ht="14.25" customHeight="1" x14ac:dyDescent="0.25">
      <c r="A69" s="69" t="s">
        <v>45</v>
      </c>
      <c r="B69" s="69"/>
      <c r="C69" s="69"/>
      <c r="D69" s="69"/>
      <c r="E69" s="69"/>
      <c r="F69" s="20" t="s">
        <v>18</v>
      </c>
      <c r="G69" s="103">
        <v>1E-3</v>
      </c>
      <c r="H69" s="22">
        <f>'Услуга №1 '!H70</f>
        <v>730.4</v>
      </c>
      <c r="I69" s="22">
        <f t="shared" ref="I69:I71" si="6">G69*H69*12</f>
        <v>8.7647999999999993</v>
      </c>
      <c r="J69" s="42">
        <f>J61</f>
        <v>12</v>
      </c>
      <c r="K69" s="25">
        <f t="shared" ref="K69:K71" si="7">I69/J69</f>
        <v>0.73039999999999994</v>
      </c>
      <c r="L69" s="24"/>
    </row>
    <row r="70" spans="1:13" ht="14.25" customHeight="1" x14ac:dyDescent="0.25">
      <c r="A70" s="69" t="s">
        <v>44</v>
      </c>
      <c r="B70" s="69"/>
      <c r="C70" s="69"/>
      <c r="D70" s="69"/>
      <c r="E70" s="69"/>
      <c r="F70" s="20" t="s">
        <v>18</v>
      </c>
      <c r="G70" s="103">
        <v>1E-3</v>
      </c>
      <c r="H70" s="22">
        <f>'Услуга №1 '!H71</f>
        <v>2100</v>
      </c>
      <c r="I70" s="22">
        <f t="shared" si="6"/>
        <v>25.200000000000003</v>
      </c>
      <c r="J70" s="42">
        <f>J68</f>
        <v>12</v>
      </c>
      <c r="K70" s="25">
        <f t="shared" si="7"/>
        <v>2.1</v>
      </c>
      <c r="L70" s="24"/>
    </row>
    <row r="71" spans="1:13" ht="14.25" customHeight="1" x14ac:dyDescent="0.25">
      <c r="A71" s="69" t="s">
        <v>46</v>
      </c>
      <c r="B71" s="69"/>
      <c r="C71" s="69"/>
      <c r="D71" s="69"/>
      <c r="E71" s="69"/>
      <c r="F71" s="20" t="s">
        <v>18</v>
      </c>
      <c r="G71" s="103">
        <v>1E-3</v>
      </c>
      <c r="H71" s="22">
        <f>'Услуга №1 '!H72</f>
        <v>2900</v>
      </c>
      <c r="I71" s="22">
        <f t="shared" si="6"/>
        <v>34.799999999999997</v>
      </c>
      <c r="J71" s="42">
        <f>J70</f>
        <v>12</v>
      </c>
      <c r="K71" s="25">
        <f t="shared" si="7"/>
        <v>2.9</v>
      </c>
      <c r="L71" s="24"/>
    </row>
    <row r="72" spans="1:13" ht="30.75" customHeight="1" x14ac:dyDescent="0.25">
      <c r="A72" s="81" t="s">
        <v>68</v>
      </c>
      <c r="B72" s="82"/>
      <c r="C72" s="82"/>
      <c r="D72" s="82"/>
      <c r="E72" s="83"/>
      <c r="F72" s="20" t="s">
        <v>18</v>
      </c>
      <c r="G72" s="103">
        <v>1E-3</v>
      </c>
      <c r="H72" s="22">
        <f>'Услуга №1 '!H73</f>
        <v>4823.7</v>
      </c>
      <c r="I72" s="22">
        <f>G72*H72*12</f>
        <v>57.884399999999999</v>
      </c>
      <c r="J72" s="42">
        <f>J70</f>
        <v>12</v>
      </c>
      <c r="K72" s="22">
        <f>I72/J72</f>
        <v>4.8236999999999997</v>
      </c>
      <c r="L72" s="28"/>
    </row>
    <row r="73" spans="1:13" customFormat="1" ht="15.75" customHeight="1" x14ac:dyDescent="0.25">
      <c r="A73" s="70" t="s">
        <v>19</v>
      </c>
      <c r="B73" s="71"/>
      <c r="C73" s="71"/>
      <c r="D73" s="71"/>
      <c r="E73" s="71"/>
      <c r="F73" s="71"/>
      <c r="G73" s="71"/>
      <c r="H73" s="76"/>
      <c r="I73" s="39">
        <f>SUM(I68:I72)</f>
        <v>139.8492</v>
      </c>
      <c r="J73" s="39"/>
      <c r="K73" s="39">
        <f t="shared" ref="K73" si="8">SUM(K68:K72)</f>
        <v>11.6541</v>
      </c>
      <c r="L73" s="24"/>
      <c r="M73" s="10"/>
    </row>
    <row r="75" spans="1:13" x14ac:dyDescent="0.25">
      <c r="A75" s="84" t="s">
        <v>101</v>
      </c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</row>
    <row r="76" spans="1:13" ht="45" x14ac:dyDescent="0.25">
      <c r="A76" s="88" t="s">
        <v>20</v>
      </c>
      <c r="B76" s="89"/>
      <c r="C76" s="89"/>
      <c r="D76" s="89"/>
      <c r="E76" s="90"/>
      <c r="F76" s="19" t="s">
        <v>7</v>
      </c>
      <c r="G76" s="19" t="s">
        <v>61</v>
      </c>
      <c r="H76" s="19" t="s">
        <v>60</v>
      </c>
      <c r="I76" s="19" t="s">
        <v>66</v>
      </c>
      <c r="J76" s="19" t="s">
        <v>64</v>
      </c>
      <c r="K76" s="15" t="s">
        <v>65</v>
      </c>
      <c r="L76" s="17"/>
      <c r="M76" s="16"/>
    </row>
    <row r="77" spans="1:13" ht="35.25" customHeight="1" x14ac:dyDescent="0.25">
      <c r="A77" s="75" t="s">
        <v>21</v>
      </c>
      <c r="B77" s="75"/>
      <c r="C77" s="75"/>
      <c r="D77" s="75"/>
      <c r="E77" s="75"/>
      <c r="F77" s="34" t="s">
        <v>22</v>
      </c>
      <c r="G77" s="20">
        <v>2E-3</v>
      </c>
      <c r="H77" s="51">
        <f>'Услуга №1 '!H78</f>
        <v>400</v>
      </c>
      <c r="I77" s="22">
        <v>9.74</v>
      </c>
      <c r="J77" s="42">
        <f>J72</f>
        <v>12</v>
      </c>
      <c r="K77" s="38">
        <f>I77/J77</f>
        <v>0.81166666666666665</v>
      </c>
      <c r="L77" s="33"/>
      <c r="M77" s="28"/>
    </row>
    <row r="78" spans="1:13" ht="35.25" customHeight="1" x14ac:dyDescent="0.25">
      <c r="A78" s="75" t="s">
        <v>126</v>
      </c>
      <c r="B78" s="75"/>
      <c r="C78" s="75"/>
      <c r="D78" s="75"/>
      <c r="E78" s="75"/>
      <c r="F78" s="34" t="s">
        <v>25</v>
      </c>
      <c r="G78" s="22"/>
      <c r="H78" s="51"/>
      <c r="I78" s="22">
        <v>4.3</v>
      </c>
      <c r="J78" s="42">
        <v>12</v>
      </c>
      <c r="K78" s="66">
        <f t="shared" ref="K78" si="9">I78/J78</f>
        <v>0.35833333333333334</v>
      </c>
      <c r="L78" s="33"/>
      <c r="M78" s="28"/>
    </row>
    <row r="79" spans="1:13" ht="35.25" customHeight="1" x14ac:dyDescent="0.25">
      <c r="A79" s="75" t="s">
        <v>102</v>
      </c>
      <c r="B79" s="75"/>
      <c r="C79" s="75"/>
      <c r="D79" s="75"/>
      <c r="E79" s="75"/>
      <c r="F79" s="34" t="s">
        <v>103</v>
      </c>
      <c r="G79" s="20">
        <v>8.9999999999999993E-3</v>
      </c>
      <c r="H79" s="51">
        <f>'Услуга №1 '!H80</f>
        <v>5000</v>
      </c>
      <c r="I79" s="22">
        <v>44.86</v>
      </c>
      <c r="J79" s="42">
        <f>J77</f>
        <v>12</v>
      </c>
      <c r="K79" s="38">
        <f>I79/J79</f>
        <v>3.7383333333333333</v>
      </c>
      <c r="L79" s="33"/>
      <c r="M79" s="28"/>
    </row>
    <row r="80" spans="1:13" x14ac:dyDescent="0.25">
      <c r="A80" s="70" t="s">
        <v>23</v>
      </c>
      <c r="B80" s="71"/>
      <c r="C80" s="71"/>
      <c r="D80" s="71"/>
      <c r="E80" s="71"/>
      <c r="F80" s="71"/>
      <c r="G80" s="71"/>
      <c r="H80" s="76"/>
      <c r="I80" s="43">
        <f>SUM(I77:I79)</f>
        <v>58.9</v>
      </c>
      <c r="J80" s="44"/>
      <c r="K80" s="44">
        <f>SUM(K77:K79)</f>
        <v>4.9083333333333332</v>
      </c>
      <c r="L80" s="45"/>
      <c r="M80" s="28"/>
    </row>
    <row r="82" spans="1:13" x14ac:dyDescent="0.25">
      <c r="A82" s="84" t="s">
        <v>40</v>
      </c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</row>
    <row r="83" spans="1:13" ht="57.75" customHeight="1" x14ac:dyDescent="0.25">
      <c r="A83" s="88" t="s">
        <v>5</v>
      </c>
      <c r="B83" s="89"/>
      <c r="C83" s="89"/>
      <c r="D83" s="89"/>
      <c r="E83" s="90"/>
      <c r="F83" s="13" t="s">
        <v>6</v>
      </c>
      <c r="G83" s="13" t="s">
        <v>1</v>
      </c>
      <c r="H83" s="13" t="s">
        <v>62</v>
      </c>
      <c r="I83" s="13" t="s">
        <v>63</v>
      </c>
      <c r="J83" s="13" t="s">
        <v>64</v>
      </c>
      <c r="K83" s="15" t="s">
        <v>65</v>
      </c>
      <c r="L83" s="17"/>
    </row>
    <row r="84" spans="1:13" x14ac:dyDescent="0.25">
      <c r="A84" s="69" t="s">
        <v>3</v>
      </c>
      <c r="B84" s="69"/>
      <c r="C84" s="69"/>
      <c r="D84" s="69"/>
      <c r="E84" s="69"/>
      <c r="F84" s="35">
        <f>'Услуга №1 '!F85</f>
        <v>34016</v>
      </c>
      <c r="G84" s="20">
        <f>L18</f>
        <v>1E-3</v>
      </c>
      <c r="H84" s="47">
        <f>F84*G84*12</f>
        <v>408.19200000000001</v>
      </c>
      <c r="I84" s="22">
        <f>H84*1.302</f>
        <v>531.46598400000005</v>
      </c>
      <c r="J84" s="42">
        <f>J79</f>
        <v>12</v>
      </c>
      <c r="K84" s="23">
        <f>I84/J84</f>
        <v>44.288832000000006</v>
      </c>
      <c r="L84" s="24"/>
    </row>
    <row r="85" spans="1:13" ht="20.25" customHeight="1" x14ac:dyDescent="0.25">
      <c r="A85" s="69" t="s">
        <v>47</v>
      </c>
      <c r="B85" s="69"/>
      <c r="C85" s="69"/>
      <c r="D85" s="69"/>
      <c r="E85" s="69"/>
      <c r="F85" s="35">
        <f>'Услуга №1 '!F86</f>
        <v>27502</v>
      </c>
      <c r="G85" s="20">
        <f>L19</f>
        <v>1E-3</v>
      </c>
      <c r="H85" s="47">
        <f>F85*G85*12</f>
        <v>330.024</v>
      </c>
      <c r="I85" s="22">
        <f>H85*1.302-0.01</f>
        <v>429.68124800000004</v>
      </c>
      <c r="J85" s="42">
        <f>J84</f>
        <v>12</v>
      </c>
      <c r="K85" s="23">
        <f>I85/J85</f>
        <v>35.806770666666672</v>
      </c>
      <c r="L85" s="24"/>
    </row>
    <row r="86" spans="1:13" x14ac:dyDescent="0.25">
      <c r="A86" s="36" t="s">
        <v>24</v>
      </c>
      <c r="B86" s="36"/>
      <c r="C86" s="36"/>
      <c r="D86" s="36"/>
      <c r="E86" s="36"/>
      <c r="F86" s="20"/>
      <c r="G86" s="20"/>
      <c r="H86" s="20"/>
      <c r="I86" s="43">
        <f>SUM(I84:I85)</f>
        <v>961.14723200000003</v>
      </c>
      <c r="J86" s="44"/>
      <c r="K86" s="44">
        <f>SUM(K84:K85)</f>
        <v>80.095602666666679</v>
      </c>
      <c r="L86" s="24"/>
    </row>
    <row r="87" spans="1:13" ht="10.5" customHeight="1" x14ac:dyDescent="0.25">
      <c r="F87" s="37"/>
      <c r="G87" s="37"/>
      <c r="H87" s="37"/>
      <c r="I87" s="37"/>
      <c r="J87" s="37"/>
      <c r="K87" s="37"/>
      <c r="L87" s="37"/>
    </row>
    <row r="88" spans="1:13" customFormat="1" x14ac:dyDescent="0.25">
      <c r="A88" s="77" t="s">
        <v>69</v>
      </c>
      <c r="B88" s="77"/>
      <c r="C88" s="77"/>
      <c r="D88" s="77"/>
      <c r="E88" s="77"/>
      <c r="F88" s="77"/>
      <c r="G88" s="77"/>
      <c r="H88" s="77"/>
      <c r="I88" s="77"/>
      <c r="J88" s="77"/>
      <c r="K88" s="77"/>
      <c r="L88" s="78"/>
      <c r="M88" s="10"/>
    </row>
    <row r="89" spans="1:13" ht="49.5" customHeight="1" x14ac:dyDescent="0.25">
      <c r="A89" s="75" t="s">
        <v>71</v>
      </c>
      <c r="B89" s="75"/>
      <c r="C89" s="75"/>
      <c r="D89" s="75"/>
      <c r="E89" s="75"/>
      <c r="F89" s="19" t="s">
        <v>7</v>
      </c>
      <c r="G89" s="19" t="s">
        <v>61</v>
      </c>
      <c r="H89" s="19" t="s">
        <v>60</v>
      </c>
      <c r="I89" s="19" t="s">
        <v>66</v>
      </c>
      <c r="J89" s="19" t="s">
        <v>64</v>
      </c>
      <c r="K89" s="15" t="s">
        <v>65</v>
      </c>
      <c r="L89" s="17"/>
    </row>
    <row r="90" spans="1:13" x14ac:dyDescent="0.25">
      <c r="A90" s="69" t="s">
        <v>104</v>
      </c>
      <c r="B90" s="69"/>
      <c r="C90" s="69"/>
      <c r="D90" s="69"/>
      <c r="E90" s="69"/>
      <c r="F90" s="20" t="s">
        <v>25</v>
      </c>
      <c r="G90" s="32"/>
      <c r="H90" s="47"/>
      <c r="I90" s="22">
        <v>60.2</v>
      </c>
      <c r="J90" s="42">
        <f>J85</f>
        <v>12</v>
      </c>
      <c r="K90" s="38">
        <f>I90/J90</f>
        <v>5.0166666666666666</v>
      </c>
      <c r="L90" s="24"/>
    </row>
    <row r="91" spans="1:13" customFormat="1" x14ac:dyDescent="0.25">
      <c r="A91" s="70" t="s">
        <v>70</v>
      </c>
      <c r="B91" s="71"/>
      <c r="C91" s="71"/>
      <c r="D91" s="71"/>
      <c r="E91" s="71"/>
      <c r="F91" s="71"/>
      <c r="G91" s="71"/>
      <c r="H91" s="71"/>
      <c r="I91" s="43">
        <f>SUM(I90:I90)</f>
        <v>60.2</v>
      </c>
      <c r="J91" s="44"/>
      <c r="K91" s="44">
        <f>SUM(K90:K90)</f>
        <v>5.0166666666666666</v>
      </c>
      <c r="L91" s="24"/>
      <c r="M91" s="10"/>
    </row>
    <row r="92" spans="1:13" x14ac:dyDescent="0.25">
      <c r="F92" s="37"/>
      <c r="G92" s="37"/>
      <c r="H92" s="37"/>
      <c r="I92" s="37"/>
      <c r="J92" s="37"/>
      <c r="K92" s="37"/>
      <c r="L92" s="37"/>
    </row>
    <row r="93" spans="1:13" x14ac:dyDescent="0.25">
      <c r="A93" s="84" t="s">
        <v>26</v>
      </c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</row>
    <row r="94" spans="1:13" hidden="1" x14ac:dyDescent="0.25"/>
    <row r="95" spans="1:13" ht="15" customHeight="1" x14ac:dyDescent="0.25">
      <c r="A95" s="80" t="s">
        <v>27</v>
      </c>
      <c r="B95" s="80"/>
      <c r="C95" s="80"/>
      <c r="D95" s="75" t="s">
        <v>28</v>
      </c>
      <c r="E95" s="75"/>
      <c r="F95" s="75"/>
      <c r="G95" s="75"/>
      <c r="H95" s="75"/>
      <c r="I95" s="75"/>
      <c r="J95" s="75"/>
      <c r="K95" s="80" t="s">
        <v>39</v>
      </c>
      <c r="L95" s="80"/>
    </row>
    <row r="96" spans="1:13" ht="30" x14ac:dyDescent="0.25">
      <c r="A96" s="20" t="s">
        <v>29</v>
      </c>
      <c r="B96" s="14" t="s">
        <v>30</v>
      </c>
      <c r="C96" s="20" t="s">
        <v>31</v>
      </c>
      <c r="D96" s="20" t="s">
        <v>32</v>
      </c>
      <c r="E96" s="20" t="s">
        <v>33</v>
      </c>
      <c r="F96" s="20" t="s">
        <v>34</v>
      </c>
      <c r="G96" s="20" t="s">
        <v>35</v>
      </c>
      <c r="H96" s="20" t="s">
        <v>36</v>
      </c>
      <c r="I96" s="20" t="s">
        <v>37</v>
      </c>
      <c r="J96" s="20" t="s">
        <v>38</v>
      </c>
      <c r="K96" s="80"/>
      <c r="L96" s="80"/>
    </row>
    <row r="97" spans="1:12" x14ac:dyDescent="0.25">
      <c r="A97" s="22">
        <f>K56</f>
        <v>991.47815696160001</v>
      </c>
      <c r="B97" s="20"/>
      <c r="C97" s="20">
        <v>0</v>
      </c>
      <c r="D97" s="22">
        <f>K64</f>
        <v>29.662234666666663</v>
      </c>
      <c r="E97" s="22">
        <f>K73</f>
        <v>11.6541</v>
      </c>
      <c r="F97" s="20"/>
      <c r="G97" s="22">
        <f>K80</f>
        <v>4.9083333333333332</v>
      </c>
      <c r="H97" s="20"/>
      <c r="I97" s="22">
        <f>K86</f>
        <v>80.095602666666679</v>
      </c>
      <c r="J97" s="22">
        <f>K91</f>
        <v>5.0166666666666666</v>
      </c>
      <c r="K97" s="91">
        <f>SUM(A97:J97)</f>
        <v>1122.8150942949335</v>
      </c>
      <c r="L97" s="92"/>
    </row>
    <row r="99" spans="1:12" x14ac:dyDescent="0.25">
      <c r="A99" s="2"/>
      <c r="B99" s="3"/>
      <c r="C99" s="4"/>
      <c r="D99" s="5"/>
      <c r="E99" s="5"/>
      <c r="F99" s="5"/>
    </row>
    <row r="100" spans="1:12" ht="15.75" x14ac:dyDescent="0.25">
      <c r="A100" s="1" t="s">
        <v>57</v>
      </c>
      <c r="B100" s="1"/>
      <c r="C100" s="1"/>
      <c r="D100" s="1"/>
      <c r="E100" s="1"/>
      <c r="F100" s="18"/>
      <c r="G100" s="18" t="s">
        <v>59</v>
      </c>
      <c r="H100" s="18"/>
      <c r="I100" s="56">
        <f>I91+I86+I80+I73+I64+I56</f>
        <v>13473.781131539203</v>
      </c>
      <c r="L100" s="56">
        <f>K97*J90</f>
        <v>13473.781131539203</v>
      </c>
    </row>
    <row r="101" spans="1:12" ht="15.75" x14ac:dyDescent="0.25">
      <c r="A101" s="6"/>
      <c r="B101" s="1"/>
      <c r="C101" s="7"/>
      <c r="D101" s="8"/>
      <c r="E101" s="8"/>
      <c r="F101" s="8"/>
    </row>
    <row r="103" spans="1:12" ht="15.75" x14ac:dyDescent="0.25">
      <c r="A103" s="6" t="s">
        <v>125</v>
      </c>
      <c r="B103" s="1"/>
      <c r="C103" s="6"/>
      <c r="D103" s="1"/>
    </row>
    <row r="104" spans="1:12" ht="15.75" x14ac:dyDescent="0.25">
      <c r="A104" s="6" t="s">
        <v>58</v>
      </c>
      <c r="B104" s="1"/>
      <c r="C104" s="6"/>
      <c r="D104" s="1"/>
    </row>
    <row r="108" spans="1:12" hidden="1" x14ac:dyDescent="0.25">
      <c r="I108" s="48">
        <f>I56+I86</f>
        <v>12858.885115539202</v>
      </c>
      <c r="J108" s="10" t="s">
        <v>118</v>
      </c>
    </row>
    <row r="109" spans="1:12" hidden="1" x14ac:dyDescent="0.25">
      <c r="I109" s="48">
        <f>I64</f>
        <v>355.94681600000001</v>
      </c>
      <c r="J109" s="10">
        <v>223</v>
      </c>
    </row>
    <row r="110" spans="1:12" hidden="1" x14ac:dyDescent="0.25">
      <c r="I110" s="48">
        <f>I73</f>
        <v>139.8492</v>
      </c>
      <c r="J110" s="10" t="s">
        <v>119</v>
      </c>
    </row>
    <row r="111" spans="1:12" hidden="1" x14ac:dyDescent="0.25">
      <c r="I111" s="48">
        <f>I91</f>
        <v>60.2</v>
      </c>
      <c r="J111" s="10" t="s">
        <v>120</v>
      </c>
    </row>
    <row r="112" spans="1:12" hidden="1" x14ac:dyDescent="0.25">
      <c r="I112" s="48">
        <f>I80</f>
        <v>58.9</v>
      </c>
      <c r="J112" s="10">
        <v>221</v>
      </c>
    </row>
  </sheetData>
  <mergeCells count="97">
    <mergeCell ref="A4:E4"/>
    <mergeCell ref="A6:E6"/>
    <mergeCell ref="A8:L8"/>
    <mergeCell ref="A9:L9"/>
    <mergeCell ref="A10:L10"/>
    <mergeCell ref="A17:E17"/>
    <mergeCell ref="G17:K17"/>
    <mergeCell ref="A21:E21"/>
    <mergeCell ref="G21:K21"/>
    <mergeCell ref="A22:E22"/>
    <mergeCell ref="G22:K22"/>
    <mergeCell ref="A23:E23"/>
    <mergeCell ref="G23:K23"/>
    <mergeCell ref="A18:E18"/>
    <mergeCell ref="G18:K18"/>
    <mergeCell ref="A19:E19"/>
    <mergeCell ref="G19:K19"/>
    <mergeCell ref="A20:E20"/>
    <mergeCell ref="G20:K20"/>
    <mergeCell ref="A27:E27"/>
    <mergeCell ref="G27:K27"/>
    <mergeCell ref="A28:E28"/>
    <mergeCell ref="G28:K28"/>
    <mergeCell ref="A29:E29"/>
    <mergeCell ref="G29:K29"/>
    <mergeCell ref="A24:E24"/>
    <mergeCell ref="G24:K24"/>
    <mergeCell ref="A25:E25"/>
    <mergeCell ref="G25:K25"/>
    <mergeCell ref="A26:E26"/>
    <mergeCell ref="G26:K26"/>
    <mergeCell ref="A33:E33"/>
    <mergeCell ref="G33:K33"/>
    <mergeCell ref="A34:E34"/>
    <mergeCell ref="G34:K34"/>
    <mergeCell ref="A35:E35"/>
    <mergeCell ref="G35:K35"/>
    <mergeCell ref="A30:E30"/>
    <mergeCell ref="G30:K30"/>
    <mergeCell ref="A31:E31"/>
    <mergeCell ref="G31:K31"/>
    <mergeCell ref="A32:E32"/>
    <mergeCell ref="G32:K32"/>
    <mergeCell ref="A48:E48"/>
    <mergeCell ref="A36:E36"/>
    <mergeCell ref="G36:K36"/>
    <mergeCell ref="A39:E39"/>
    <mergeCell ref="A40:E40"/>
    <mergeCell ref="A41:E41"/>
    <mergeCell ref="A42:E42"/>
    <mergeCell ref="A43:E43"/>
    <mergeCell ref="A44:E44"/>
    <mergeCell ref="A45:E45"/>
    <mergeCell ref="A46:E46"/>
    <mergeCell ref="A47:E47"/>
    <mergeCell ref="A49:E49"/>
    <mergeCell ref="A50:E50"/>
    <mergeCell ref="A51:E51"/>
    <mergeCell ref="A52:E52"/>
    <mergeCell ref="A53:E53"/>
    <mergeCell ref="A70:E70"/>
    <mergeCell ref="A54:E54"/>
    <mergeCell ref="A58:L58"/>
    <mergeCell ref="A59:E59"/>
    <mergeCell ref="A60:E60"/>
    <mergeCell ref="A61:E61"/>
    <mergeCell ref="A55:E55"/>
    <mergeCell ref="A56:H56"/>
    <mergeCell ref="A82:L82"/>
    <mergeCell ref="A71:E71"/>
    <mergeCell ref="A72:E72"/>
    <mergeCell ref="A83:E83"/>
    <mergeCell ref="A84:E84"/>
    <mergeCell ref="A78:E78"/>
    <mergeCell ref="A62:E62"/>
    <mergeCell ref="A66:L66"/>
    <mergeCell ref="A67:E67"/>
    <mergeCell ref="A68:E68"/>
    <mergeCell ref="A69:E69"/>
    <mergeCell ref="A64:H64"/>
    <mergeCell ref="A63:E63"/>
    <mergeCell ref="K97:L97"/>
    <mergeCell ref="A73:H73"/>
    <mergeCell ref="A75:L75"/>
    <mergeCell ref="A76:E76"/>
    <mergeCell ref="A77:E77"/>
    <mergeCell ref="A79:E79"/>
    <mergeCell ref="A80:H80"/>
    <mergeCell ref="A88:L88"/>
    <mergeCell ref="A89:E89"/>
    <mergeCell ref="A90:E90"/>
    <mergeCell ref="A91:H91"/>
    <mergeCell ref="A93:L93"/>
    <mergeCell ref="A95:C95"/>
    <mergeCell ref="D95:J95"/>
    <mergeCell ref="K95:L96"/>
    <mergeCell ref="A85:E85"/>
  </mergeCells>
  <printOptions horizontalCentered="1"/>
  <pageMargins left="0" right="0" top="0" bottom="0" header="0" footer="0"/>
  <pageSetup paperSize="9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0"/>
  <sheetViews>
    <sheetView view="pageBreakPreview" topLeftCell="A60" zoomScale="60" zoomScaleNormal="90" workbookViewId="0">
      <selection activeCell="M45" sqref="M45"/>
    </sheetView>
  </sheetViews>
  <sheetFormatPr defaultRowHeight="15" x14ac:dyDescent="0.25"/>
  <cols>
    <col min="1" max="3" width="9.140625" style="10" customWidth="1"/>
    <col min="4" max="4" width="12.42578125" style="10" customWidth="1"/>
    <col min="5" max="5" width="6.28515625" style="10" customWidth="1"/>
    <col min="6" max="6" width="12.42578125" style="10" customWidth="1"/>
    <col min="7" max="7" width="14.28515625" style="10" customWidth="1"/>
    <col min="8" max="8" width="17.42578125" style="10" customWidth="1"/>
    <col min="9" max="9" width="15.5703125" style="10" customWidth="1"/>
    <col min="10" max="10" width="12.85546875" style="10" customWidth="1"/>
    <col min="11" max="12" width="13.5703125" style="10" customWidth="1"/>
    <col min="13" max="13" width="14.5703125" style="10" customWidth="1"/>
    <col min="14" max="16384" width="9.140625" style="10"/>
  </cols>
  <sheetData>
    <row r="1" spans="1:12" ht="15.75" x14ac:dyDescent="0.25">
      <c r="A1" s="1" t="s">
        <v>53</v>
      </c>
      <c r="B1" s="1"/>
      <c r="C1" s="1"/>
    </row>
    <row r="2" spans="1:12" ht="15.75" x14ac:dyDescent="0.25">
      <c r="A2" s="12" t="s">
        <v>54</v>
      </c>
      <c r="B2" s="12"/>
      <c r="C2" s="12"/>
    </row>
    <row r="3" spans="1:12" ht="15.75" x14ac:dyDescent="0.25">
      <c r="A3" s="11"/>
      <c r="B3" s="11"/>
      <c r="C3" s="11"/>
    </row>
    <row r="4" spans="1:12" ht="15.75" x14ac:dyDescent="0.25">
      <c r="A4" s="93" t="s">
        <v>55</v>
      </c>
      <c r="B4" s="93"/>
      <c r="C4" s="93"/>
      <c r="D4" s="94"/>
      <c r="E4" s="94"/>
    </row>
    <row r="5" spans="1:12" ht="15.75" x14ac:dyDescent="0.25">
      <c r="A5" s="12"/>
      <c r="B5" s="12"/>
      <c r="C5" s="12"/>
    </row>
    <row r="6" spans="1:12" ht="15.75" x14ac:dyDescent="0.25">
      <c r="A6" s="95" t="s">
        <v>56</v>
      </c>
      <c r="B6" s="95"/>
      <c r="C6" s="95"/>
      <c r="D6" s="94"/>
      <c r="E6" s="94"/>
    </row>
    <row r="8" spans="1:12" ht="15.75" x14ac:dyDescent="0.25">
      <c r="A8" s="96" t="s">
        <v>52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</row>
    <row r="9" spans="1:12" ht="15.75" x14ac:dyDescent="0.25">
      <c r="A9" s="96" t="s">
        <v>108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ht="15.75" x14ac:dyDescent="0.25">
      <c r="A10" s="96" t="s">
        <v>124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</row>
    <row r="12" spans="1:12" x14ac:dyDescent="0.25">
      <c r="A12" s="9" t="s">
        <v>116</v>
      </c>
    </row>
    <row r="13" spans="1:12" x14ac:dyDescent="0.25">
      <c r="A13" s="9" t="s">
        <v>112</v>
      </c>
    </row>
    <row r="14" spans="1:12" x14ac:dyDescent="0.25">
      <c r="A14" s="9" t="s">
        <v>111</v>
      </c>
    </row>
    <row r="15" spans="1:12" x14ac:dyDescent="0.25">
      <c r="A15" s="9" t="s">
        <v>117</v>
      </c>
    </row>
    <row r="16" spans="1:12" x14ac:dyDescent="0.25">
      <c r="A16" s="9" t="s">
        <v>90</v>
      </c>
    </row>
    <row r="17" spans="1:12" ht="30" x14ac:dyDescent="0.25">
      <c r="A17" s="80" t="s">
        <v>0</v>
      </c>
      <c r="B17" s="80"/>
      <c r="C17" s="80"/>
      <c r="D17" s="80"/>
      <c r="E17" s="80"/>
      <c r="F17" s="13" t="s">
        <v>1</v>
      </c>
      <c r="G17" s="80" t="s">
        <v>2</v>
      </c>
      <c r="H17" s="80"/>
      <c r="I17" s="80"/>
      <c r="J17" s="80"/>
      <c r="K17" s="80"/>
      <c r="L17" s="20" t="s">
        <v>1</v>
      </c>
    </row>
    <row r="18" spans="1:12" x14ac:dyDescent="0.25">
      <c r="A18" s="81" t="s">
        <v>48</v>
      </c>
      <c r="B18" s="82"/>
      <c r="C18" s="82"/>
      <c r="D18" s="82"/>
      <c r="E18" s="83"/>
      <c r="F18" s="103">
        <v>8.9999999999999993E-3</v>
      </c>
      <c r="G18" s="79" t="s">
        <v>3</v>
      </c>
      <c r="H18" s="79"/>
      <c r="I18" s="79"/>
      <c r="J18" s="79"/>
      <c r="K18" s="79"/>
      <c r="L18" s="22">
        <v>8.9999999999999993E-3</v>
      </c>
    </row>
    <row r="19" spans="1:12" x14ac:dyDescent="0.25">
      <c r="A19" s="69" t="s">
        <v>78</v>
      </c>
      <c r="B19" s="69"/>
      <c r="C19" s="69"/>
      <c r="D19" s="69"/>
      <c r="E19" s="69"/>
      <c r="F19" s="103">
        <v>8.9999999999999993E-3</v>
      </c>
      <c r="G19" s="79" t="s">
        <v>49</v>
      </c>
      <c r="H19" s="79"/>
      <c r="I19" s="79"/>
      <c r="J19" s="79"/>
      <c r="K19" s="79"/>
      <c r="L19" s="22">
        <v>8.9999999999999993E-3</v>
      </c>
    </row>
    <row r="20" spans="1:12" x14ac:dyDescent="0.25">
      <c r="A20" s="69" t="s">
        <v>82</v>
      </c>
      <c r="B20" s="69"/>
      <c r="C20" s="69"/>
      <c r="D20" s="69"/>
      <c r="E20" s="69"/>
      <c r="F20" s="103">
        <v>8.9999999999999993E-3</v>
      </c>
      <c r="G20" s="69"/>
      <c r="H20" s="69"/>
      <c r="I20" s="69"/>
      <c r="J20" s="69"/>
      <c r="K20" s="69"/>
      <c r="L20" s="20"/>
    </row>
    <row r="21" spans="1:12" x14ac:dyDescent="0.25">
      <c r="A21" s="69" t="s">
        <v>76</v>
      </c>
      <c r="B21" s="69"/>
      <c r="C21" s="69"/>
      <c r="D21" s="69"/>
      <c r="E21" s="69"/>
      <c r="F21" s="103">
        <v>8.9999999999999993E-3</v>
      </c>
      <c r="G21" s="79"/>
      <c r="H21" s="79"/>
      <c r="I21" s="79"/>
      <c r="J21" s="79"/>
      <c r="K21" s="79"/>
      <c r="L21" s="20"/>
    </row>
    <row r="22" spans="1:12" x14ac:dyDescent="0.25">
      <c r="A22" s="69" t="s">
        <v>79</v>
      </c>
      <c r="B22" s="69"/>
      <c r="C22" s="69"/>
      <c r="D22" s="69"/>
      <c r="E22" s="69"/>
      <c r="F22" s="103">
        <v>4.4999999999999997E-3</v>
      </c>
      <c r="G22" s="79"/>
      <c r="H22" s="79"/>
      <c r="I22" s="79"/>
      <c r="J22" s="79"/>
      <c r="K22" s="79"/>
      <c r="L22" s="20"/>
    </row>
    <row r="23" spans="1:12" x14ac:dyDescent="0.25">
      <c r="A23" s="69" t="s">
        <v>84</v>
      </c>
      <c r="B23" s="69"/>
      <c r="C23" s="69"/>
      <c r="D23" s="69"/>
      <c r="E23" s="69"/>
      <c r="F23" s="103">
        <v>8.9999999999999993E-3</v>
      </c>
      <c r="G23" s="79"/>
      <c r="H23" s="79"/>
      <c r="I23" s="79"/>
      <c r="J23" s="79"/>
      <c r="K23" s="79"/>
      <c r="L23" s="22"/>
    </row>
    <row r="24" spans="1:12" x14ac:dyDescent="0.25">
      <c r="A24" s="79" t="s">
        <v>41</v>
      </c>
      <c r="B24" s="79"/>
      <c r="C24" s="79"/>
      <c r="D24" s="79"/>
      <c r="E24" s="79"/>
      <c r="F24" s="103">
        <v>2.9000000000000001E-2</v>
      </c>
      <c r="G24" s="79"/>
      <c r="H24" s="79"/>
      <c r="I24" s="79"/>
      <c r="J24" s="79"/>
      <c r="K24" s="79"/>
      <c r="L24" s="20"/>
    </row>
    <row r="25" spans="1:12" x14ac:dyDescent="0.25">
      <c r="A25" s="85" t="s">
        <v>85</v>
      </c>
      <c r="B25" s="86"/>
      <c r="C25" s="86"/>
      <c r="D25" s="86"/>
      <c r="E25" s="87"/>
      <c r="F25" s="103">
        <v>8.9999999999999993E-3</v>
      </c>
      <c r="G25" s="79"/>
      <c r="H25" s="79"/>
      <c r="I25" s="79"/>
      <c r="J25" s="79"/>
      <c r="K25" s="79"/>
      <c r="L25" s="21"/>
    </row>
    <row r="26" spans="1:12" x14ac:dyDescent="0.25">
      <c r="A26" s="69" t="s">
        <v>75</v>
      </c>
      <c r="B26" s="69"/>
      <c r="C26" s="69"/>
      <c r="D26" s="69"/>
      <c r="E26" s="69"/>
      <c r="F26" s="103">
        <v>8.9999999999999993E-3</v>
      </c>
      <c r="G26" s="69"/>
      <c r="H26" s="69"/>
      <c r="I26" s="69"/>
      <c r="J26" s="69"/>
      <c r="K26" s="69"/>
      <c r="L26" s="20"/>
    </row>
    <row r="27" spans="1:12" x14ac:dyDescent="0.25">
      <c r="A27" s="69" t="s">
        <v>86</v>
      </c>
      <c r="B27" s="69"/>
      <c r="C27" s="69"/>
      <c r="D27" s="69"/>
      <c r="E27" s="69"/>
      <c r="F27" s="103">
        <v>8.9999999999999993E-3</v>
      </c>
      <c r="G27" s="69"/>
      <c r="H27" s="69"/>
      <c r="I27" s="69"/>
      <c r="J27" s="69"/>
      <c r="K27" s="69"/>
      <c r="L27" s="20"/>
    </row>
    <row r="28" spans="1:12" x14ac:dyDescent="0.25">
      <c r="A28" s="79" t="s">
        <v>50</v>
      </c>
      <c r="B28" s="79"/>
      <c r="C28" s="79"/>
      <c r="D28" s="79"/>
      <c r="E28" s="79"/>
      <c r="F28" s="103">
        <v>2.7E-2</v>
      </c>
      <c r="G28" s="69"/>
      <c r="H28" s="69"/>
      <c r="I28" s="69"/>
      <c r="J28" s="69"/>
      <c r="K28" s="69"/>
      <c r="L28" s="20"/>
    </row>
    <row r="29" spans="1:12" x14ac:dyDescent="0.25">
      <c r="A29" s="79" t="s">
        <v>83</v>
      </c>
      <c r="B29" s="79"/>
      <c r="C29" s="79"/>
      <c r="D29" s="79"/>
      <c r="E29" s="79"/>
      <c r="F29" s="103">
        <v>8.9999999999999993E-3</v>
      </c>
      <c r="G29" s="79"/>
      <c r="H29" s="79"/>
      <c r="I29" s="79"/>
      <c r="J29" s="79"/>
      <c r="K29" s="79"/>
      <c r="L29" s="21"/>
    </row>
    <row r="30" spans="1:12" x14ac:dyDescent="0.25">
      <c r="A30" s="79" t="s">
        <v>77</v>
      </c>
      <c r="B30" s="79"/>
      <c r="C30" s="79"/>
      <c r="D30" s="79"/>
      <c r="E30" s="79"/>
      <c r="F30" s="103">
        <v>8.9999999999999993E-3</v>
      </c>
      <c r="G30" s="69"/>
      <c r="H30" s="69"/>
      <c r="I30" s="69"/>
      <c r="J30" s="69"/>
      <c r="K30" s="69"/>
      <c r="L30" s="20"/>
    </row>
    <row r="31" spans="1:12" x14ac:dyDescent="0.25">
      <c r="A31" s="79" t="s">
        <v>81</v>
      </c>
      <c r="B31" s="79"/>
      <c r="C31" s="79"/>
      <c r="D31" s="79"/>
      <c r="E31" s="79"/>
      <c r="F31" s="103">
        <v>8.9999999999999993E-3</v>
      </c>
      <c r="G31" s="69"/>
      <c r="H31" s="69"/>
      <c r="I31" s="69"/>
      <c r="J31" s="69"/>
      <c r="K31" s="69"/>
      <c r="L31" s="21"/>
    </row>
    <row r="32" spans="1:12" ht="15" customHeight="1" x14ac:dyDescent="0.25">
      <c r="A32" s="79" t="s">
        <v>80</v>
      </c>
      <c r="B32" s="79"/>
      <c r="C32" s="79"/>
      <c r="D32" s="79"/>
      <c r="E32" s="79"/>
      <c r="F32" s="103">
        <v>2.1000000000000001E-2</v>
      </c>
      <c r="G32" s="69"/>
      <c r="H32" s="69"/>
      <c r="I32" s="69"/>
      <c r="J32" s="69"/>
      <c r="K32" s="69"/>
      <c r="L32" s="20"/>
    </row>
    <row r="33" spans="1:12" x14ac:dyDescent="0.25">
      <c r="A33" s="79" t="s">
        <v>51</v>
      </c>
      <c r="B33" s="79"/>
      <c r="C33" s="79"/>
      <c r="D33" s="79"/>
      <c r="E33" s="79"/>
      <c r="F33" s="103">
        <v>8.9999999999999993E-3</v>
      </c>
      <c r="G33" s="69"/>
      <c r="H33" s="69"/>
      <c r="I33" s="69"/>
      <c r="J33" s="69"/>
      <c r="K33" s="69"/>
      <c r="L33" s="20"/>
    </row>
    <row r="34" spans="1:12" hidden="1" x14ac:dyDescent="0.25">
      <c r="A34" s="85"/>
      <c r="B34" s="86"/>
      <c r="C34" s="86"/>
      <c r="D34" s="86"/>
      <c r="E34" s="87"/>
      <c r="F34" s="20"/>
      <c r="G34" s="69"/>
      <c r="H34" s="69"/>
      <c r="I34" s="69"/>
      <c r="J34" s="69"/>
      <c r="K34" s="69"/>
      <c r="L34" s="20"/>
    </row>
    <row r="35" spans="1:12" ht="9.75" hidden="1" customHeight="1" x14ac:dyDescent="0.25">
      <c r="A35" s="85"/>
      <c r="B35" s="86"/>
      <c r="C35" s="86"/>
      <c r="D35" s="86"/>
      <c r="E35" s="87"/>
      <c r="F35" s="20"/>
      <c r="G35" s="81"/>
      <c r="H35" s="82"/>
      <c r="I35" s="82"/>
      <c r="J35" s="82"/>
      <c r="K35" s="83"/>
      <c r="L35" s="20"/>
    </row>
    <row r="36" spans="1:12" s="9" customFormat="1" ht="14.25" x14ac:dyDescent="0.2">
      <c r="A36" s="101" t="s">
        <v>4</v>
      </c>
      <c r="B36" s="101"/>
      <c r="C36" s="101"/>
      <c r="D36" s="101"/>
      <c r="E36" s="101"/>
      <c r="F36" s="105">
        <f>SUM(F18:F35)</f>
        <v>0.1895</v>
      </c>
      <c r="G36" s="101" t="s">
        <v>4</v>
      </c>
      <c r="H36" s="101"/>
      <c r="I36" s="101"/>
      <c r="J36" s="101"/>
      <c r="K36" s="101"/>
      <c r="L36" s="104">
        <f>SUM(L18:L35)</f>
        <v>1.7999999999999999E-2</v>
      </c>
    </row>
    <row r="38" spans="1:12" x14ac:dyDescent="0.25">
      <c r="A38" s="9" t="s">
        <v>97</v>
      </c>
      <c r="F38" s="10">
        <v>331</v>
      </c>
    </row>
    <row r="39" spans="1:12" ht="60" x14ac:dyDescent="0.25">
      <c r="A39" s="88" t="s">
        <v>5</v>
      </c>
      <c r="B39" s="89"/>
      <c r="C39" s="89"/>
      <c r="D39" s="89"/>
      <c r="E39" s="90"/>
      <c r="F39" s="13" t="s">
        <v>6</v>
      </c>
      <c r="G39" s="13" t="s">
        <v>1</v>
      </c>
      <c r="H39" s="13" t="s">
        <v>62</v>
      </c>
      <c r="I39" s="13" t="s">
        <v>63</v>
      </c>
      <c r="J39" s="13" t="s">
        <v>64</v>
      </c>
      <c r="K39" s="15" t="s">
        <v>65</v>
      </c>
      <c r="L39" s="17"/>
    </row>
    <row r="40" spans="1:12" ht="30.75" customHeight="1" x14ac:dyDescent="0.25">
      <c r="A40" s="81" t="s">
        <v>48</v>
      </c>
      <c r="B40" s="82"/>
      <c r="C40" s="82"/>
      <c r="D40" s="82"/>
      <c r="E40" s="83"/>
      <c r="F40" s="35">
        <f>'Услуга №1 '!F41</f>
        <v>19158</v>
      </c>
      <c r="G40" s="103">
        <f>F18</f>
        <v>8.9999999999999993E-3</v>
      </c>
      <c r="H40" s="47">
        <f>G40*F40*12</f>
        <v>2069.0639999999999</v>
      </c>
      <c r="I40" s="47">
        <f>H40*1.302</f>
        <v>2693.9213279999999</v>
      </c>
      <c r="J40" s="42">
        <f>F38</f>
        <v>331</v>
      </c>
      <c r="K40" s="23">
        <f>I40/J40</f>
        <v>8.1387351299093655</v>
      </c>
      <c r="L40" s="24"/>
    </row>
    <row r="41" spans="1:12" ht="14.25" customHeight="1" x14ac:dyDescent="0.25">
      <c r="A41" s="69" t="s">
        <v>78</v>
      </c>
      <c r="B41" s="69"/>
      <c r="C41" s="69"/>
      <c r="D41" s="69"/>
      <c r="E41" s="69"/>
      <c r="F41" s="35">
        <f>'Услуга №1 '!F42</f>
        <v>19158</v>
      </c>
      <c r="G41" s="103">
        <f t="shared" ref="G41:G55" si="0">F19</f>
        <v>8.9999999999999993E-3</v>
      </c>
      <c r="H41" s="47">
        <f t="shared" ref="H41:H55" si="1">G41*F41*12</f>
        <v>2069.0639999999999</v>
      </c>
      <c r="I41" s="47">
        <f t="shared" ref="I41:I55" si="2">H41*1.302</f>
        <v>2693.9213279999999</v>
      </c>
      <c r="J41" s="42">
        <f>J45</f>
        <v>331</v>
      </c>
      <c r="K41" s="23">
        <f t="shared" ref="K41:K55" si="3">I41/J41</f>
        <v>8.1387351299093655</v>
      </c>
      <c r="L41" s="24"/>
    </row>
    <row r="42" spans="1:12" ht="14.25" customHeight="1" x14ac:dyDescent="0.25">
      <c r="A42" s="69" t="s">
        <v>82</v>
      </c>
      <c r="B42" s="69"/>
      <c r="C42" s="69"/>
      <c r="D42" s="69"/>
      <c r="E42" s="69"/>
      <c r="F42" s="35">
        <f>'Услуга №1 '!F43</f>
        <v>18201</v>
      </c>
      <c r="G42" s="103">
        <f t="shared" si="0"/>
        <v>8.9999999999999993E-3</v>
      </c>
      <c r="H42" s="47">
        <f t="shared" si="1"/>
        <v>1965.7080000000001</v>
      </c>
      <c r="I42" s="47">
        <f t="shared" si="2"/>
        <v>2559.3518160000003</v>
      </c>
      <c r="J42" s="42">
        <f>J40</f>
        <v>331</v>
      </c>
      <c r="K42" s="23">
        <f t="shared" si="3"/>
        <v>7.7321807129909379</v>
      </c>
      <c r="L42" s="24"/>
    </row>
    <row r="43" spans="1:12" ht="13.5" customHeight="1" x14ac:dyDescent="0.25">
      <c r="A43" s="69" t="s">
        <v>76</v>
      </c>
      <c r="B43" s="69"/>
      <c r="C43" s="69"/>
      <c r="D43" s="69"/>
      <c r="E43" s="69"/>
      <c r="F43" s="62">
        <f>'Услуга №1 '!F44</f>
        <v>17375.804</v>
      </c>
      <c r="G43" s="103">
        <f t="shared" si="0"/>
        <v>8.9999999999999993E-3</v>
      </c>
      <c r="H43" s="47">
        <f t="shared" si="1"/>
        <v>1876.5868319999997</v>
      </c>
      <c r="I43" s="47">
        <f t="shared" si="2"/>
        <v>2443.3160552639997</v>
      </c>
      <c r="J43" s="42">
        <f>J40</f>
        <v>331</v>
      </c>
      <c r="K43" s="23">
        <f t="shared" si="3"/>
        <v>7.3816195023081566</v>
      </c>
      <c r="L43" s="24"/>
    </row>
    <row r="44" spans="1:12" x14ac:dyDescent="0.25">
      <c r="A44" s="69" t="s">
        <v>79</v>
      </c>
      <c r="B44" s="69"/>
      <c r="C44" s="69"/>
      <c r="D44" s="69"/>
      <c r="E44" s="69"/>
      <c r="F44" s="35">
        <f>'Услуга №1 '!F45</f>
        <v>16545</v>
      </c>
      <c r="G44" s="103">
        <f t="shared" si="0"/>
        <v>4.4999999999999997E-3</v>
      </c>
      <c r="H44" s="47">
        <f t="shared" si="1"/>
        <v>893.43000000000006</v>
      </c>
      <c r="I44" s="47">
        <f t="shared" si="2"/>
        <v>1163.2458600000002</v>
      </c>
      <c r="J44" s="42">
        <f>J42</f>
        <v>331</v>
      </c>
      <c r="K44" s="23">
        <f t="shared" si="3"/>
        <v>3.514337945619336</v>
      </c>
      <c r="L44" s="24"/>
    </row>
    <row r="45" spans="1:12" x14ac:dyDescent="0.25">
      <c r="A45" s="69" t="s">
        <v>84</v>
      </c>
      <c r="B45" s="69"/>
      <c r="C45" s="69"/>
      <c r="D45" s="69"/>
      <c r="E45" s="69"/>
      <c r="F45" s="35">
        <f>'Услуга №1 '!F46</f>
        <v>16227</v>
      </c>
      <c r="G45" s="103">
        <f t="shared" si="0"/>
        <v>8.9999999999999993E-3</v>
      </c>
      <c r="H45" s="47">
        <f t="shared" si="1"/>
        <v>1752.5159999999996</v>
      </c>
      <c r="I45" s="47">
        <f t="shared" si="2"/>
        <v>2281.7758319999998</v>
      </c>
      <c r="J45" s="42">
        <f>J42</f>
        <v>331</v>
      </c>
      <c r="K45" s="23">
        <f t="shared" si="3"/>
        <v>6.8935825740181267</v>
      </c>
      <c r="L45" s="24"/>
    </row>
    <row r="46" spans="1:12" ht="15" customHeight="1" x14ac:dyDescent="0.25">
      <c r="A46" s="79" t="s">
        <v>41</v>
      </c>
      <c r="B46" s="79"/>
      <c r="C46" s="79"/>
      <c r="D46" s="79"/>
      <c r="E46" s="79"/>
      <c r="F46" s="32">
        <f>'Услуга №1 '!F47</f>
        <v>14592</v>
      </c>
      <c r="G46" s="103">
        <f t="shared" si="0"/>
        <v>2.9000000000000001E-2</v>
      </c>
      <c r="H46" s="47">
        <f t="shared" si="1"/>
        <v>5078.0159999999996</v>
      </c>
      <c r="I46" s="47">
        <f t="shared" si="2"/>
        <v>6611.5768319999997</v>
      </c>
      <c r="J46" s="42">
        <f>J44</f>
        <v>331</v>
      </c>
      <c r="K46" s="23">
        <f t="shared" si="3"/>
        <v>19.974552362537764</v>
      </c>
      <c r="L46" s="24"/>
    </row>
    <row r="47" spans="1:12" x14ac:dyDescent="0.25">
      <c r="A47" s="85" t="s">
        <v>85</v>
      </c>
      <c r="B47" s="86"/>
      <c r="C47" s="86"/>
      <c r="D47" s="86"/>
      <c r="E47" s="87"/>
      <c r="F47" s="32">
        <f>'Услуга №1 '!F48</f>
        <v>12592</v>
      </c>
      <c r="G47" s="103">
        <f t="shared" si="0"/>
        <v>8.9999999999999993E-3</v>
      </c>
      <c r="H47" s="47">
        <f t="shared" si="1"/>
        <v>1359.9359999999999</v>
      </c>
      <c r="I47" s="47">
        <f t="shared" si="2"/>
        <v>1770.6366719999999</v>
      </c>
      <c r="J47" s="42">
        <f>J44</f>
        <v>331</v>
      </c>
      <c r="K47" s="23">
        <f t="shared" si="3"/>
        <v>5.3493555045317214</v>
      </c>
      <c r="L47" s="24"/>
    </row>
    <row r="48" spans="1:12" ht="15.75" customHeight="1" x14ac:dyDescent="0.25">
      <c r="A48" s="69" t="s">
        <v>75</v>
      </c>
      <c r="B48" s="69"/>
      <c r="C48" s="69"/>
      <c r="D48" s="69"/>
      <c r="E48" s="69"/>
      <c r="F48" s="32">
        <f>'Услуга №1 '!F49</f>
        <v>12592</v>
      </c>
      <c r="G48" s="103">
        <f t="shared" si="0"/>
        <v>8.9999999999999993E-3</v>
      </c>
      <c r="H48" s="47">
        <f t="shared" si="1"/>
        <v>1359.9359999999999</v>
      </c>
      <c r="I48" s="47">
        <f t="shared" si="2"/>
        <v>1770.6366719999999</v>
      </c>
      <c r="J48" s="42">
        <f>J45</f>
        <v>331</v>
      </c>
      <c r="K48" s="23">
        <f t="shared" si="3"/>
        <v>5.3493555045317214</v>
      </c>
      <c r="L48" s="24"/>
    </row>
    <row r="49" spans="1:13" x14ac:dyDescent="0.25">
      <c r="A49" s="69" t="s">
        <v>86</v>
      </c>
      <c r="B49" s="69"/>
      <c r="C49" s="69"/>
      <c r="D49" s="69"/>
      <c r="E49" s="69"/>
      <c r="F49" s="32">
        <f>'Услуга №1 '!F50</f>
        <v>16577</v>
      </c>
      <c r="G49" s="103">
        <f t="shared" si="0"/>
        <v>8.9999999999999993E-3</v>
      </c>
      <c r="H49" s="47">
        <f t="shared" si="1"/>
        <v>1790.3159999999998</v>
      </c>
      <c r="I49" s="47">
        <f t="shared" si="2"/>
        <v>2330.9914319999998</v>
      </c>
      <c r="J49" s="42">
        <f>J46</f>
        <v>331</v>
      </c>
      <c r="K49" s="23">
        <f t="shared" si="3"/>
        <v>7.0422701873111775</v>
      </c>
      <c r="L49" s="24"/>
    </row>
    <row r="50" spans="1:13" ht="15" customHeight="1" x14ac:dyDescent="0.25">
      <c r="A50" s="79" t="s">
        <v>50</v>
      </c>
      <c r="B50" s="79"/>
      <c r="C50" s="79"/>
      <c r="D50" s="79"/>
      <c r="E50" s="79"/>
      <c r="F50" s="22">
        <f>'Услуга №1 '!F51</f>
        <v>16585.085599999999</v>
      </c>
      <c r="G50" s="103">
        <f t="shared" si="0"/>
        <v>2.7E-2</v>
      </c>
      <c r="H50" s="47">
        <f t="shared" si="1"/>
        <v>5373.5677343999996</v>
      </c>
      <c r="I50" s="47">
        <f t="shared" si="2"/>
        <v>6996.3851901888002</v>
      </c>
      <c r="J50" s="42">
        <f>J46</f>
        <v>331</v>
      </c>
      <c r="K50" s="23">
        <f t="shared" si="3"/>
        <v>21.137115378213899</v>
      </c>
      <c r="L50" s="24"/>
    </row>
    <row r="51" spans="1:13" ht="15" customHeight="1" x14ac:dyDescent="0.25">
      <c r="A51" s="79" t="s">
        <v>83</v>
      </c>
      <c r="B51" s="79"/>
      <c r="C51" s="79"/>
      <c r="D51" s="79"/>
      <c r="E51" s="79"/>
      <c r="F51" s="32">
        <f>'Услуга №1 '!F52</f>
        <v>14592</v>
      </c>
      <c r="G51" s="103">
        <f t="shared" si="0"/>
        <v>8.9999999999999993E-3</v>
      </c>
      <c r="H51" s="47">
        <f t="shared" si="1"/>
        <v>1575.9360000000001</v>
      </c>
      <c r="I51" s="47">
        <f t="shared" si="2"/>
        <v>2051.8686720000001</v>
      </c>
      <c r="J51" s="42">
        <f>J49</f>
        <v>331</v>
      </c>
      <c r="K51" s="23">
        <f t="shared" si="3"/>
        <v>6.1989990090634439</v>
      </c>
      <c r="L51" s="24"/>
    </row>
    <row r="52" spans="1:13" ht="17.25" customHeight="1" x14ac:dyDescent="0.25">
      <c r="A52" s="79" t="s">
        <v>77</v>
      </c>
      <c r="B52" s="79"/>
      <c r="C52" s="79"/>
      <c r="D52" s="79"/>
      <c r="E52" s="79"/>
      <c r="F52" s="35">
        <f>'Услуга №1 '!F53</f>
        <v>15656</v>
      </c>
      <c r="G52" s="103">
        <f t="shared" si="0"/>
        <v>8.9999999999999993E-3</v>
      </c>
      <c r="H52" s="47">
        <f t="shared" si="1"/>
        <v>1690.848</v>
      </c>
      <c r="I52" s="47">
        <f t="shared" si="2"/>
        <v>2201.4840960000001</v>
      </c>
      <c r="J52" s="42">
        <f>J50</f>
        <v>331</v>
      </c>
      <c r="K52" s="23">
        <f t="shared" si="3"/>
        <v>6.6510093534743211</v>
      </c>
      <c r="L52" s="24"/>
    </row>
    <row r="53" spans="1:13" ht="15" customHeight="1" x14ac:dyDescent="0.25">
      <c r="A53" s="79" t="s">
        <v>81</v>
      </c>
      <c r="B53" s="79"/>
      <c r="C53" s="79"/>
      <c r="D53" s="79"/>
      <c r="E53" s="79"/>
      <c r="F53" s="35">
        <f>'Услуга №1 '!F54</f>
        <v>14592</v>
      </c>
      <c r="G53" s="103">
        <f t="shared" si="0"/>
        <v>8.9999999999999993E-3</v>
      </c>
      <c r="H53" s="47">
        <f t="shared" si="1"/>
        <v>1575.9360000000001</v>
      </c>
      <c r="I53" s="47">
        <f t="shared" si="2"/>
        <v>2051.8686720000001</v>
      </c>
      <c r="J53" s="42">
        <f>J51</f>
        <v>331</v>
      </c>
      <c r="K53" s="23">
        <f t="shared" si="3"/>
        <v>6.1989990090634439</v>
      </c>
      <c r="L53" s="24"/>
    </row>
    <row r="54" spans="1:13" ht="15" customHeight="1" x14ac:dyDescent="0.25">
      <c r="A54" s="79" t="s">
        <v>80</v>
      </c>
      <c r="B54" s="79"/>
      <c r="C54" s="79"/>
      <c r="D54" s="79"/>
      <c r="E54" s="79"/>
      <c r="F54" s="35">
        <f>'Услуга №1 '!F55</f>
        <v>15131</v>
      </c>
      <c r="G54" s="103">
        <f t="shared" si="0"/>
        <v>2.1000000000000001E-2</v>
      </c>
      <c r="H54" s="47">
        <f t="shared" si="1"/>
        <v>3813.0120000000006</v>
      </c>
      <c r="I54" s="47">
        <f t="shared" si="2"/>
        <v>4964.5416240000013</v>
      </c>
      <c r="J54" s="42">
        <f>J52</f>
        <v>331</v>
      </c>
      <c r="K54" s="23">
        <f t="shared" si="3"/>
        <v>14.998615178247737</v>
      </c>
      <c r="L54" s="24"/>
    </row>
    <row r="55" spans="1:13" ht="15" customHeight="1" x14ac:dyDescent="0.25">
      <c r="A55" s="79" t="s">
        <v>51</v>
      </c>
      <c r="B55" s="79"/>
      <c r="C55" s="79"/>
      <c r="D55" s="79"/>
      <c r="E55" s="79"/>
      <c r="F55" s="35">
        <f>'Услуга №1 '!F56</f>
        <v>16201</v>
      </c>
      <c r="G55" s="103">
        <f t="shared" si="0"/>
        <v>8.9999999999999993E-3</v>
      </c>
      <c r="H55" s="47">
        <f t="shared" si="1"/>
        <v>1749.7080000000001</v>
      </c>
      <c r="I55" s="47">
        <f t="shared" si="2"/>
        <v>2278.1198160000004</v>
      </c>
      <c r="J55" s="42">
        <f>J53</f>
        <v>331</v>
      </c>
      <c r="K55" s="23">
        <f t="shared" si="3"/>
        <v>6.8825372084592153</v>
      </c>
      <c r="L55" s="24"/>
    </row>
    <row r="56" spans="1:13" customFormat="1" ht="14.25" customHeight="1" x14ac:dyDescent="0.25">
      <c r="A56" s="72" t="s">
        <v>91</v>
      </c>
      <c r="B56" s="73"/>
      <c r="C56" s="73"/>
      <c r="D56" s="73"/>
      <c r="E56" s="73"/>
      <c r="F56" s="73"/>
      <c r="G56" s="73"/>
      <c r="H56" s="74"/>
      <c r="I56" s="39">
        <f>SUM(I40:I55)</f>
        <v>46863.641897452799</v>
      </c>
      <c r="J56" s="40"/>
      <c r="K56" s="41">
        <f>SUM(K40:K55)</f>
        <v>141.58199969018972</v>
      </c>
      <c r="L56" s="24"/>
      <c r="M56" s="10"/>
    </row>
    <row r="57" spans="1:13" x14ac:dyDescent="0.25">
      <c r="A57" s="26"/>
      <c r="B57" s="26"/>
      <c r="C57" s="26"/>
      <c r="D57" s="26"/>
      <c r="E57" s="26"/>
      <c r="F57" s="27"/>
      <c r="G57" s="27"/>
      <c r="H57" s="27"/>
      <c r="I57" s="27"/>
      <c r="J57" s="28"/>
      <c r="K57" s="27"/>
      <c r="L57" s="28"/>
    </row>
    <row r="58" spans="1:13" ht="18" customHeight="1" x14ac:dyDescent="0.25">
      <c r="A58" s="84" t="s">
        <v>8</v>
      </c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</row>
    <row r="59" spans="1:13" ht="45" x14ac:dyDescent="0.25">
      <c r="A59" s="75" t="s">
        <v>9</v>
      </c>
      <c r="B59" s="75"/>
      <c r="C59" s="75"/>
      <c r="D59" s="75"/>
      <c r="E59" s="75"/>
      <c r="F59" s="13" t="s">
        <v>7</v>
      </c>
      <c r="G59" s="13" t="s">
        <v>61</v>
      </c>
      <c r="H59" s="13" t="s">
        <v>60</v>
      </c>
      <c r="I59" s="13" t="s">
        <v>66</v>
      </c>
      <c r="J59" s="13" t="s">
        <v>64</v>
      </c>
      <c r="K59" s="15" t="s">
        <v>65</v>
      </c>
      <c r="L59" s="17"/>
    </row>
    <row r="60" spans="1:13" x14ac:dyDescent="0.25">
      <c r="A60" s="85" t="s">
        <v>42</v>
      </c>
      <c r="B60" s="86"/>
      <c r="C60" s="86"/>
      <c r="D60" s="86"/>
      <c r="E60" s="87"/>
      <c r="F60" s="14" t="s">
        <v>43</v>
      </c>
      <c r="G60" s="14">
        <v>316.8</v>
      </c>
      <c r="H60" s="29">
        <f>'Услуга №1 '!H61</f>
        <v>3.165</v>
      </c>
      <c r="I60" s="61">
        <v>687.67</v>
      </c>
      <c r="J60" s="42">
        <f>J55</f>
        <v>331</v>
      </c>
      <c r="K60" s="50">
        <f>I60/J60</f>
        <v>2.0775528700906345</v>
      </c>
      <c r="L60" s="31"/>
    </row>
    <row r="61" spans="1:13" x14ac:dyDescent="0.25">
      <c r="A61" s="69" t="s">
        <v>10</v>
      </c>
      <c r="B61" s="69"/>
      <c r="C61" s="69"/>
      <c r="D61" s="69"/>
      <c r="E61" s="69"/>
      <c r="F61" s="20" t="s">
        <v>13</v>
      </c>
      <c r="G61" s="20">
        <v>1.44</v>
      </c>
      <c r="H61" s="29">
        <f>'Услуга №1 '!H62</f>
        <v>1656.7775999999999</v>
      </c>
      <c r="I61" s="61">
        <f t="shared" ref="I61:I63" si="4">G61*H61</f>
        <v>2385.759744</v>
      </c>
      <c r="J61" s="42">
        <f>J60</f>
        <v>331</v>
      </c>
      <c r="K61" s="50">
        <f t="shared" ref="K61:K63" si="5">I61/J61</f>
        <v>7.2077333655589122</v>
      </c>
      <c r="L61" s="24"/>
    </row>
    <row r="62" spans="1:13" x14ac:dyDescent="0.25">
      <c r="A62" s="69" t="s">
        <v>11</v>
      </c>
      <c r="B62" s="69"/>
      <c r="C62" s="69"/>
      <c r="D62" s="69"/>
      <c r="E62" s="69"/>
      <c r="F62" s="20" t="s">
        <v>14</v>
      </c>
      <c r="G62" s="20">
        <v>1.8</v>
      </c>
      <c r="H62" s="29">
        <f>'Услуга №1 '!H63</f>
        <v>29.870999999999999</v>
      </c>
      <c r="I62" s="61">
        <f t="shared" si="4"/>
        <v>53.767800000000001</v>
      </c>
      <c r="J62" s="42">
        <f>J61</f>
        <v>331</v>
      </c>
      <c r="K62" s="50">
        <f t="shared" si="5"/>
        <v>0.1624404833836858</v>
      </c>
      <c r="L62" s="24"/>
    </row>
    <row r="63" spans="1:13" x14ac:dyDescent="0.25">
      <c r="A63" s="69" t="s">
        <v>12</v>
      </c>
      <c r="B63" s="69"/>
      <c r="C63" s="69"/>
      <c r="D63" s="69"/>
      <c r="E63" s="69"/>
      <c r="F63" s="20" t="s">
        <v>14</v>
      </c>
      <c r="G63" s="20">
        <v>1.8</v>
      </c>
      <c r="H63" s="29">
        <f>'Услуга №1 '!H64</f>
        <v>42.390999999999998</v>
      </c>
      <c r="I63" s="61">
        <f t="shared" si="4"/>
        <v>76.303799999999995</v>
      </c>
      <c r="J63" s="42">
        <f>J61</f>
        <v>331</v>
      </c>
      <c r="K63" s="50">
        <f t="shared" si="5"/>
        <v>0.23052507552870088</v>
      </c>
      <c r="L63" s="24"/>
    </row>
    <row r="64" spans="1:13" customFormat="1" ht="15" customHeight="1" x14ac:dyDescent="0.25">
      <c r="A64" s="72" t="s">
        <v>15</v>
      </c>
      <c r="B64" s="73"/>
      <c r="C64" s="73"/>
      <c r="D64" s="73"/>
      <c r="E64" s="73"/>
      <c r="F64" s="73"/>
      <c r="G64" s="73"/>
      <c r="H64" s="74"/>
      <c r="I64" s="41">
        <f>SUM(I60:I63)</f>
        <v>3203.5013440000002</v>
      </c>
      <c r="J64" s="41"/>
      <c r="K64" s="41">
        <f>SUM(K60:K63)</f>
        <v>9.678251794561934</v>
      </c>
      <c r="L64" s="24"/>
      <c r="M64" s="10"/>
    </row>
    <row r="66" spans="1:13" x14ac:dyDescent="0.25">
      <c r="A66" s="84" t="s">
        <v>16</v>
      </c>
      <c r="B66" s="84"/>
      <c r="C66" s="84"/>
      <c r="D66" s="84"/>
      <c r="E66" s="84"/>
      <c r="F66" s="84"/>
      <c r="G66" s="84"/>
      <c r="H66" s="84"/>
      <c r="I66" s="84"/>
      <c r="J66" s="84"/>
      <c r="K66" s="84"/>
      <c r="L66" s="84"/>
    </row>
    <row r="67" spans="1:13" ht="45" x14ac:dyDescent="0.25">
      <c r="A67" s="75" t="s">
        <v>20</v>
      </c>
      <c r="B67" s="75"/>
      <c r="C67" s="75"/>
      <c r="D67" s="75"/>
      <c r="E67" s="75"/>
      <c r="F67" s="14" t="s">
        <v>7</v>
      </c>
      <c r="G67" s="14" t="s">
        <v>61</v>
      </c>
      <c r="H67" s="14" t="s">
        <v>60</v>
      </c>
      <c r="I67" s="14" t="s">
        <v>66</v>
      </c>
      <c r="J67" s="14" t="s">
        <v>64</v>
      </c>
      <c r="K67" s="30" t="s">
        <v>65</v>
      </c>
      <c r="L67" s="17"/>
    </row>
    <row r="68" spans="1:13" ht="14.25" customHeight="1" x14ac:dyDescent="0.25">
      <c r="A68" s="69" t="s">
        <v>17</v>
      </c>
      <c r="B68" s="69"/>
      <c r="C68" s="69"/>
      <c r="D68" s="69"/>
      <c r="E68" s="69"/>
      <c r="F68" s="20" t="s">
        <v>18</v>
      </c>
      <c r="G68" s="22">
        <v>8.9999999999999993E-3</v>
      </c>
      <c r="H68" s="22">
        <f>'Услуга №1 '!H69</f>
        <v>1100</v>
      </c>
      <c r="I68" s="22">
        <f>G68*H68*12</f>
        <v>118.79999999999998</v>
      </c>
      <c r="J68" s="42">
        <f>J62</f>
        <v>331</v>
      </c>
      <c r="K68" s="23">
        <f>I68/J68</f>
        <v>0.35891238670694858</v>
      </c>
      <c r="L68" s="24"/>
    </row>
    <row r="69" spans="1:13" ht="14.25" customHeight="1" x14ac:dyDescent="0.25">
      <c r="A69" s="69" t="s">
        <v>45</v>
      </c>
      <c r="B69" s="69"/>
      <c r="C69" s="69"/>
      <c r="D69" s="69"/>
      <c r="E69" s="69"/>
      <c r="F69" s="20" t="s">
        <v>18</v>
      </c>
      <c r="G69" s="22">
        <v>8.9999999999999993E-3</v>
      </c>
      <c r="H69" s="22">
        <f>'Услуга №1 '!H70</f>
        <v>730.4</v>
      </c>
      <c r="I69" s="22">
        <f t="shared" ref="I69:I71" si="6">G69*H69*12</f>
        <v>78.883199999999988</v>
      </c>
      <c r="J69" s="42">
        <f>J61</f>
        <v>331</v>
      </c>
      <c r="K69" s="23">
        <f t="shared" ref="K69:K71" si="7">I69/J69</f>
        <v>0.23831782477341387</v>
      </c>
      <c r="L69" s="24"/>
    </row>
    <row r="70" spans="1:13" ht="14.25" customHeight="1" x14ac:dyDescent="0.25">
      <c r="A70" s="69" t="s">
        <v>44</v>
      </c>
      <c r="B70" s="69"/>
      <c r="C70" s="69"/>
      <c r="D70" s="69"/>
      <c r="E70" s="69"/>
      <c r="F70" s="20" t="s">
        <v>18</v>
      </c>
      <c r="G70" s="22">
        <v>8.9999999999999993E-3</v>
      </c>
      <c r="H70" s="22">
        <f>'Услуга №1 '!H71</f>
        <v>2100</v>
      </c>
      <c r="I70" s="22">
        <f t="shared" si="6"/>
        <v>226.79999999999998</v>
      </c>
      <c r="J70" s="42">
        <f>J68</f>
        <v>331</v>
      </c>
      <c r="K70" s="23">
        <f t="shared" si="7"/>
        <v>0.6851963746223565</v>
      </c>
      <c r="L70" s="24"/>
    </row>
    <row r="71" spans="1:13" ht="14.25" customHeight="1" x14ac:dyDescent="0.25">
      <c r="A71" s="69" t="s">
        <v>46</v>
      </c>
      <c r="B71" s="69"/>
      <c r="C71" s="69"/>
      <c r="D71" s="69"/>
      <c r="E71" s="69"/>
      <c r="F71" s="20" t="s">
        <v>18</v>
      </c>
      <c r="G71" s="22">
        <v>8.9999999999999993E-3</v>
      </c>
      <c r="H71" s="22">
        <f>'Услуга №1 '!H72</f>
        <v>2900</v>
      </c>
      <c r="I71" s="22">
        <f t="shared" si="6"/>
        <v>313.2</v>
      </c>
      <c r="J71" s="42">
        <f>J70</f>
        <v>331</v>
      </c>
      <c r="K71" s="23">
        <f t="shared" si="7"/>
        <v>0.94622356495468274</v>
      </c>
      <c r="L71" s="24"/>
    </row>
    <row r="72" spans="1:13" ht="30.75" customHeight="1" x14ac:dyDescent="0.25">
      <c r="A72" s="81" t="s">
        <v>68</v>
      </c>
      <c r="B72" s="82"/>
      <c r="C72" s="82"/>
      <c r="D72" s="82"/>
      <c r="E72" s="83"/>
      <c r="F72" s="20" t="s">
        <v>18</v>
      </c>
      <c r="G72" s="22">
        <v>8.9999999999999993E-3</v>
      </c>
      <c r="H72" s="22">
        <f>'Услуга №1 '!H73</f>
        <v>4823.7</v>
      </c>
      <c r="I72" s="22">
        <f>G72*H72*12</f>
        <v>520.95959999999991</v>
      </c>
      <c r="J72" s="42">
        <f>J70</f>
        <v>331</v>
      </c>
      <c r="K72" s="22">
        <f>I72/J72</f>
        <v>1.5738960725075526</v>
      </c>
      <c r="L72" s="28"/>
    </row>
    <row r="73" spans="1:13" customFormat="1" ht="15.75" customHeight="1" x14ac:dyDescent="0.25">
      <c r="A73" s="70" t="s">
        <v>19</v>
      </c>
      <c r="B73" s="71"/>
      <c r="C73" s="71"/>
      <c r="D73" s="71"/>
      <c r="E73" s="71"/>
      <c r="F73" s="71"/>
      <c r="G73" s="71"/>
      <c r="H73" s="76"/>
      <c r="I73" s="39">
        <f>SUM(I68:I72)</f>
        <v>1258.6427999999999</v>
      </c>
      <c r="J73" s="39"/>
      <c r="K73" s="39">
        <f t="shared" ref="K73" si="8">SUM(K68:K72)</f>
        <v>3.8025462235649545</v>
      </c>
      <c r="L73" s="24"/>
      <c r="M73" s="10"/>
    </row>
    <row r="75" spans="1:13" x14ac:dyDescent="0.25">
      <c r="A75" s="84" t="s">
        <v>101</v>
      </c>
      <c r="B75" s="84"/>
      <c r="C75" s="84"/>
      <c r="D75" s="84"/>
      <c r="E75" s="84"/>
      <c r="F75" s="84"/>
      <c r="G75" s="84"/>
      <c r="H75" s="84"/>
      <c r="I75" s="84"/>
      <c r="J75" s="84"/>
      <c r="K75" s="84"/>
      <c r="L75" s="84"/>
    </row>
    <row r="76" spans="1:13" ht="45" x14ac:dyDescent="0.25">
      <c r="A76" s="88" t="s">
        <v>20</v>
      </c>
      <c r="B76" s="89"/>
      <c r="C76" s="89"/>
      <c r="D76" s="89"/>
      <c r="E76" s="90"/>
      <c r="F76" s="19" t="s">
        <v>7</v>
      </c>
      <c r="G76" s="19" t="s">
        <v>61</v>
      </c>
      <c r="H76" s="19" t="s">
        <v>60</v>
      </c>
      <c r="I76" s="19" t="s">
        <v>66</v>
      </c>
      <c r="J76" s="19" t="s">
        <v>64</v>
      </c>
      <c r="K76" s="15" t="s">
        <v>65</v>
      </c>
      <c r="L76" s="17"/>
      <c r="M76" s="16"/>
    </row>
    <row r="77" spans="1:13" ht="35.25" customHeight="1" x14ac:dyDescent="0.25">
      <c r="A77" s="75" t="s">
        <v>21</v>
      </c>
      <c r="B77" s="75"/>
      <c r="C77" s="75"/>
      <c r="D77" s="75"/>
      <c r="E77" s="75"/>
      <c r="F77" s="34" t="s">
        <v>22</v>
      </c>
      <c r="G77" s="22">
        <v>1.7999999999999999E-2</v>
      </c>
      <c r="H77" s="51">
        <f>'Услуга №1 '!H78</f>
        <v>400</v>
      </c>
      <c r="I77" s="22">
        <v>87.68</v>
      </c>
      <c r="J77" s="42">
        <f>J72</f>
        <v>331</v>
      </c>
      <c r="K77" s="38">
        <f>I77/J77</f>
        <v>0.26489425981873116</v>
      </c>
      <c r="L77" s="33"/>
      <c r="M77" s="28"/>
    </row>
    <row r="78" spans="1:13" ht="35.25" customHeight="1" x14ac:dyDescent="0.25">
      <c r="A78" s="75" t="s">
        <v>126</v>
      </c>
      <c r="B78" s="75"/>
      <c r="C78" s="75"/>
      <c r="D78" s="75"/>
      <c r="E78" s="75"/>
      <c r="F78" s="34" t="s">
        <v>25</v>
      </c>
      <c r="G78" s="22"/>
      <c r="H78" s="51"/>
      <c r="I78" s="22">
        <v>38.700000000000003</v>
      </c>
      <c r="J78" s="42">
        <v>331</v>
      </c>
      <c r="K78" s="66">
        <f t="shared" ref="K78" si="9">I78/J78</f>
        <v>0.11691842900302116</v>
      </c>
      <c r="L78" s="33"/>
      <c r="M78" s="28"/>
    </row>
    <row r="79" spans="1:13" ht="35.25" customHeight="1" x14ac:dyDescent="0.25">
      <c r="A79" s="75" t="s">
        <v>102</v>
      </c>
      <c r="B79" s="75"/>
      <c r="C79" s="75"/>
      <c r="D79" s="75"/>
      <c r="E79" s="75"/>
      <c r="F79" s="34" t="s">
        <v>103</v>
      </c>
      <c r="G79" s="22">
        <v>8.1000000000000003E-2</v>
      </c>
      <c r="H79" s="51">
        <f>'Услуга №1 '!H80</f>
        <v>5000</v>
      </c>
      <c r="I79" s="22">
        <v>403.72</v>
      </c>
      <c r="J79" s="42">
        <f>J77</f>
        <v>331</v>
      </c>
      <c r="K79" s="38">
        <f>I79/J79</f>
        <v>1.2196978851963747</v>
      </c>
      <c r="L79" s="33"/>
      <c r="M79" s="28"/>
    </row>
    <row r="80" spans="1:13" x14ac:dyDescent="0.25">
      <c r="A80" s="70" t="s">
        <v>23</v>
      </c>
      <c r="B80" s="71"/>
      <c r="C80" s="71"/>
      <c r="D80" s="71"/>
      <c r="E80" s="71"/>
      <c r="F80" s="71"/>
      <c r="G80" s="71"/>
      <c r="H80" s="76"/>
      <c r="I80" s="43">
        <f>SUM(I77:I79)</f>
        <v>530.1</v>
      </c>
      <c r="J80" s="44"/>
      <c r="K80" s="44">
        <f>SUM(K77:K79)</f>
        <v>1.601510574018127</v>
      </c>
      <c r="L80" s="45"/>
      <c r="M80" s="28"/>
    </row>
    <row r="82" spans="1:13" x14ac:dyDescent="0.25">
      <c r="A82" s="84" t="s">
        <v>40</v>
      </c>
      <c r="B82" s="84"/>
      <c r="C82" s="84"/>
      <c r="D82" s="84"/>
      <c r="E82" s="84"/>
      <c r="F82" s="84"/>
      <c r="G82" s="84"/>
      <c r="H82" s="84"/>
      <c r="I82" s="84"/>
      <c r="J82" s="84"/>
      <c r="K82" s="84"/>
      <c r="L82" s="84"/>
    </row>
    <row r="83" spans="1:13" ht="57.75" customHeight="1" x14ac:dyDescent="0.25">
      <c r="A83" s="88" t="s">
        <v>5</v>
      </c>
      <c r="B83" s="89"/>
      <c r="C83" s="89"/>
      <c r="D83" s="89"/>
      <c r="E83" s="90"/>
      <c r="F83" s="13" t="s">
        <v>6</v>
      </c>
      <c r="G83" s="13" t="s">
        <v>1</v>
      </c>
      <c r="H83" s="13" t="s">
        <v>62</v>
      </c>
      <c r="I83" s="13" t="s">
        <v>63</v>
      </c>
      <c r="J83" s="13" t="s">
        <v>64</v>
      </c>
      <c r="K83" s="15" t="s">
        <v>65</v>
      </c>
      <c r="L83" s="17"/>
    </row>
    <row r="84" spans="1:13" x14ac:dyDescent="0.25">
      <c r="A84" s="69" t="s">
        <v>3</v>
      </c>
      <c r="B84" s="69"/>
      <c r="C84" s="69"/>
      <c r="D84" s="69"/>
      <c r="E84" s="69"/>
      <c r="F84" s="35">
        <f>'Услуга №1 '!F85</f>
        <v>34016</v>
      </c>
      <c r="G84" s="22">
        <f>L18</f>
        <v>8.9999999999999993E-3</v>
      </c>
      <c r="H84" s="47">
        <f>F84*G84*12</f>
        <v>3673.7279999999992</v>
      </c>
      <c r="I84" s="22">
        <f>H84*1.302</f>
        <v>4783.193855999999</v>
      </c>
      <c r="J84" s="42">
        <f>J79</f>
        <v>331</v>
      </c>
      <c r="K84" s="23">
        <f>I84/J84</f>
        <v>14.450736725075526</v>
      </c>
      <c r="L84" s="24"/>
    </row>
    <row r="85" spans="1:13" ht="20.25" customHeight="1" x14ac:dyDescent="0.25">
      <c r="A85" s="69" t="s">
        <v>47</v>
      </c>
      <c r="B85" s="69"/>
      <c r="C85" s="69"/>
      <c r="D85" s="69"/>
      <c r="E85" s="69"/>
      <c r="F85" s="35">
        <f>'Услуга №1 '!F86</f>
        <v>27502</v>
      </c>
      <c r="G85" s="22">
        <f>L19</f>
        <v>8.9999999999999993E-3</v>
      </c>
      <c r="H85" s="47">
        <f>F85*G85*12</f>
        <v>2970.2159999999994</v>
      </c>
      <c r="I85" s="22">
        <f>H85*1.302-0.01</f>
        <v>3867.2112319999992</v>
      </c>
      <c r="J85" s="42">
        <f>J84</f>
        <v>331</v>
      </c>
      <c r="K85" s="23">
        <f>I85/J85</f>
        <v>11.683417619335344</v>
      </c>
      <c r="L85" s="24"/>
    </row>
    <row r="86" spans="1:13" x14ac:dyDescent="0.25">
      <c r="A86" s="36" t="s">
        <v>24</v>
      </c>
      <c r="B86" s="36"/>
      <c r="C86" s="36"/>
      <c r="D86" s="36"/>
      <c r="E86" s="36"/>
      <c r="F86" s="20"/>
      <c r="G86" s="20"/>
      <c r="H86" s="20"/>
      <c r="I86" s="43">
        <f>SUM(I84:I85)</f>
        <v>8650.4050879999977</v>
      </c>
      <c r="J86" s="44"/>
      <c r="K86" s="44">
        <f>SUM(K84:K85)</f>
        <v>26.13415434441087</v>
      </c>
      <c r="L86" s="24"/>
    </row>
    <row r="87" spans="1:13" ht="10.5" customHeight="1" x14ac:dyDescent="0.25">
      <c r="F87" s="37"/>
      <c r="G87" s="37"/>
      <c r="H87" s="37"/>
      <c r="I87" s="37"/>
      <c r="J87" s="37"/>
      <c r="K87" s="37"/>
      <c r="L87" s="37"/>
    </row>
    <row r="88" spans="1:13" customFormat="1" x14ac:dyDescent="0.25">
      <c r="A88" s="77" t="s">
        <v>69</v>
      </c>
      <c r="B88" s="77"/>
      <c r="C88" s="77"/>
      <c r="D88" s="77"/>
      <c r="E88" s="77"/>
      <c r="F88" s="77"/>
      <c r="G88" s="77"/>
      <c r="H88" s="77"/>
      <c r="I88" s="77"/>
      <c r="J88" s="77"/>
      <c r="K88" s="77"/>
      <c r="L88" s="78"/>
      <c r="M88" s="10"/>
    </row>
    <row r="89" spans="1:13" ht="49.5" customHeight="1" x14ac:dyDescent="0.25">
      <c r="A89" s="75" t="s">
        <v>71</v>
      </c>
      <c r="B89" s="75"/>
      <c r="C89" s="75"/>
      <c r="D89" s="75"/>
      <c r="E89" s="75"/>
      <c r="F89" s="19" t="s">
        <v>7</v>
      </c>
      <c r="G89" s="19" t="s">
        <v>61</v>
      </c>
      <c r="H89" s="19" t="s">
        <v>60</v>
      </c>
      <c r="I89" s="19" t="s">
        <v>66</v>
      </c>
      <c r="J89" s="19" t="s">
        <v>64</v>
      </c>
      <c r="K89" s="15" t="s">
        <v>65</v>
      </c>
      <c r="L89" s="17"/>
    </row>
    <row r="90" spans="1:13" x14ac:dyDescent="0.25">
      <c r="A90" s="69" t="s">
        <v>104</v>
      </c>
      <c r="B90" s="69"/>
      <c r="C90" s="69"/>
      <c r="D90" s="69"/>
      <c r="E90" s="69"/>
      <c r="F90" s="20" t="s">
        <v>25</v>
      </c>
      <c r="G90" s="32"/>
      <c r="H90" s="47"/>
      <c r="I90" s="22">
        <v>541.79999999999995</v>
      </c>
      <c r="J90" s="42">
        <f>J85</f>
        <v>331</v>
      </c>
      <c r="K90" s="38">
        <f>I90/J90</f>
        <v>1.6368580060422959</v>
      </c>
      <c r="L90" s="24"/>
    </row>
    <row r="91" spans="1:13" customFormat="1" x14ac:dyDescent="0.25">
      <c r="A91" s="70" t="s">
        <v>70</v>
      </c>
      <c r="B91" s="71"/>
      <c r="C91" s="71"/>
      <c r="D91" s="71"/>
      <c r="E91" s="71"/>
      <c r="F91" s="71"/>
      <c r="G91" s="71"/>
      <c r="H91" s="71"/>
      <c r="I91" s="43">
        <f>SUM(I90:I90)</f>
        <v>541.79999999999995</v>
      </c>
      <c r="J91" s="44"/>
      <c r="K91" s="44">
        <f>SUM(K90:K90)</f>
        <v>1.6368580060422959</v>
      </c>
      <c r="L91" s="24"/>
      <c r="M91" s="10"/>
    </row>
    <row r="92" spans="1:13" x14ac:dyDescent="0.25">
      <c r="F92" s="37"/>
      <c r="G92" s="37"/>
      <c r="H92" s="37"/>
      <c r="I92" s="37"/>
      <c r="J92" s="37"/>
      <c r="K92" s="37"/>
      <c r="L92" s="37"/>
    </row>
    <row r="93" spans="1:13" x14ac:dyDescent="0.25">
      <c r="A93" s="84" t="s">
        <v>26</v>
      </c>
      <c r="B93" s="84"/>
      <c r="C93" s="84"/>
      <c r="D93" s="84"/>
      <c r="E93" s="84"/>
      <c r="F93" s="84"/>
      <c r="G93" s="84"/>
      <c r="H93" s="84"/>
      <c r="I93" s="84"/>
      <c r="J93" s="84"/>
      <c r="K93" s="84"/>
      <c r="L93" s="84"/>
    </row>
    <row r="94" spans="1:13" hidden="1" x14ac:dyDescent="0.25"/>
    <row r="95" spans="1:13" ht="15" customHeight="1" x14ac:dyDescent="0.25">
      <c r="A95" s="80" t="s">
        <v>27</v>
      </c>
      <c r="B95" s="80"/>
      <c r="C95" s="80"/>
      <c r="D95" s="75" t="s">
        <v>28</v>
      </c>
      <c r="E95" s="75"/>
      <c r="F95" s="75"/>
      <c r="G95" s="75"/>
      <c r="H95" s="75"/>
      <c r="I95" s="75"/>
      <c r="J95" s="75"/>
      <c r="K95" s="80" t="s">
        <v>39</v>
      </c>
      <c r="L95" s="80"/>
    </row>
    <row r="96" spans="1:13" ht="30" x14ac:dyDescent="0.25">
      <c r="A96" s="20" t="s">
        <v>29</v>
      </c>
      <c r="B96" s="14" t="s">
        <v>30</v>
      </c>
      <c r="C96" s="20" t="s">
        <v>31</v>
      </c>
      <c r="D96" s="20" t="s">
        <v>32</v>
      </c>
      <c r="E96" s="20" t="s">
        <v>33</v>
      </c>
      <c r="F96" s="20" t="s">
        <v>34</v>
      </c>
      <c r="G96" s="20" t="s">
        <v>35</v>
      </c>
      <c r="H96" s="20" t="s">
        <v>36</v>
      </c>
      <c r="I96" s="20" t="s">
        <v>37</v>
      </c>
      <c r="J96" s="20" t="s">
        <v>38</v>
      </c>
      <c r="K96" s="80"/>
      <c r="L96" s="80"/>
    </row>
    <row r="97" spans="1:12" x14ac:dyDescent="0.25">
      <c r="A97" s="22">
        <f>K56</f>
        <v>141.58199969018972</v>
      </c>
      <c r="B97" s="20"/>
      <c r="C97" s="20"/>
      <c r="D97" s="22">
        <f>K64</f>
        <v>9.678251794561934</v>
      </c>
      <c r="E97" s="22">
        <f>K73</f>
        <v>3.8025462235649545</v>
      </c>
      <c r="F97" s="20"/>
      <c r="G97" s="22">
        <f>K80</f>
        <v>1.601510574018127</v>
      </c>
      <c r="H97" s="20">
        <v>0</v>
      </c>
      <c r="I97" s="22">
        <f>K86</f>
        <v>26.13415434441087</v>
      </c>
      <c r="J97" s="22">
        <f>K91</f>
        <v>1.6368580060422959</v>
      </c>
      <c r="K97" s="91">
        <f>SUM(A97:J97)</f>
        <v>184.43532063278789</v>
      </c>
      <c r="L97" s="92"/>
    </row>
    <row r="99" spans="1:12" x14ac:dyDescent="0.25">
      <c r="A99" s="2"/>
      <c r="B99" s="3"/>
      <c r="C99" s="4"/>
      <c r="D99" s="5"/>
      <c r="E99" s="5"/>
      <c r="F99" s="5"/>
    </row>
    <row r="100" spans="1:12" ht="15.75" x14ac:dyDescent="0.25">
      <c r="A100" s="1" t="s">
        <v>57</v>
      </c>
      <c r="B100" s="1"/>
      <c r="C100" s="1"/>
      <c r="D100" s="1"/>
      <c r="E100" s="1"/>
      <c r="F100" s="18"/>
      <c r="G100" s="18" t="s">
        <v>59</v>
      </c>
      <c r="H100" s="18"/>
      <c r="I100" s="56">
        <f>I91+I86+I80+I73+I64+I56</f>
        <v>61048.091129452798</v>
      </c>
      <c r="L100" s="56">
        <f>K97*J90</f>
        <v>61048.09112945279</v>
      </c>
    </row>
    <row r="101" spans="1:12" ht="15.75" x14ac:dyDescent="0.25">
      <c r="A101" s="6"/>
      <c r="B101" s="1"/>
      <c r="C101" s="7"/>
      <c r="D101" s="8"/>
      <c r="E101" s="8"/>
      <c r="F101" s="8"/>
    </row>
    <row r="102" spans="1:12" x14ac:dyDescent="0.25">
      <c r="I102" s="48"/>
    </row>
    <row r="103" spans="1:12" ht="15.75" x14ac:dyDescent="0.25">
      <c r="A103" s="6" t="s">
        <v>125</v>
      </c>
      <c r="B103" s="1"/>
      <c r="C103" s="6"/>
      <c r="D103" s="1"/>
    </row>
    <row r="104" spans="1:12" ht="15.75" x14ac:dyDescent="0.25">
      <c r="A104" s="6" t="s">
        <v>58</v>
      </c>
      <c r="B104" s="1"/>
      <c r="C104" s="6"/>
      <c r="D104" s="1"/>
    </row>
    <row r="105" spans="1:12" x14ac:dyDescent="0.25">
      <c r="I105" s="48"/>
    </row>
    <row r="106" spans="1:12" hidden="1" x14ac:dyDescent="0.25">
      <c r="I106" s="48">
        <f>I56+I86</f>
        <v>55514.046985452798</v>
      </c>
      <c r="J106" s="10" t="s">
        <v>118</v>
      </c>
    </row>
    <row r="107" spans="1:12" hidden="1" x14ac:dyDescent="0.25">
      <c r="I107" s="48">
        <f>I64</f>
        <v>3203.5013440000002</v>
      </c>
      <c r="J107" s="10">
        <v>223</v>
      </c>
    </row>
    <row r="108" spans="1:12" hidden="1" x14ac:dyDescent="0.25">
      <c r="I108" s="48">
        <f>I73</f>
        <v>1258.6427999999999</v>
      </c>
      <c r="J108" s="10" t="s">
        <v>119</v>
      </c>
    </row>
    <row r="109" spans="1:12" hidden="1" x14ac:dyDescent="0.25">
      <c r="I109" s="48">
        <f>I91</f>
        <v>541.79999999999995</v>
      </c>
      <c r="J109" s="10" t="s">
        <v>120</v>
      </c>
    </row>
    <row r="110" spans="1:12" hidden="1" x14ac:dyDescent="0.25">
      <c r="I110" s="48">
        <f>I80</f>
        <v>530.1</v>
      </c>
      <c r="J110" s="10">
        <v>221</v>
      </c>
    </row>
  </sheetData>
  <mergeCells count="97">
    <mergeCell ref="A78:E78"/>
    <mergeCell ref="A4:E4"/>
    <mergeCell ref="A6:E6"/>
    <mergeCell ref="A8:L8"/>
    <mergeCell ref="A9:L9"/>
    <mergeCell ref="A10:L10"/>
    <mergeCell ref="A17:E17"/>
    <mergeCell ref="G17:K17"/>
    <mergeCell ref="A24:E24"/>
    <mergeCell ref="G24:K24"/>
    <mergeCell ref="A25:E25"/>
    <mergeCell ref="G25:K25"/>
    <mergeCell ref="A18:E18"/>
    <mergeCell ref="G18:K18"/>
    <mergeCell ref="A19:E19"/>
    <mergeCell ref="G19:K19"/>
    <mergeCell ref="A20:E20"/>
    <mergeCell ref="G20:K20"/>
    <mergeCell ref="A26:E26"/>
    <mergeCell ref="G26:K26"/>
    <mergeCell ref="A21:E21"/>
    <mergeCell ref="G21:K21"/>
    <mergeCell ref="A22:E22"/>
    <mergeCell ref="G22:K22"/>
    <mergeCell ref="A23:E23"/>
    <mergeCell ref="G23:K23"/>
    <mergeCell ref="A30:E30"/>
    <mergeCell ref="G30:K30"/>
    <mergeCell ref="A31:E31"/>
    <mergeCell ref="G31:K31"/>
    <mergeCell ref="A32:E32"/>
    <mergeCell ref="G32:K32"/>
    <mergeCell ref="A27:E27"/>
    <mergeCell ref="G27:K27"/>
    <mergeCell ref="A28:E28"/>
    <mergeCell ref="G28:K28"/>
    <mergeCell ref="A29:E29"/>
    <mergeCell ref="G29:K29"/>
    <mergeCell ref="A42:E42"/>
    <mergeCell ref="A33:E33"/>
    <mergeCell ref="G33:K33"/>
    <mergeCell ref="A34:E34"/>
    <mergeCell ref="G34:K34"/>
    <mergeCell ref="A35:E35"/>
    <mergeCell ref="G35:K35"/>
    <mergeCell ref="A36:E36"/>
    <mergeCell ref="G36:K36"/>
    <mergeCell ref="A39:E39"/>
    <mergeCell ref="A40:E40"/>
    <mergeCell ref="A41:E41"/>
    <mergeCell ref="A60:E60"/>
    <mergeCell ref="A61:E61"/>
    <mergeCell ref="A62:E62"/>
    <mergeCell ref="A54:E54"/>
    <mergeCell ref="A43:E43"/>
    <mergeCell ref="A44:E44"/>
    <mergeCell ref="A45:E45"/>
    <mergeCell ref="A46:E46"/>
    <mergeCell ref="A47:E47"/>
    <mergeCell ref="A48:E48"/>
    <mergeCell ref="A49:E49"/>
    <mergeCell ref="A50:E50"/>
    <mergeCell ref="A51:E51"/>
    <mergeCell ref="A52:E52"/>
    <mergeCell ref="A53:E53"/>
    <mergeCell ref="D95:J95"/>
    <mergeCell ref="K95:L96"/>
    <mergeCell ref="A82:L82"/>
    <mergeCell ref="A63:E63"/>
    <mergeCell ref="A55:E55"/>
    <mergeCell ref="A56:H56"/>
    <mergeCell ref="A71:E71"/>
    <mergeCell ref="A72:E72"/>
    <mergeCell ref="A64:H64"/>
    <mergeCell ref="A66:L66"/>
    <mergeCell ref="A67:E67"/>
    <mergeCell ref="A68:E68"/>
    <mergeCell ref="A69:E69"/>
    <mergeCell ref="A70:E70"/>
    <mergeCell ref="A58:L58"/>
    <mergeCell ref="A59:E59"/>
    <mergeCell ref="A83:E83"/>
    <mergeCell ref="A84:E84"/>
    <mergeCell ref="A85:E85"/>
    <mergeCell ref="K97:L97"/>
    <mergeCell ref="A73:H73"/>
    <mergeCell ref="A75:L75"/>
    <mergeCell ref="A76:E76"/>
    <mergeCell ref="A77:E77"/>
    <mergeCell ref="A79:E79"/>
    <mergeCell ref="A80:H80"/>
    <mergeCell ref="A88:L88"/>
    <mergeCell ref="A89:E89"/>
    <mergeCell ref="A90:E90"/>
    <mergeCell ref="A91:H91"/>
    <mergeCell ref="A93:L93"/>
    <mergeCell ref="A95:C95"/>
  </mergeCells>
  <printOptions horizontalCentered="1"/>
  <pageMargins left="0" right="0" top="0" bottom="0" header="0" footer="0"/>
  <pageSetup paperSize="9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4"/>
  <sheetViews>
    <sheetView tabSelected="1" view="pageBreakPreview" topLeftCell="A66" zoomScale="60" zoomScaleNormal="90" workbookViewId="0">
      <selection activeCell="J40" sqref="J40"/>
    </sheetView>
  </sheetViews>
  <sheetFormatPr defaultRowHeight="15" x14ac:dyDescent="0.25"/>
  <cols>
    <col min="1" max="3" width="9.140625" style="10" customWidth="1"/>
    <col min="4" max="4" width="12.42578125" style="10" customWidth="1"/>
    <col min="5" max="5" width="8.28515625" style="10" customWidth="1"/>
    <col min="6" max="6" width="12.42578125" style="10" customWidth="1"/>
    <col min="7" max="7" width="14.28515625" style="10" customWidth="1"/>
    <col min="8" max="8" width="17.42578125" style="10" customWidth="1"/>
    <col min="9" max="9" width="17" style="10" customWidth="1"/>
    <col min="10" max="10" width="14" style="10" customWidth="1"/>
    <col min="11" max="12" width="13.5703125" style="10" customWidth="1"/>
    <col min="13" max="13" width="14.5703125" style="10" customWidth="1"/>
    <col min="14" max="16384" width="9.140625" style="10"/>
  </cols>
  <sheetData>
    <row r="1" spans="1:12" ht="15.75" x14ac:dyDescent="0.25">
      <c r="A1" s="1" t="s">
        <v>53</v>
      </c>
      <c r="B1" s="1"/>
      <c r="C1" s="1"/>
    </row>
    <row r="2" spans="1:12" ht="15.75" x14ac:dyDescent="0.25">
      <c r="A2" s="12" t="s">
        <v>54</v>
      </c>
      <c r="B2" s="12"/>
      <c r="C2" s="12"/>
    </row>
    <row r="3" spans="1:12" ht="15.75" x14ac:dyDescent="0.25">
      <c r="A3" s="11"/>
      <c r="B3" s="11"/>
      <c r="C3" s="11"/>
    </row>
    <row r="4" spans="1:12" ht="15.75" x14ac:dyDescent="0.25">
      <c r="A4" s="93" t="s">
        <v>55</v>
      </c>
      <c r="B4" s="93"/>
      <c r="C4" s="93"/>
      <c r="D4" s="94"/>
      <c r="E4" s="94"/>
    </row>
    <row r="5" spans="1:12" ht="15.75" x14ac:dyDescent="0.25">
      <c r="A5" s="12"/>
      <c r="B5" s="12"/>
      <c r="C5" s="12"/>
    </row>
    <row r="6" spans="1:12" ht="15.75" x14ac:dyDescent="0.25">
      <c r="A6" s="95" t="s">
        <v>56</v>
      </c>
      <c r="B6" s="95"/>
      <c r="C6" s="95"/>
      <c r="D6" s="94"/>
      <c r="E6" s="94"/>
    </row>
    <row r="8" spans="1:12" ht="15.75" x14ac:dyDescent="0.25">
      <c r="A8" s="96" t="s">
        <v>52</v>
      </c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</row>
    <row r="9" spans="1:12" ht="15.75" x14ac:dyDescent="0.25">
      <c r="A9" s="96" t="s">
        <v>108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2" ht="15.75" x14ac:dyDescent="0.25">
      <c r="A10" s="96" t="s">
        <v>124</v>
      </c>
      <c r="B10" s="96"/>
      <c r="C10" s="96"/>
      <c r="D10" s="96"/>
      <c r="E10" s="96"/>
      <c r="F10" s="96"/>
      <c r="G10" s="96"/>
      <c r="H10" s="96"/>
      <c r="I10" s="96"/>
      <c r="J10" s="96"/>
      <c r="K10" s="96"/>
      <c r="L10" s="96"/>
    </row>
    <row r="12" spans="1:12" x14ac:dyDescent="0.25">
      <c r="A12" s="9" t="s">
        <v>116</v>
      </c>
    </row>
    <row r="13" spans="1:12" x14ac:dyDescent="0.25">
      <c r="A13" s="9" t="s">
        <v>113</v>
      </c>
    </row>
    <row r="14" spans="1:12" hidden="1" x14ac:dyDescent="0.25">
      <c r="A14" s="9" t="s">
        <v>94</v>
      </c>
    </row>
    <row r="15" spans="1:12" x14ac:dyDescent="0.25">
      <c r="A15" s="9" t="s">
        <v>98</v>
      </c>
    </row>
    <row r="16" spans="1:12" x14ac:dyDescent="0.25">
      <c r="A16" s="9" t="s">
        <v>90</v>
      </c>
    </row>
    <row r="17" spans="1:12" ht="30" x14ac:dyDescent="0.25">
      <c r="A17" s="80" t="s">
        <v>0</v>
      </c>
      <c r="B17" s="80"/>
      <c r="C17" s="80"/>
      <c r="D17" s="80"/>
      <c r="E17" s="80"/>
      <c r="F17" s="13" t="s">
        <v>1</v>
      </c>
      <c r="G17" s="80" t="s">
        <v>2</v>
      </c>
      <c r="H17" s="80"/>
      <c r="I17" s="80"/>
      <c r="J17" s="80"/>
      <c r="K17" s="80"/>
      <c r="L17" s="20" t="s">
        <v>1</v>
      </c>
    </row>
    <row r="18" spans="1:12" x14ac:dyDescent="0.25">
      <c r="A18" s="81" t="s">
        <v>48</v>
      </c>
      <c r="B18" s="82"/>
      <c r="C18" s="82"/>
      <c r="D18" s="82"/>
      <c r="E18" s="83"/>
      <c r="F18" s="103">
        <v>1E-3</v>
      </c>
      <c r="G18" s="79" t="s">
        <v>3</v>
      </c>
      <c r="H18" s="79"/>
      <c r="I18" s="79"/>
      <c r="J18" s="79"/>
      <c r="K18" s="79"/>
      <c r="L18" s="20">
        <v>1E-3</v>
      </c>
    </row>
    <row r="19" spans="1:12" x14ac:dyDescent="0.25">
      <c r="A19" s="69" t="s">
        <v>114</v>
      </c>
      <c r="B19" s="69"/>
      <c r="C19" s="69"/>
      <c r="D19" s="69"/>
      <c r="E19" s="69"/>
      <c r="F19" s="103">
        <v>1E-3</v>
      </c>
      <c r="G19" s="79" t="s">
        <v>49</v>
      </c>
      <c r="H19" s="79"/>
      <c r="I19" s="79"/>
      <c r="J19" s="79"/>
      <c r="K19" s="79"/>
      <c r="L19" s="20">
        <v>1E-3</v>
      </c>
    </row>
    <row r="20" spans="1:12" x14ac:dyDescent="0.25">
      <c r="A20" s="69" t="s">
        <v>82</v>
      </c>
      <c r="B20" s="69"/>
      <c r="C20" s="69"/>
      <c r="D20" s="69"/>
      <c r="E20" s="69"/>
      <c r="F20" s="103">
        <v>1E-3</v>
      </c>
      <c r="G20" s="69"/>
      <c r="H20" s="69"/>
      <c r="I20" s="69"/>
      <c r="J20" s="69"/>
      <c r="K20" s="69"/>
      <c r="L20" s="20"/>
    </row>
    <row r="21" spans="1:12" x14ac:dyDescent="0.25">
      <c r="A21" s="69" t="s">
        <v>76</v>
      </c>
      <c r="B21" s="69"/>
      <c r="C21" s="69"/>
      <c r="D21" s="69"/>
      <c r="E21" s="69"/>
      <c r="F21" s="103">
        <v>1E-3</v>
      </c>
      <c r="G21" s="79"/>
      <c r="H21" s="79"/>
      <c r="I21" s="79"/>
      <c r="J21" s="79"/>
      <c r="K21" s="79"/>
      <c r="L21" s="20"/>
    </row>
    <row r="22" spans="1:12" x14ac:dyDescent="0.25">
      <c r="A22" s="69" t="s">
        <v>79</v>
      </c>
      <c r="B22" s="69"/>
      <c r="C22" s="69"/>
      <c r="D22" s="69"/>
      <c r="E22" s="69"/>
      <c r="F22" s="103">
        <v>5.0000000000000001E-4</v>
      </c>
      <c r="G22" s="79"/>
      <c r="H22" s="79"/>
      <c r="I22" s="79"/>
      <c r="J22" s="79"/>
      <c r="K22" s="79"/>
      <c r="L22" s="20"/>
    </row>
    <row r="23" spans="1:12" x14ac:dyDescent="0.25">
      <c r="A23" s="69" t="s">
        <v>84</v>
      </c>
      <c r="B23" s="69"/>
      <c r="C23" s="69"/>
      <c r="D23" s="69"/>
      <c r="E23" s="69"/>
      <c r="F23" s="103">
        <v>1E-3</v>
      </c>
      <c r="G23" s="79"/>
      <c r="H23" s="79"/>
      <c r="I23" s="79"/>
      <c r="J23" s="79"/>
      <c r="K23" s="79"/>
      <c r="L23" s="22"/>
    </row>
    <row r="24" spans="1:12" x14ac:dyDescent="0.25">
      <c r="A24" s="79" t="s">
        <v>41</v>
      </c>
      <c r="B24" s="79"/>
      <c r="C24" s="79"/>
      <c r="D24" s="79"/>
      <c r="E24" s="79"/>
      <c r="F24" s="103">
        <v>3.2500000000000001E-2</v>
      </c>
      <c r="G24" s="79"/>
      <c r="H24" s="79"/>
      <c r="I24" s="79"/>
      <c r="J24" s="79"/>
      <c r="K24" s="79"/>
      <c r="L24" s="20"/>
    </row>
    <row r="25" spans="1:12" x14ac:dyDescent="0.25">
      <c r="A25" s="85" t="s">
        <v>85</v>
      </c>
      <c r="B25" s="86"/>
      <c r="C25" s="86"/>
      <c r="D25" s="86"/>
      <c r="E25" s="87"/>
      <c r="F25" s="103">
        <v>1E-3</v>
      </c>
      <c r="G25" s="79"/>
      <c r="H25" s="79"/>
      <c r="I25" s="79"/>
      <c r="J25" s="79"/>
      <c r="K25" s="79"/>
      <c r="L25" s="21"/>
    </row>
    <row r="26" spans="1:12" x14ac:dyDescent="0.25">
      <c r="A26" s="69" t="s">
        <v>75</v>
      </c>
      <c r="B26" s="69"/>
      <c r="C26" s="69"/>
      <c r="D26" s="69"/>
      <c r="E26" s="69"/>
      <c r="F26" s="103">
        <v>1E-3</v>
      </c>
      <c r="G26" s="69"/>
      <c r="H26" s="69"/>
      <c r="I26" s="69"/>
      <c r="J26" s="69"/>
      <c r="K26" s="69"/>
      <c r="L26" s="20"/>
    </row>
    <row r="27" spans="1:12" x14ac:dyDescent="0.25">
      <c r="A27" s="69" t="s">
        <v>86</v>
      </c>
      <c r="B27" s="69"/>
      <c r="C27" s="69"/>
      <c r="D27" s="69"/>
      <c r="E27" s="69"/>
      <c r="F27" s="103">
        <v>1E-3</v>
      </c>
      <c r="G27" s="69"/>
      <c r="H27" s="69"/>
      <c r="I27" s="69"/>
      <c r="J27" s="69"/>
      <c r="K27" s="69"/>
      <c r="L27" s="20"/>
    </row>
    <row r="28" spans="1:12" x14ac:dyDescent="0.25">
      <c r="A28" s="79" t="s">
        <v>50</v>
      </c>
      <c r="B28" s="79"/>
      <c r="C28" s="79"/>
      <c r="D28" s="79"/>
      <c r="E28" s="79"/>
      <c r="F28" s="103">
        <v>3.0000000000000001E-3</v>
      </c>
      <c r="G28" s="69"/>
      <c r="H28" s="69"/>
      <c r="I28" s="69"/>
      <c r="J28" s="69"/>
      <c r="K28" s="69"/>
      <c r="L28" s="20"/>
    </row>
    <row r="29" spans="1:12" x14ac:dyDescent="0.25">
      <c r="A29" s="79" t="s">
        <v>83</v>
      </c>
      <c r="B29" s="79"/>
      <c r="C29" s="79"/>
      <c r="D29" s="79"/>
      <c r="E29" s="79"/>
      <c r="F29" s="103">
        <v>1E-3</v>
      </c>
      <c r="G29" s="79"/>
      <c r="H29" s="79"/>
      <c r="I29" s="79"/>
      <c r="J29" s="79"/>
      <c r="K29" s="79"/>
      <c r="L29" s="21"/>
    </row>
    <row r="30" spans="1:12" x14ac:dyDescent="0.25">
      <c r="A30" s="79" t="s">
        <v>77</v>
      </c>
      <c r="B30" s="79"/>
      <c r="C30" s="79"/>
      <c r="D30" s="79"/>
      <c r="E30" s="79"/>
      <c r="F30" s="103">
        <v>1E-3</v>
      </c>
      <c r="G30" s="69"/>
      <c r="H30" s="69"/>
      <c r="I30" s="69"/>
      <c r="J30" s="69"/>
      <c r="K30" s="69"/>
      <c r="L30" s="20"/>
    </row>
    <row r="31" spans="1:12" x14ac:dyDescent="0.25">
      <c r="A31" s="79" t="s">
        <v>81</v>
      </c>
      <c r="B31" s="79"/>
      <c r="C31" s="79"/>
      <c r="D31" s="79"/>
      <c r="E31" s="79"/>
      <c r="F31" s="103">
        <v>1E-3</v>
      </c>
      <c r="G31" s="69"/>
      <c r="H31" s="69"/>
      <c r="I31" s="69"/>
      <c r="J31" s="69"/>
      <c r="K31" s="69"/>
      <c r="L31" s="21"/>
    </row>
    <row r="32" spans="1:12" ht="15" customHeight="1" x14ac:dyDescent="0.25">
      <c r="A32" s="79" t="s">
        <v>80</v>
      </c>
      <c r="B32" s="79"/>
      <c r="C32" s="79"/>
      <c r="D32" s="79"/>
      <c r="E32" s="79"/>
      <c r="F32" s="103">
        <v>2.3999999999999998E-3</v>
      </c>
      <c r="G32" s="69"/>
      <c r="H32" s="69"/>
      <c r="I32" s="69"/>
      <c r="J32" s="69"/>
      <c r="K32" s="69"/>
      <c r="L32" s="20"/>
    </row>
    <row r="33" spans="1:12" x14ac:dyDescent="0.25">
      <c r="A33" s="79" t="s">
        <v>51</v>
      </c>
      <c r="B33" s="79"/>
      <c r="C33" s="79"/>
      <c r="D33" s="79"/>
      <c r="E33" s="79"/>
      <c r="F33" s="103">
        <v>1E-3</v>
      </c>
      <c r="G33" s="69"/>
      <c r="H33" s="69"/>
      <c r="I33" s="69"/>
      <c r="J33" s="69"/>
      <c r="K33" s="69"/>
      <c r="L33" s="20"/>
    </row>
    <row r="34" spans="1:12" hidden="1" x14ac:dyDescent="0.25">
      <c r="A34" s="85"/>
      <c r="B34" s="86"/>
      <c r="C34" s="86"/>
      <c r="D34" s="86"/>
      <c r="E34" s="87"/>
      <c r="F34" s="20"/>
      <c r="G34" s="69"/>
      <c r="H34" s="69"/>
      <c r="I34" s="69"/>
      <c r="J34" s="69"/>
      <c r="K34" s="69"/>
      <c r="L34" s="20"/>
    </row>
    <row r="35" spans="1:12" ht="9.75" hidden="1" customHeight="1" x14ac:dyDescent="0.25">
      <c r="A35" s="85"/>
      <c r="B35" s="86"/>
      <c r="C35" s="86"/>
      <c r="D35" s="86"/>
      <c r="E35" s="87"/>
      <c r="F35" s="20"/>
      <c r="G35" s="81"/>
      <c r="H35" s="82"/>
      <c r="I35" s="82"/>
      <c r="J35" s="82"/>
      <c r="K35" s="83"/>
      <c r="L35" s="20"/>
    </row>
    <row r="36" spans="1:12" s="9" customFormat="1" ht="14.25" x14ac:dyDescent="0.2">
      <c r="A36" s="101" t="s">
        <v>4</v>
      </c>
      <c r="B36" s="101"/>
      <c r="C36" s="101"/>
      <c r="D36" s="101"/>
      <c r="E36" s="101"/>
      <c r="F36" s="105">
        <f>SUM(F18:F35)</f>
        <v>5.0400000000000007E-2</v>
      </c>
      <c r="G36" s="101" t="s">
        <v>4</v>
      </c>
      <c r="H36" s="101"/>
      <c r="I36" s="101"/>
      <c r="J36" s="101"/>
      <c r="K36" s="101"/>
      <c r="L36" s="105">
        <f>SUM(L18:L35)</f>
        <v>2E-3</v>
      </c>
    </row>
    <row r="38" spans="1:12" x14ac:dyDescent="0.25">
      <c r="A38" s="9" t="s">
        <v>99</v>
      </c>
      <c r="F38" s="10">
        <v>38</v>
      </c>
    </row>
    <row r="39" spans="1:12" ht="60" x14ac:dyDescent="0.25">
      <c r="A39" s="88" t="s">
        <v>5</v>
      </c>
      <c r="B39" s="89"/>
      <c r="C39" s="89"/>
      <c r="D39" s="89"/>
      <c r="E39" s="90"/>
      <c r="F39" s="13" t="s">
        <v>6</v>
      </c>
      <c r="G39" s="13" t="s">
        <v>1</v>
      </c>
      <c r="H39" s="13" t="s">
        <v>62</v>
      </c>
      <c r="I39" s="13" t="s">
        <v>63</v>
      </c>
      <c r="J39" s="13" t="s">
        <v>64</v>
      </c>
      <c r="K39" s="15" t="s">
        <v>65</v>
      </c>
      <c r="L39" s="17"/>
    </row>
    <row r="40" spans="1:12" ht="30.75" customHeight="1" x14ac:dyDescent="0.25">
      <c r="A40" s="81" t="s">
        <v>48</v>
      </c>
      <c r="B40" s="82"/>
      <c r="C40" s="82"/>
      <c r="D40" s="82"/>
      <c r="E40" s="83"/>
      <c r="F40" s="35">
        <f>'Услуга №1 '!F41</f>
        <v>19158</v>
      </c>
      <c r="G40" s="103">
        <f>F18</f>
        <v>1E-3</v>
      </c>
      <c r="H40" s="47">
        <f>G40*F40*12</f>
        <v>229.89600000000002</v>
      </c>
      <c r="I40" s="47">
        <f>H40*1.302</f>
        <v>299.32459200000005</v>
      </c>
      <c r="J40" s="42">
        <f>F38</f>
        <v>38</v>
      </c>
      <c r="K40" s="23">
        <f>I40/J40</f>
        <v>7.8769629473684226</v>
      </c>
      <c r="L40" s="24"/>
    </row>
    <row r="41" spans="1:12" ht="14.25" customHeight="1" x14ac:dyDescent="0.25">
      <c r="A41" s="69" t="s">
        <v>78</v>
      </c>
      <c r="B41" s="69"/>
      <c r="C41" s="69"/>
      <c r="D41" s="69"/>
      <c r="E41" s="69"/>
      <c r="F41" s="35">
        <f>'Услуга №1 '!F42</f>
        <v>19158</v>
      </c>
      <c r="G41" s="103">
        <f t="shared" ref="G41:G55" si="0">F19</f>
        <v>1E-3</v>
      </c>
      <c r="H41" s="47">
        <f t="shared" ref="H41:H55" si="1">G41*F41*12</f>
        <v>229.89600000000002</v>
      </c>
      <c r="I41" s="47">
        <f t="shared" ref="I41:I55" si="2">H41*1.302</f>
        <v>299.32459200000005</v>
      </c>
      <c r="J41" s="42">
        <f>J45</f>
        <v>38</v>
      </c>
      <c r="K41" s="23">
        <f t="shared" ref="K41:K55" si="3">I41/J41</f>
        <v>7.8769629473684226</v>
      </c>
      <c r="L41" s="24"/>
    </row>
    <row r="42" spans="1:12" ht="14.25" customHeight="1" x14ac:dyDescent="0.25">
      <c r="A42" s="69" t="s">
        <v>82</v>
      </c>
      <c r="B42" s="69"/>
      <c r="C42" s="69"/>
      <c r="D42" s="69"/>
      <c r="E42" s="69"/>
      <c r="F42" s="35">
        <f>'Услуга №1 '!F43</f>
        <v>18201</v>
      </c>
      <c r="G42" s="103">
        <f t="shared" si="0"/>
        <v>1E-3</v>
      </c>
      <c r="H42" s="47">
        <f t="shared" si="1"/>
        <v>218.41200000000001</v>
      </c>
      <c r="I42" s="47">
        <f t="shared" si="2"/>
        <v>284.37242400000002</v>
      </c>
      <c r="J42" s="42">
        <f>J40</f>
        <v>38</v>
      </c>
      <c r="K42" s="23">
        <f t="shared" si="3"/>
        <v>7.4834848421052635</v>
      </c>
      <c r="L42" s="24"/>
    </row>
    <row r="43" spans="1:12" ht="13.5" customHeight="1" x14ac:dyDescent="0.25">
      <c r="A43" s="69" t="s">
        <v>76</v>
      </c>
      <c r="B43" s="69"/>
      <c r="C43" s="69"/>
      <c r="D43" s="69"/>
      <c r="E43" s="69"/>
      <c r="F43" s="35">
        <f>'Услуга №1 '!F44</f>
        <v>17375.804</v>
      </c>
      <c r="G43" s="103">
        <f t="shared" si="0"/>
        <v>1E-3</v>
      </c>
      <c r="H43" s="47">
        <f t="shared" si="1"/>
        <v>208.50964799999997</v>
      </c>
      <c r="I43" s="47">
        <f t="shared" si="2"/>
        <v>271.47956169599996</v>
      </c>
      <c r="J43" s="42">
        <f>J40</f>
        <v>38</v>
      </c>
      <c r="K43" s="23">
        <f t="shared" si="3"/>
        <v>7.1441989919999989</v>
      </c>
      <c r="L43" s="24"/>
    </row>
    <row r="44" spans="1:12" x14ac:dyDescent="0.25">
      <c r="A44" s="69" t="s">
        <v>79</v>
      </c>
      <c r="B44" s="69"/>
      <c r="C44" s="69"/>
      <c r="D44" s="69"/>
      <c r="E44" s="69"/>
      <c r="F44" s="35">
        <f>'Услуга №1 '!F45</f>
        <v>16545</v>
      </c>
      <c r="G44" s="103">
        <f t="shared" si="0"/>
        <v>5.0000000000000001E-4</v>
      </c>
      <c r="H44" s="47">
        <f t="shared" si="1"/>
        <v>99.27000000000001</v>
      </c>
      <c r="I44" s="47">
        <f t="shared" si="2"/>
        <v>129.24954000000002</v>
      </c>
      <c r="J44" s="42">
        <f>J42</f>
        <v>38</v>
      </c>
      <c r="K44" s="23">
        <f t="shared" si="3"/>
        <v>3.4013036842105269</v>
      </c>
      <c r="L44" s="24"/>
    </row>
    <row r="45" spans="1:12" x14ac:dyDescent="0.25">
      <c r="A45" s="69" t="s">
        <v>84</v>
      </c>
      <c r="B45" s="69"/>
      <c r="C45" s="69"/>
      <c r="D45" s="69"/>
      <c r="E45" s="69"/>
      <c r="F45" s="35">
        <f>'Услуга №1 '!F46</f>
        <v>16227</v>
      </c>
      <c r="G45" s="103">
        <f t="shared" si="0"/>
        <v>1E-3</v>
      </c>
      <c r="H45" s="47">
        <f t="shared" si="1"/>
        <v>194.72399999999999</v>
      </c>
      <c r="I45" s="47">
        <f t="shared" si="2"/>
        <v>253.53064799999999</v>
      </c>
      <c r="J45" s="42">
        <f>J42</f>
        <v>38</v>
      </c>
      <c r="K45" s="23">
        <f t="shared" si="3"/>
        <v>6.6718591578947368</v>
      </c>
      <c r="L45" s="24"/>
    </row>
    <row r="46" spans="1:12" ht="15" customHeight="1" x14ac:dyDescent="0.25">
      <c r="A46" s="79" t="s">
        <v>41</v>
      </c>
      <c r="B46" s="79"/>
      <c r="C46" s="79"/>
      <c r="D46" s="79"/>
      <c r="E46" s="79"/>
      <c r="F46" s="32">
        <f>'Услуга №1 '!F47</f>
        <v>14592</v>
      </c>
      <c r="G46" s="103">
        <f t="shared" si="0"/>
        <v>3.2500000000000001E-2</v>
      </c>
      <c r="H46" s="47">
        <f t="shared" si="1"/>
        <v>5690.88</v>
      </c>
      <c r="I46" s="47">
        <f t="shared" si="2"/>
        <v>7409.5257600000004</v>
      </c>
      <c r="J46" s="42">
        <f>J44</f>
        <v>38</v>
      </c>
      <c r="K46" s="23">
        <f t="shared" si="3"/>
        <v>194.98752000000002</v>
      </c>
      <c r="L46" s="24"/>
    </row>
    <row r="47" spans="1:12" x14ac:dyDescent="0.25">
      <c r="A47" s="85" t="s">
        <v>85</v>
      </c>
      <c r="B47" s="86"/>
      <c r="C47" s="86"/>
      <c r="D47" s="86"/>
      <c r="E47" s="87"/>
      <c r="F47" s="32">
        <f>'Услуга №1 '!F48</f>
        <v>12592</v>
      </c>
      <c r="G47" s="103">
        <f t="shared" si="0"/>
        <v>1E-3</v>
      </c>
      <c r="H47" s="47">
        <f t="shared" si="1"/>
        <v>151.10400000000001</v>
      </c>
      <c r="I47" s="47">
        <f t="shared" si="2"/>
        <v>196.73740800000002</v>
      </c>
      <c r="J47" s="42">
        <f>J44</f>
        <v>38</v>
      </c>
      <c r="K47" s="23">
        <f t="shared" si="3"/>
        <v>5.1773002105263162</v>
      </c>
      <c r="L47" s="24"/>
    </row>
    <row r="48" spans="1:12" ht="15.75" customHeight="1" x14ac:dyDescent="0.25">
      <c r="A48" s="69" t="s">
        <v>75</v>
      </c>
      <c r="B48" s="69"/>
      <c r="C48" s="69"/>
      <c r="D48" s="69"/>
      <c r="E48" s="69"/>
      <c r="F48" s="32">
        <f>'Услуга №1 '!F49</f>
        <v>12592</v>
      </c>
      <c r="G48" s="103">
        <f t="shared" si="0"/>
        <v>1E-3</v>
      </c>
      <c r="H48" s="47">
        <f t="shared" si="1"/>
        <v>151.10400000000001</v>
      </c>
      <c r="I48" s="47">
        <f t="shared" si="2"/>
        <v>196.73740800000002</v>
      </c>
      <c r="J48" s="42">
        <f>J45</f>
        <v>38</v>
      </c>
      <c r="K48" s="23">
        <f t="shared" si="3"/>
        <v>5.1773002105263162</v>
      </c>
      <c r="L48" s="24"/>
    </row>
    <row r="49" spans="1:13" x14ac:dyDescent="0.25">
      <c r="A49" s="69" t="s">
        <v>86</v>
      </c>
      <c r="B49" s="69"/>
      <c r="C49" s="69"/>
      <c r="D49" s="69"/>
      <c r="E49" s="69"/>
      <c r="F49" s="32">
        <f>'Услуга №1 '!F50</f>
        <v>16577</v>
      </c>
      <c r="G49" s="103">
        <f t="shared" si="0"/>
        <v>1E-3</v>
      </c>
      <c r="H49" s="47">
        <f t="shared" si="1"/>
        <v>198.92400000000004</v>
      </c>
      <c r="I49" s="47">
        <f t="shared" si="2"/>
        <v>258.99904800000007</v>
      </c>
      <c r="J49" s="42">
        <f>J46</f>
        <v>38</v>
      </c>
      <c r="K49" s="23">
        <f t="shared" si="3"/>
        <v>6.8157644210526334</v>
      </c>
      <c r="L49" s="24"/>
    </row>
    <row r="50" spans="1:13" ht="15" customHeight="1" x14ac:dyDescent="0.25">
      <c r="A50" s="79" t="s">
        <v>50</v>
      </c>
      <c r="B50" s="79"/>
      <c r="C50" s="79"/>
      <c r="D50" s="79"/>
      <c r="E50" s="79"/>
      <c r="F50" s="22">
        <f>'Услуга №1 '!F51</f>
        <v>16585.085599999999</v>
      </c>
      <c r="G50" s="103">
        <f t="shared" si="0"/>
        <v>3.0000000000000001E-3</v>
      </c>
      <c r="H50" s="47">
        <f t="shared" si="1"/>
        <v>597.06308160000003</v>
      </c>
      <c r="I50" s="47">
        <f t="shared" si="2"/>
        <v>777.37613224320012</v>
      </c>
      <c r="J50" s="42">
        <f>J46</f>
        <v>38</v>
      </c>
      <c r="K50" s="23">
        <f t="shared" si="3"/>
        <v>20.45726663797895</v>
      </c>
      <c r="L50" s="24"/>
    </row>
    <row r="51" spans="1:13" ht="15" customHeight="1" x14ac:dyDescent="0.25">
      <c r="A51" s="79" t="s">
        <v>83</v>
      </c>
      <c r="B51" s="79"/>
      <c r="C51" s="79"/>
      <c r="D51" s="79"/>
      <c r="E51" s="79"/>
      <c r="F51" s="32">
        <f>'Услуга №1 '!F52</f>
        <v>14592</v>
      </c>
      <c r="G51" s="103">
        <f t="shared" si="0"/>
        <v>1E-3</v>
      </c>
      <c r="H51" s="47">
        <f t="shared" si="1"/>
        <v>175.10400000000001</v>
      </c>
      <c r="I51" s="47">
        <f t="shared" si="2"/>
        <v>227.98540800000004</v>
      </c>
      <c r="J51" s="42">
        <f>J49</f>
        <v>38</v>
      </c>
      <c r="K51" s="23">
        <f t="shared" si="3"/>
        <v>5.9996160000000005</v>
      </c>
      <c r="L51" s="24"/>
    </row>
    <row r="52" spans="1:13" ht="17.25" customHeight="1" x14ac:dyDescent="0.25">
      <c r="A52" s="79" t="s">
        <v>77</v>
      </c>
      <c r="B52" s="79"/>
      <c r="C52" s="79"/>
      <c r="D52" s="79"/>
      <c r="E52" s="79"/>
      <c r="F52" s="35">
        <f>'Услуга №1 '!F53</f>
        <v>15656</v>
      </c>
      <c r="G52" s="103">
        <f t="shared" si="0"/>
        <v>1E-3</v>
      </c>
      <c r="H52" s="47">
        <f t="shared" si="1"/>
        <v>187.87200000000001</v>
      </c>
      <c r="I52" s="47">
        <f t="shared" si="2"/>
        <v>244.60934400000002</v>
      </c>
      <c r="J52" s="42">
        <f>J50</f>
        <v>38</v>
      </c>
      <c r="K52" s="23">
        <f t="shared" si="3"/>
        <v>6.4370880000000001</v>
      </c>
      <c r="L52" s="24"/>
    </row>
    <row r="53" spans="1:13" ht="15" customHeight="1" x14ac:dyDescent="0.25">
      <c r="A53" s="79" t="s">
        <v>81</v>
      </c>
      <c r="B53" s="79"/>
      <c r="C53" s="79"/>
      <c r="D53" s="79"/>
      <c r="E53" s="79"/>
      <c r="F53" s="35">
        <f>'Услуга №1 '!F54</f>
        <v>14592</v>
      </c>
      <c r="G53" s="103">
        <f t="shared" si="0"/>
        <v>1E-3</v>
      </c>
      <c r="H53" s="47">
        <f t="shared" si="1"/>
        <v>175.10400000000001</v>
      </c>
      <c r="I53" s="47">
        <f t="shared" si="2"/>
        <v>227.98540800000004</v>
      </c>
      <c r="J53" s="42">
        <f>J51</f>
        <v>38</v>
      </c>
      <c r="K53" s="23">
        <f t="shared" si="3"/>
        <v>5.9996160000000005</v>
      </c>
      <c r="L53" s="24"/>
    </row>
    <row r="54" spans="1:13" ht="15" customHeight="1" x14ac:dyDescent="0.25">
      <c r="A54" s="79" t="s">
        <v>80</v>
      </c>
      <c r="B54" s="79"/>
      <c r="C54" s="79"/>
      <c r="D54" s="79"/>
      <c r="E54" s="79"/>
      <c r="F54" s="35">
        <f>'Услуга №1 '!F55</f>
        <v>15131</v>
      </c>
      <c r="G54" s="103">
        <f t="shared" si="0"/>
        <v>2.3999999999999998E-3</v>
      </c>
      <c r="H54" s="47">
        <f t="shared" si="1"/>
        <v>435.77279999999996</v>
      </c>
      <c r="I54" s="47">
        <f t="shared" si="2"/>
        <v>567.37618559999999</v>
      </c>
      <c r="J54" s="42">
        <f>J52</f>
        <v>38</v>
      </c>
      <c r="K54" s="23">
        <f t="shared" si="3"/>
        <v>14.930952252631579</v>
      </c>
      <c r="L54" s="24"/>
    </row>
    <row r="55" spans="1:13" ht="15" customHeight="1" x14ac:dyDescent="0.25">
      <c r="A55" s="79" t="s">
        <v>51</v>
      </c>
      <c r="B55" s="79"/>
      <c r="C55" s="79"/>
      <c r="D55" s="79"/>
      <c r="E55" s="79"/>
      <c r="F55" s="35">
        <f>'Услуга №1 '!F56</f>
        <v>16201</v>
      </c>
      <c r="G55" s="103">
        <f t="shared" si="0"/>
        <v>1E-3</v>
      </c>
      <c r="H55" s="47">
        <f t="shared" si="1"/>
        <v>194.41200000000001</v>
      </c>
      <c r="I55" s="47">
        <f t="shared" si="2"/>
        <v>253.124424</v>
      </c>
      <c r="J55" s="42">
        <f>J53</f>
        <v>38</v>
      </c>
      <c r="K55" s="23">
        <f t="shared" si="3"/>
        <v>6.6611690526315792</v>
      </c>
      <c r="L55" s="24"/>
    </row>
    <row r="56" spans="1:13" customFormat="1" ht="14.25" customHeight="1" x14ac:dyDescent="0.25">
      <c r="A56" s="72" t="s">
        <v>91</v>
      </c>
      <c r="B56" s="73"/>
      <c r="C56" s="73"/>
      <c r="D56" s="73"/>
      <c r="E56" s="73"/>
      <c r="F56" s="73"/>
      <c r="G56" s="73"/>
      <c r="H56" s="74"/>
      <c r="I56" s="39">
        <f>SUM(I40:I55)</f>
        <v>11897.737883539203</v>
      </c>
      <c r="J56" s="40"/>
      <c r="K56" s="41">
        <f>SUM(K40:K55)</f>
        <v>313.09836535629478</v>
      </c>
      <c r="L56" s="24"/>
      <c r="M56" s="10"/>
    </row>
    <row r="57" spans="1:13" x14ac:dyDescent="0.25">
      <c r="A57" s="26"/>
      <c r="B57" s="26"/>
      <c r="C57" s="26"/>
      <c r="D57" s="26"/>
      <c r="E57" s="26"/>
      <c r="F57" s="27"/>
      <c r="G57" s="27"/>
      <c r="H57" s="27"/>
      <c r="I57" s="27"/>
      <c r="J57" s="28"/>
      <c r="K57" s="27"/>
      <c r="L57" s="28"/>
    </row>
    <row r="58" spans="1:13" x14ac:dyDescent="0.25">
      <c r="A58" s="78" t="s">
        <v>72</v>
      </c>
      <c r="B58" s="78"/>
      <c r="C58" s="78"/>
      <c r="D58" s="78"/>
      <c r="E58" s="78"/>
      <c r="F58" s="78"/>
      <c r="G58" s="78"/>
      <c r="H58" s="78"/>
      <c r="I58" s="78"/>
      <c r="J58" s="78"/>
      <c r="K58" s="78"/>
      <c r="L58" s="78"/>
    </row>
    <row r="59" spans="1:13" ht="80.25" customHeight="1" x14ac:dyDescent="0.25">
      <c r="A59" s="97" t="s">
        <v>73</v>
      </c>
      <c r="B59" s="98"/>
      <c r="C59" s="98"/>
      <c r="D59" s="98"/>
      <c r="E59" s="99"/>
      <c r="F59" s="13" t="s">
        <v>7</v>
      </c>
      <c r="G59" s="13" t="s">
        <v>61</v>
      </c>
      <c r="H59" s="13" t="s">
        <v>60</v>
      </c>
      <c r="I59" s="13" t="s">
        <v>66</v>
      </c>
      <c r="J59" s="13" t="s">
        <v>64</v>
      </c>
      <c r="K59" s="15" t="s">
        <v>65</v>
      </c>
      <c r="L59" s="17"/>
    </row>
    <row r="60" spans="1:13" ht="21.75" customHeight="1" x14ac:dyDescent="0.25">
      <c r="A60" s="69" t="s">
        <v>100</v>
      </c>
      <c r="B60" s="69"/>
      <c r="C60" s="69"/>
      <c r="D60" s="69"/>
      <c r="E60" s="69"/>
      <c r="F60" s="46" t="s">
        <v>18</v>
      </c>
      <c r="G60" s="20">
        <v>1</v>
      </c>
      <c r="H60" s="20">
        <v>35000</v>
      </c>
      <c r="I60" s="20">
        <f>G60*H60</f>
        <v>35000</v>
      </c>
      <c r="J60" s="42">
        <f>J54</f>
        <v>38</v>
      </c>
      <c r="K60" s="23">
        <f>I60/J60</f>
        <v>921.0526315789474</v>
      </c>
      <c r="L60" s="24"/>
    </row>
    <row r="61" spans="1:13" customFormat="1" ht="19.5" customHeight="1" x14ac:dyDescent="0.25">
      <c r="A61" s="72" t="s">
        <v>74</v>
      </c>
      <c r="B61" s="73"/>
      <c r="C61" s="73"/>
      <c r="D61" s="73"/>
      <c r="E61" s="73"/>
      <c r="F61" s="73"/>
      <c r="G61" s="73"/>
      <c r="H61" s="74"/>
      <c r="I61" s="39">
        <f>I60</f>
        <v>35000</v>
      </c>
      <c r="J61" s="40"/>
      <c r="K61" s="41">
        <f>K60</f>
        <v>921.0526315789474</v>
      </c>
      <c r="L61" s="24"/>
      <c r="M61" s="10"/>
    </row>
    <row r="62" spans="1:13" ht="12" customHeight="1" x14ac:dyDescent="0.25"/>
    <row r="63" spans="1:13" ht="18" customHeight="1" x14ac:dyDescent="0.25">
      <c r="A63" s="84" t="s">
        <v>8</v>
      </c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</row>
    <row r="64" spans="1:13" ht="45" x14ac:dyDescent="0.25">
      <c r="A64" s="75" t="s">
        <v>9</v>
      </c>
      <c r="B64" s="75"/>
      <c r="C64" s="75"/>
      <c r="D64" s="75"/>
      <c r="E64" s="75"/>
      <c r="F64" s="19" t="s">
        <v>7</v>
      </c>
      <c r="G64" s="19" t="s">
        <v>61</v>
      </c>
      <c r="H64" s="19" t="s">
        <v>60</v>
      </c>
      <c r="I64" s="19" t="s">
        <v>66</v>
      </c>
      <c r="J64" s="19" t="s">
        <v>64</v>
      </c>
      <c r="K64" s="15" t="s">
        <v>65</v>
      </c>
      <c r="L64" s="17"/>
    </row>
    <row r="65" spans="1:13" x14ac:dyDescent="0.25">
      <c r="A65" s="85" t="s">
        <v>42</v>
      </c>
      <c r="B65" s="86"/>
      <c r="C65" s="86"/>
      <c r="D65" s="86"/>
      <c r="E65" s="87"/>
      <c r="F65" s="14" t="s">
        <v>43</v>
      </c>
      <c r="G65" s="14">
        <v>35.200000000000003</v>
      </c>
      <c r="H65" s="29">
        <f>'Услуга №1 '!H61</f>
        <v>3.165</v>
      </c>
      <c r="I65" s="61">
        <v>76.41</v>
      </c>
      <c r="J65" s="42">
        <f>J60</f>
        <v>38</v>
      </c>
      <c r="K65" s="50">
        <f>I65/J65</f>
        <v>2.0107894736842105</v>
      </c>
      <c r="L65" s="31"/>
    </row>
    <row r="66" spans="1:13" x14ac:dyDescent="0.25">
      <c r="A66" s="69" t="s">
        <v>10</v>
      </c>
      <c r="B66" s="69"/>
      <c r="C66" s="69"/>
      <c r="D66" s="69"/>
      <c r="E66" s="69"/>
      <c r="F66" s="20" t="s">
        <v>13</v>
      </c>
      <c r="G66" s="20">
        <v>0.16</v>
      </c>
      <c r="H66" s="29">
        <f>'Услуга №1 '!H62</f>
        <v>1656.7775999999999</v>
      </c>
      <c r="I66" s="61">
        <f t="shared" ref="I66:I68" si="4">G66*H66</f>
        <v>265.08441599999998</v>
      </c>
      <c r="J66" s="42">
        <f>J65</f>
        <v>38</v>
      </c>
      <c r="K66" s="50">
        <f t="shared" ref="K66:K68" si="5">I66/J66</f>
        <v>6.9759056842105256</v>
      </c>
      <c r="L66" s="24"/>
    </row>
    <row r="67" spans="1:13" x14ac:dyDescent="0.25">
      <c r="A67" s="69" t="s">
        <v>11</v>
      </c>
      <c r="B67" s="69"/>
      <c r="C67" s="69"/>
      <c r="D67" s="69"/>
      <c r="E67" s="69"/>
      <c r="F67" s="20" t="s">
        <v>14</v>
      </c>
      <c r="G67" s="20">
        <v>0.2</v>
      </c>
      <c r="H67" s="29">
        <f>'Услуга №1 '!H63</f>
        <v>29.870999999999999</v>
      </c>
      <c r="I67" s="61">
        <f t="shared" si="4"/>
        <v>5.9741999999999997</v>
      </c>
      <c r="J67" s="42">
        <f>J66</f>
        <v>38</v>
      </c>
      <c r="K67" s="50">
        <f t="shared" si="5"/>
        <v>0.1572157894736842</v>
      </c>
      <c r="L67" s="24"/>
    </row>
    <row r="68" spans="1:13" x14ac:dyDescent="0.25">
      <c r="A68" s="69" t="s">
        <v>12</v>
      </c>
      <c r="B68" s="69"/>
      <c r="C68" s="69"/>
      <c r="D68" s="69"/>
      <c r="E68" s="69"/>
      <c r="F68" s="20" t="s">
        <v>14</v>
      </c>
      <c r="G68" s="20">
        <v>0.2</v>
      </c>
      <c r="H68" s="29">
        <f>'Услуга №1 '!H64</f>
        <v>42.390999999999998</v>
      </c>
      <c r="I68" s="61">
        <f t="shared" si="4"/>
        <v>8.4781999999999993</v>
      </c>
      <c r="J68" s="42">
        <f>J66</f>
        <v>38</v>
      </c>
      <c r="K68" s="50">
        <f t="shared" si="5"/>
        <v>0.22311052631578945</v>
      </c>
      <c r="L68" s="24"/>
    </row>
    <row r="69" spans="1:13" customFormat="1" ht="15" customHeight="1" x14ac:dyDescent="0.25">
      <c r="A69" s="72" t="s">
        <v>15</v>
      </c>
      <c r="B69" s="73"/>
      <c r="C69" s="73"/>
      <c r="D69" s="73"/>
      <c r="E69" s="73"/>
      <c r="F69" s="73"/>
      <c r="G69" s="73"/>
      <c r="H69" s="74"/>
      <c r="I69" s="41">
        <f>SUM(I65:I68)</f>
        <v>355.94681600000001</v>
      </c>
      <c r="J69" s="41"/>
      <c r="K69" s="41">
        <f>SUM(K65:K68)</f>
        <v>9.3670214736842095</v>
      </c>
      <c r="L69" s="24"/>
      <c r="M69" s="10"/>
    </row>
    <row r="71" spans="1:13" ht="16.5" customHeight="1" x14ac:dyDescent="0.25">
      <c r="A71" s="84" t="s">
        <v>16</v>
      </c>
      <c r="B71" s="84"/>
      <c r="C71" s="84"/>
      <c r="D71" s="84"/>
      <c r="E71" s="84"/>
      <c r="F71" s="84"/>
      <c r="G71" s="84"/>
      <c r="H71" s="84"/>
      <c r="I71" s="84"/>
      <c r="J71" s="84"/>
      <c r="K71" s="84"/>
      <c r="L71" s="84"/>
    </row>
    <row r="72" spans="1:13" ht="45" x14ac:dyDescent="0.25">
      <c r="A72" s="75" t="s">
        <v>20</v>
      </c>
      <c r="B72" s="75"/>
      <c r="C72" s="75"/>
      <c r="D72" s="75"/>
      <c r="E72" s="75"/>
      <c r="F72" s="14" t="s">
        <v>7</v>
      </c>
      <c r="G72" s="14" t="s">
        <v>61</v>
      </c>
      <c r="H72" s="14" t="s">
        <v>60</v>
      </c>
      <c r="I72" s="14" t="s">
        <v>66</v>
      </c>
      <c r="J72" s="14" t="s">
        <v>64</v>
      </c>
      <c r="K72" s="30" t="s">
        <v>65</v>
      </c>
      <c r="L72" s="17"/>
    </row>
    <row r="73" spans="1:13" ht="16.5" customHeight="1" x14ac:dyDescent="0.25">
      <c r="A73" s="69" t="s">
        <v>17</v>
      </c>
      <c r="B73" s="69"/>
      <c r="C73" s="69"/>
      <c r="D73" s="69"/>
      <c r="E73" s="69"/>
      <c r="F73" s="20" t="s">
        <v>18</v>
      </c>
      <c r="G73" s="103">
        <v>1E-3</v>
      </c>
      <c r="H73" s="22">
        <f>'Услуга №1 '!H69</f>
        <v>1100</v>
      </c>
      <c r="I73" s="22">
        <f>G73*H73*12</f>
        <v>13.200000000000001</v>
      </c>
      <c r="J73" s="42">
        <f>J67</f>
        <v>38</v>
      </c>
      <c r="K73" s="38">
        <f>I73/J73</f>
        <v>0.3473684210526316</v>
      </c>
      <c r="L73" s="24"/>
    </row>
    <row r="74" spans="1:13" ht="14.25" customHeight="1" x14ac:dyDescent="0.25">
      <c r="A74" s="69" t="s">
        <v>45</v>
      </c>
      <c r="B74" s="69"/>
      <c r="C74" s="69"/>
      <c r="D74" s="69"/>
      <c r="E74" s="69"/>
      <c r="F74" s="20" t="s">
        <v>18</v>
      </c>
      <c r="G74" s="103">
        <v>1E-3</v>
      </c>
      <c r="H74" s="22">
        <f>'Услуга №1 '!H70</f>
        <v>730.4</v>
      </c>
      <c r="I74" s="22">
        <f t="shared" ref="I74:I76" si="6">G74*H74*12</f>
        <v>8.7647999999999993</v>
      </c>
      <c r="J74" s="42">
        <f>J66</f>
        <v>38</v>
      </c>
      <c r="K74" s="38">
        <f t="shared" ref="K74:K76" si="7">I74/J74</f>
        <v>0.23065263157894736</v>
      </c>
      <c r="L74" s="24"/>
    </row>
    <row r="75" spans="1:13" ht="14.25" customHeight="1" x14ac:dyDescent="0.25">
      <c r="A75" s="69" t="s">
        <v>44</v>
      </c>
      <c r="B75" s="69"/>
      <c r="C75" s="69"/>
      <c r="D75" s="69"/>
      <c r="E75" s="69"/>
      <c r="F75" s="20" t="s">
        <v>18</v>
      </c>
      <c r="G75" s="103">
        <v>1E-3</v>
      </c>
      <c r="H75" s="22">
        <f>'Услуга №1 '!H71</f>
        <v>2100</v>
      </c>
      <c r="I75" s="22">
        <f t="shared" si="6"/>
        <v>25.200000000000003</v>
      </c>
      <c r="J75" s="42">
        <f>J73</f>
        <v>38</v>
      </c>
      <c r="K75" s="38">
        <f t="shared" si="7"/>
        <v>0.66315789473684217</v>
      </c>
      <c r="L75" s="24"/>
    </row>
    <row r="76" spans="1:13" ht="14.25" customHeight="1" x14ac:dyDescent="0.25">
      <c r="A76" s="69" t="s">
        <v>46</v>
      </c>
      <c r="B76" s="69"/>
      <c r="C76" s="69"/>
      <c r="D76" s="69"/>
      <c r="E76" s="69"/>
      <c r="F76" s="20" t="s">
        <v>18</v>
      </c>
      <c r="G76" s="103">
        <v>1E-3</v>
      </c>
      <c r="H76" s="22">
        <f>'Услуга №1 '!H72</f>
        <v>2900</v>
      </c>
      <c r="I76" s="22">
        <f t="shared" si="6"/>
        <v>34.799999999999997</v>
      </c>
      <c r="J76" s="42">
        <f>J75</f>
        <v>38</v>
      </c>
      <c r="K76" s="38">
        <f t="shared" si="7"/>
        <v>0.91578947368421049</v>
      </c>
      <c r="L76" s="24"/>
    </row>
    <row r="77" spans="1:13" ht="30.75" customHeight="1" x14ac:dyDescent="0.25">
      <c r="A77" s="81" t="s">
        <v>68</v>
      </c>
      <c r="B77" s="82"/>
      <c r="C77" s="82"/>
      <c r="D77" s="82"/>
      <c r="E77" s="83"/>
      <c r="F77" s="20" t="s">
        <v>18</v>
      </c>
      <c r="G77" s="103">
        <v>1E-3</v>
      </c>
      <c r="H77" s="22">
        <f>'Услуга №1 '!H73</f>
        <v>4823.7</v>
      </c>
      <c r="I77" s="22">
        <f>G77*H77*12</f>
        <v>57.884399999999999</v>
      </c>
      <c r="J77" s="42">
        <f>J75</f>
        <v>38</v>
      </c>
      <c r="K77" s="22">
        <f>I77/J77</f>
        <v>1.5232736842105263</v>
      </c>
      <c r="L77" s="28"/>
    </row>
    <row r="78" spans="1:13" customFormat="1" ht="18.75" customHeight="1" x14ac:dyDescent="0.25">
      <c r="A78" s="70" t="s">
        <v>19</v>
      </c>
      <c r="B78" s="71"/>
      <c r="C78" s="71"/>
      <c r="D78" s="71"/>
      <c r="E78" s="71"/>
      <c r="F78" s="71"/>
      <c r="G78" s="71"/>
      <c r="H78" s="76"/>
      <c r="I78" s="39">
        <f>SUM(I73:I77)</f>
        <v>139.8492</v>
      </c>
      <c r="J78" s="39"/>
      <c r="K78" s="39">
        <f t="shared" ref="K78" si="8">SUM(K73:K77)</f>
        <v>3.680242105263158</v>
      </c>
      <c r="L78" s="24"/>
      <c r="M78" s="10"/>
    </row>
    <row r="79" spans="1:13" ht="18" customHeight="1" x14ac:dyDescent="0.25"/>
    <row r="80" spans="1:13" x14ac:dyDescent="0.25">
      <c r="A80" s="84" t="s">
        <v>101</v>
      </c>
      <c r="B80" s="84"/>
      <c r="C80" s="84"/>
      <c r="D80" s="84"/>
      <c r="E80" s="84"/>
      <c r="F80" s="84"/>
      <c r="G80" s="84"/>
      <c r="H80" s="84"/>
      <c r="I80" s="84"/>
      <c r="J80" s="84"/>
      <c r="K80" s="84"/>
      <c r="L80" s="84"/>
    </row>
    <row r="81" spans="1:13" ht="45" x14ac:dyDescent="0.25">
      <c r="A81" s="88" t="s">
        <v>20</v>
      </c>
      <c r="B81" s="89"/>
      <c r="C81" s="89"/>
      <c r="D81" s="89"/>
      <c r="E81" s="90"/>
      <c r="F81" s="19" t="s">
        <v>7</v>
      </c>
      <c r="G81" s="19" t="s">
        <v>61</v>
      </c>
      <c r="H81" s="19" t="s">
        <v>60</v>
      </c>
      <c r="I81" s="19" t="s">
        <v>66</v>
      </c>
      <c r="J81" s="19" t="s">
        <v>64</v>
      </c>
      <c r="K81" s="15" t="s">
        <v>65</v>
      </c>
      <c r="L81" s="17"/>
      <c r="M81" s="16"/>
    </row>
    <row r="82" spans="1:13" ht="35.25" customHeight="1" x14ac:dyDescent="0.25">
      <c r="A82" s="75" t="s">
        <v>21</v>
      </c>
      <c r="B82" s="75"/>
      <c r="C82" s="75"/>
      <c r="D82" s="75"/>
      <c r="E82" s="75"/>
      <c r="F82" s="34" t="s">
        <v>22</v>
      </c>
      <c r="G82" s="20">
        <v>2E-3</v>
      </c>
      <c r="H82" s="51">
        <f>'Услуга №1 '!H78</f>
        <v>400</v>
      </c>
      <c r="I82" s="22">
        <v>9.74</v>
      </c>
      <c r="J82" s="42">
        <f>J77</f>
        <v>38</v>
      </c>
      <c r="K82" s="38">
        <f>I82/J82</f>
        <v>0.25631578947368422</v>
      </c>
      <c r="L82" s="33"/>
      <c r="M82" s="28"/>
    </row>
    <row r="83" spans="1:13" ht="35.25" customHeight="1" x14ac:dyDescent="0.25">
      <c r="A83" s="75" t="s">
        <v>126</v>
      </c>
      <c r="B83" s="75"/>
      <c r="C83" s="75"/>
      <c r="D83" s="75"/>
      <c r="E83" s="75"/>
      <c r="F83" s="34" t="s">
        <v>25</v>
      </c>
      <c r="G83" s="22"/>
      <c r="H83" s="51"/>
      <c r="I83" s="22">
        <v>4.3</v>
      </c>
      <c r="J83" s="42">
        <v>38</v>
      </c>
      <c r="K83" s="66">
        <f t="shared" ref="K83" si="9">I83/J83</f>
        <v>0.1131578947368421</v>
      </c>
      <c r="L83" s="33"/>
      <c r="M83" s="28"/>
    </row>
    <row r="84" spans="1:13" ht="35.25" customHeight="1" x14ac:dyDescent="0.25">
      <c r="A84" s="75" t="s">
        <v>102</v>
      </c>
      <c r="B84" s="75"/>
      <c r="C84" s="75"/>
      <c r="D84" s="75"/>
      <c r="E84" s="75"/>
      <c r="F84" s="34" t="s">
        <v>103</v>
      </c>
      <c r="G84" s="20">
        <v>8.9999999999999993E-3</v>
      </c>
      <c r="H84" s="51">
        <f>'Услуга №1 '!H80</f>
        <v>5000</v>
      </c>
      <c r="I84" s="22">
        <v>44.86</v>
      </c>
      <c r="J84" s="42">
        <f>J82</f>
        <v>38</v>
      </c>
      <c r="K84" s="38">
        <f>I84/J84</f>
        <v>1.1805263157894736</v>
      </c>
      <c r="L84" s="33"/>
      <c r="M84" s="28"/>
    </row>
    <row r="85" spans="1:13" x14ac:dyDescent="0.25">
      <c r="A85" s="70" t="s">
        <v>23</v>
      </c>
      <c r="B85" s="71"/>
      <c r="C85" s="71"/>
      <c r="D85" s="71"/>
      <c r="E85" s="71"/>
      <c r="F85" s="71"/>
      <c r="G85" s="71"/>
      <c r="H85" s="76"/>
      <c r="I85" s="43">
        <f>SUM(I82:I84)</f>
        <v>58.9</v>
      </c>
      <c r="J85" s="44"/>
      <c r="K85" s="44">
        <f>SUM(K82:K84)</f>
        <v>1.5499999999999998</v>
      </c>
      <c r="L85" s="45"/>
      <c r="M85" s="28"/>
    </row>
    <row r="87" spans="1:13" x14ac:dyDescent="0.25">
      <c r="A87" s="84" t="s">
        <v>40</v>
      </c>
      <c r="B87" s="84"/>
      <c r="C87" s="84"/>
      <c r="D87" s="84"/>
      <c r="E87" s="84"/>
      <c r="F87" s="84"/>
      <c r="G87" s="84"/>
      <c r="H87" s="84"/>
      <c r="I87" s="84"/>
      <c r="J87" s="84"/>
      <c r="K87" s="84"/>
      <c r="L87" s="84"/>
    </row>
    <row r="88" spans="1:13" ht="57.75" customHeight="1" x14ac:dyDescent="0.25">
      <c r="A88" s="88" t="s">
        <v>5</v>
      </c>
      <c r="B88" s="89"/>
      <c r="C88" s="89"/>
      <c r="D88" s="89"/>
      <c r="E88" s="90"/>
      <c r="F88" s="13" t="s">
        <v>6</v>
      </c>
      <c r="G88" s="13" t="s">
        <v>1</v>
      </c>
      <c r="H88" s="13" t="s">
        <v>62</v>
      </c>
      <c r="I88" s="13" t="s">
        <v>63</v>
      </c>
      <c r="J88" s="13" t="s">
        <v>64</v>
      </c>
      <c r="K88" s="15" t="s">
        <v>65</v>
      </c>
      <c r="L88" s="17"/>
    </row>
    <row r="89" spans="1:13" x14ac:dyDescent="0.25">
      <c r="A89" s="69" t="s">
        <v>3</v>
      </c>
      <c r="B89" s="69"/>
      <c r="C89" s="69"/>
      <c r="D89" s="69"/>
      <c r="E89" s="69"/>
      <c r="F89" s="35">
        <f>'Услуга №1 '!F85</f>
        <v>34016</v>
      </c>
      <c r="G89" s="20">
        <f>L18</f>
        <v>1E-3</v>
      </c>
      <c r="H89" s="47">
        <f>F89*G89*12</f>
        <v>408.19200000000001</v>
      </c>
      <c r="I89" s="22">
        <f>H89*1.302</f>
        <v>531.46598400000005</v>
      </c>
      <c r="J89" s="42">
        <f>J84</f>
        <v>38</v>
      </c>
      <c r="K89" s="23">
        <f>I89/J89</f>
        <v>13.985946947368422</v>
      </c>
      <c r="L89" s="24"/>
    </row>
    <row r="90" spans="1:13" ht="20.25" customHeight="1" x14ac:dyDescent="0.25">
      <c r="A90" s="69" t="s">
        <v>47</v>
      </c>
      <c r="B90" s="69"/>
      <c r="C90" s="69"/>
      <c r="D90" s="69"/>
      <c r="E90" s="69"/>
      <c r="F90" s="35">
        <f>'Услуга №1 '!F86</f>
        <v>27502</v>
      </c>
      <c r="G90" s="20">
        <f>L19</f>
        <v>1E-3</v>
      </c>
      <c r="H90" s="47">
        <f>F90*G90*12</f>
        <v>330.024</v>
      </c>
      <c r="I90" s="22">
        <f>H90*1.302-0.01</f>
        <v>429.68124800000004</v>
      </c>
      <c r="J90" s="42">
        <f>J89</f>
        <v>38</v>
      </c>
      <c r="K90" s="23">
        <f>I90/J90</f>
        <v>11.307401263157896</v>
      </c>
      <c r="L90" s="24"/>
    </row>
    <row r="91" spans="1:13" x14ac:dyDescent="0.25">
      <c r="A91" s="36" t="s">
        <v>24</v>
      </c>
      <c r="B91" s="36"/>
      <c r="C91" s="36"/>
      <c r="D91" s="36"/>
      <c r="E91" s="36"/>
      <c r="F91" s="20"/>
      <c r="G91" s="20"/>
      <c r="H91" s="20"/>
      <c r="I91" s="43">
        <f>SUM(I89:I90)</f>
        <v>961.14723200000003</v>
      </c>
      <c r="J91" s="44"/>
      <c r="K91" s="44">
        <f>SUM(K89:K90)</f>
        <v>25.293348210526318</v>
      </c>
      <c r="L91" s="24"/>
    </row>
    <row r="92" spans="1:13" ht="10.5" customHeight="1" x14ac:dyDescent="0.25">
      <c r="F92" s="37"/>
      <c r="G92" s="37"/>
      <c r="H92" s="37"/>
      <c r="I92" s="37"/>
      <c r="J92" s="37"/>
      <c r="K92" s="37"/>
      <c r="L92" s="37"/>
    </row>
    <row r="93" spans="1:13" customFormat="1" x14ac:dyDescent="0.25">
      <c r="A93" s="77" t="s">
        <v>69</v>
      </c>
      <c r="B93" s="77"/>
      <c r="C93" s="77"/>
      <c r="D93" s="77"/>
      <c r="E93" s="77"/>
      <c r="F93" s="77"/>
      <c r="G93" s="77"/>
      <c r="H93" s="77"/>
      <c r="I93" s="77"/>
      <c r="J93" s="77"/>
      <c r="K93" s="77"/>
      <c r="L93" s="78"/>
      <c r="M93" s="10"/>
    </row>
    <row r="94" spans="1:13" ht="49.5" customHeight="1" x14ac:dyDescent="0.25">
      <c r="A94" s="75" t="s">
        <v>71</v>
      </c>
      <c r="B94" s="75"/>
      <c r="C94" s="75"/>
      <c r="D94" s="75"/>
      <c r="E94" s="75"/>
      <c r="F94" s="19" t="s">
        <v>7</v>
      </c>
      <c r="G94" s="19" t="s">
        <v>61</v>
      </c>
      <c r="H94" s="19" t="s">
        <v>60</v>
      </c>
      <c r="I94" s="19" t="s">
        <v>66</v>
      </c>
      <c r="J94" s="19" t="s">
        <v>64</v>
      </c>
      <c r="K94" s="15" t="s">
        <v>65</v>
      </c>
      <c r="L94" s="17"/>
    </row>
    <row r="95" spans="1:13" x14ac:dyDescent="0.25">
      <c r="A95" s="69" t="s">
        <v>104</v>
      </c>
      <c r="B95" s="69"/>
      <c r="C95" s="69"/>
      <c r="D95" s="69"/>
      <c r="E95" s="69"/>
      <c r="F95" s="20" t="s">
        <v>25</v>
      </c>
      <c r="G95" s="32"/>
      <c r="H95" s="47"/>
      <c r="I95" s="22">
        <v>60.2</v>
      </c>
      <c r="J95" s="42">
        <f>J90</f>
        <v>38</v>
      </c>
      <c r="K95" s="38">
        <f>I95/J95</f>
        <v>1.5842105263157895</v>
      </c>
      <c r="L95" s="24"/>
    </row>
    <row r="96" spans="1:13" customFormat="1" x14ac:dyDescent="0.25">
      <c r="A96" s="70" t="s">
        <v>70</v>
      </c>
      <c r="B96" s="71"/>
      <c r="C96" s="71"/>
      <c r="D96" s="71"/>
      <c r="E96" s="71"/>
      <c r="F96" s="71"/>
      <c r="G96" s="71"/>
      <c r="H96" s="71"/>
      <c r="I96" s="43">
        <f>SUM(I95:I95)</f>
        <v>60.2</v>
      </c>
      <c r="J96" s="44"/>
      <c r="K96" s="44">
        <f>SUM(K95:K95)</f>
        <v>1.5842105263157895</v>
      </c>
      <c r="L96" s="24"/>
      <c r="M96" s="10"/>
    </row>
    <row r="97" spans="1:12" x14ac:dyDescent="0.25">
      <c r="F97" s="37"/>
      <c r="G97" s="37"/>
      <c r="H97" s="37"/>
      <c r="I97" s="37"/>
      <c r="J97" s="37"/>
      <c r="K97" s="37"/>
      <c r="L97" s="37"/>
    </row>
    <row r="98" spans="1:12" x14ac:dyDescent="0.25">
      <c r="A98" s="84" t="s">
        <v>26</v>
      </c>
      <c r="B98" s="84"/>
      <c r="C98" s="84"/>
      <c r="D98" s="84"/>
      <c r="E98" s="84"/>
      <c r="F98" s="84"/>
      <c r="G98" s="84"/>
      <c r="H98" s="84"/>
      <c r="I98" s="84"/>
      <c r="J98" s="84"/>
      <c r="K98" s="84"/>
      <c r="L98" s="84"/>
    </row>
    <row r="99" spans="1:12" hidden="1" x14ac:dyDescent="0.25"/>
    <row r="100" spans="1:12" ht="15" customHeight="1" x14ac:dyDescent="0.25">
      <c r="A100" s="80" t="s">
        <v>27</v>
      </c>
      <c r="B100" s="80"/>
      <c r="C100" s="80"/>
      <c r="D100" s="75" t="s">
        <v>28</v>
      </c>
      <c r="E100" s="75"/>
      <c r="F100" s="75"/>
      <c r="G100" s="75"/>
      <c r="H100" s="75"/>
      <c r="I100" s="75"/>
      <c r="J100" s="75"/>
      <c r="K100" s="80" t="s">
        <v>39</v>
      </c>
      <c r="L100" s="80"/>
    </row>
    <row r="101" spans="1:12" ht="30" x14ac:dyDescent="0.25">
      <c r="A101" s="20" t="s">
        <v>29</v>
      </c>
      <c r="B101" s="14" t="s">
        <v>30</v>
      </c>
      <c r="C101" s="20" t="s">
        <v>31</v>
      </c>
      <c r="D101" s="20" t="s">
        <v>32</v>
      </c>
      <c r="E101" s="20" t="s">
        <v>33</v>
      </c>
      <c r="F101" s="20" t="s">
        <v>34</v>
      </c>
      <c r="G101" s="20" t="s">
        <v>35</v>
      </c>
      <c r="H101" s="20" t="s">
        <v>36</v>
      </c>
      <c r="I101" s="20" t="s">
        <v>37</v>
      </c>
      <c r="J101" s="20" t="s">
        <v>38</v>
      </c>
      <c r="K101" s="80"/>
      <c r="L101" s="80"/>
    </row>
    <row r="102" spans="1:12" x14ac:dyDescent="0.25">
      <c r="A102" s="22">
        <f>K56</f>
        <v>313.09836535629478</v>
      </c>
      <c r="B102" s="53">
        <f>K61</f>
        <v>921.0526315789474</v>
      </c>
      <c r="C102" s="20"/>
      <c r="D102" s="22">
        <f>K69</f>
        <v>9.3670214736842095</v>
      </c>
      <c r="E102" s="22">
        <f>K78</f>
        <v>3.680242105263158</v>
      </c>
      <c r="F102" s="20"/>
      <c r="G102" s="22">
        <f>K85</f>
        <v>1.5499999999999998</v>
      </c>
      <c r="H102" s="20"/>
      <c r="I102" s="22">
        <f>K91</f>
        <v>25.293348210526318</v>
      </c>
      <c r="J102" s="22">
        <f>K96</f>
        <v>1.5842105263157895</v>
      </c>
      <c r="K102" s="91">
        <f>SUM(A102:J102)</f>
        <v>1275.6258192510315</v>
      </c>
      <c r="L102" s="92"/>
    </row>
    <row r="104" spans="1:12" x14ac:dyDescent="0.25">
      <c r="A104" s="2"/>
      <c r="B104" s="3"/>
      <c r="C104" s="4"/>
      <c r="D104" s="5"/>
      <c r="E104" s="5"/>
      <c r="F104" s="5"/>
    </row>
    <row r="105" spans="1:12" ht="15.75" x14ac:dyDescent="0.25">
      <c r="A105" s="1" t="s">
        <v>57</v>
      </c>
      <c r="B105" s="1"/>
      <c r="C105" s="1"/>
      <c r="D105" s="1"/>
      <c r="E105" s="1"/>
      <c r="F105" s="18"/>
      <c r="G105" s="18" t="s">
        <v>59</v>
      </c>
      <c r="H105" s="18"/>
      <c r="I105" s="56">
        <f>I96+I91+I85+I78+I69+I61+I56</f>
        <v>48473.781131539203</v>
      </c>
      <c r="L105" s="56">
        <f>K102*J95</f>
        <v>48473.781131539195</v>
      </c>
    </row>
    <row r="106" spans="1:12" ht="15.75" x14ac:dyDescent="0.25">
      <c r="A106" s="6"/>
      <c r="B106" s="1"/>
      <c r="C106" s="7"/>
      <c r="D106" s="8"/>
      <c r="E106" s="8"/>
      <c r="F106" s="8"/>
    </row>
    <row r="107" spans="1:12" x14ac:dyDescent="0.25">
      <c r="I107" s="48"/>
    </row>
    <row r="108" spans="1:12" ht="15.75" x14ac:dyDescent="0.25">
      <c r="A108" s="6" t="s">
        <v>125</v>
      </c>
      <c r="B108" s="1"/>
      <c r="C108" s="6"/>
      <c r="D108" s="1"/>
      <c r="I108" s="48"/>
    </row>
    <row r="109" spans="1:12" ht="15.75" x14ac:dyDescent="0.25">
      <c r="A109" s="6" t="s">
        <v>58</v>
      </c>
      <c r="B109" s="1"/>
      <c r="C109" s="6"/>
      <c r="D109" s="1"/>
      <c r="I109" s="48"/>
    </row>
    <row r="110" spans="1:12" hidden="1" x14ac:dyDescent="0.25">
      <c r="I110" s="48">
        <f>I56+I91</f>
        <v>12858.885115539202</v>
      </c>
      <c r="J110" s="10" t="s">
        <v>118</v>
      </c>
    </row>
    <row r="111" spans="1:12" hidden="1" x14ac:dyDescent="0.25">
      <c r="I111" s="48">
        <f>I69</f>
        <v>355.94681600000001</v>
      </c>
      <c r="J111" s="10">
        <v>223</v>
      </c>
    </row>
    <row r="112" spans="1:12" hidden="1" x14ac:dyDescent="0.25">
      <c r="I112" s="48">
        <f>I78</f>
        <v>139.8492</v>
      </c>
      <c r="J112" s="10" t="s">
        <v>119</v>
      </c>
    </row>
    <row r="113" spans="9:10" hidden="1" x14ac:dyDescent="0.25">
      <c r="I113" s="48">
        <f>I96</f>
        <v>60.2</v>
      </c>
      <c r="J113" s="10" t="s">
        <v>120</v>
      </c>
    </row>
    <row r="114" spans="9:10" hidden="1" x14ac:dyDescent="0.25">
      <c r="I114" s="48">
        <f>I85</f>
        <v>58.9</v>
      </c>
      <c r="J114" s="10">
        <v>221</v>
      </c>
    </row>
  </sheetData>
  <mergeCells count="101">
    <mergeCell ref="A4:E4"/>
    <mergeCell ref="A6:E6"/>
    <mergeCell ref="A8:L8"/>
    <mergeCell ref="A9:L9"/>
    <mergeCell ref="A10:L10"/>
    <mergeCell ref="A17:E17"/>
    <mergeCell ref="G17:K17"/>
    <mergeCell ref="A24:E24"/>
    <mergeCell ref="G24:K24"/>
    <mergeCell ref="A25:E25"/>
    <mergeCell ref="G25:K25"/>
    <mergeCell ref="A18:E18"/>
    <mergeCell ref="G18:K18"/>
    <mergeCell ref="A19:E19"/>
    <mergeCell ref="G19:K19"/>
    <mergeCell ref="A20:E20"/>
    <mergeCell ref="G20:K20"/>
    <mergeCell ref="A26:E26"/>
    <mergeCell ref="G26:K26"/>
    <mergeCell ref="A21:E21"/>
    <mergeCell ref="G21:K21"/>
    <mergeCell ref="A22:E22"/>
    <mergeCell ref="G22:K22"/>
    <mergeCell ref="A23:E23"/>
    <mergeCell ref="G23:K23"/>
    <mergeCell ref="A30:E30"/>
    <mergeCell ref="G30:K30"/>
    <mergeCell ref="A31:E31"/>
    <mergeCell ref="G31:K31"/>
    <mergeCell ref="A32:E32"/>
    <mergeCell ref="G32:K32"/>
    <mergeCell ref="A27:E27"/>
    <mergeCell ref="G27:K27"/>
    <mergeCell ref="A28:E28"/>
    <mergeCell ref="G28:K28"/>
    <mergeCell ref="A29:E29"/>
    <mergeCell ref="G29:K29"/>
    <mergeCell ref="A42:E42"/>
    <mergeCell ref="A33:E33"/>
    <mergeCell ref="G33:K33"/>
    <mergeCell ref="A34:E34"/>
    <mergeCell ref="G34:K34"/>
    <mergeCell ref="A35:E35"/>
    <mergeCell ref="G35:K35"/>
    <mergeCell ref="A36:E36"/>
    <mergeCell ref="G36:K36"/>
    <mergeCell ref="A39:E39"/>
    <mergeCell ref="A40:E40"/>
    <mergeCell ref="A41:E41"/>
    <mergeCell ref="A54:E54"/>
    <mergeCell ref="A43:E43"/>
    <mergeCell ref="A44:E44"/>
    <mergeCell ref="A45:E45"/>
    <mergeCell ref="A46:E46"/>
    <mergeCell ref="A47:E47"/>
    <mergeCell ref="A48:E48"/>
    <mergeCell ref="A49:E49"/>
    <mergeCell ref="A50:E50"/>
    <mergeCell ref="A51:E51"/>
    <mergeCell ref="A52:E52"/>
    <mergeCell ref="A53:E53"/>
    <mergeCell ref="A55:E55"/>
    <mergeCell ref="A56:H56"/>
    <mergeCell ref="A58:L58"/>
    <mergeCell ref="A59:E59"/>
    <mergeCell ref="A60:E60"/>
    <mergeCell ref="A61:H61"/>
    <mergeCell ref="A63:L63"/>
    <mergeCell ref="A64:E64"/>
    <mergeCell ref="A65:E65"/>
    <mergeCell ref="A66:E66"/>
    <mergeCell ref="A67:E67"/>
    <mergeCell ref="A73:E73"/>
    <mergeCell ref="A74:E74"/>
    <mergeCell ref="A87:L87"/>
    <mergeCell ref="A88:E88"/>
    <mergeCell ref="A76:E76"/>
    <mergeCell ref="A78:H78"/>
    <mergeCell ref="A77:E77"/>
    <mergeCell ref="A75:E75"/>
    <mergeCell ref="A69:H69"/>
    <mergeCell ref="A71:L71"/>
    <mergeCell ref="A72:E72"/>
    <mergeCell ref="A68:E68"/>
    <mergeCell ref="A83:E83"/>
    <mergeCell ref="A89:E89"/>
    <mergeCell ref="A90:E90"/>
    <mergeCell ref="K102:L102"/>
    <mergeCell ref="A80:L80"/>
    <mergeCell ref="A81:E81"/>
    <mergeCell ref="A82:E82"/>
    <mergeCell ref="A84:E84"/>
    <mergeCell ref="A85:H85"/>
    <mergeCell ref="A93:L93"/>
    <mergeCell ref="A94:E94"/>
    <mergeCell ref="A95:E95"/>
    <mergeCell ref="A96:H96"/>
    <mergeCell ref="A98:L98"/>
    <mergeCell ref="A100:C100"/>
    <mergeCell ref="D100:J100"/>
    <mergeCell ref="K100:L101"/>
  </mergeCells>
  <printOptions horizontalCentered="1"/>
  <pageMargins left="0" right="0" top="0" bottom="0" header="0" footer="0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СВОД</vt:lpstr>
      <vt:lpstr>Услуга №1 </vt:lpstr>
      <vt:lpstr>Услуга №2</vt:lpstr>
      <vt:lpstr>Работа №1</vt:lpstr>
      <vt:lpstr>Работа №2</vt:lpstr>
      <vt:lpstr>Работа №3</vt:lpstr>
      <vt:lpstr>Работа №4</vt:lpstr>
      <vt:lpstr>'Услуга №1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2019-02-05T08:53:23Z</dcterms:modified>
</cp:coreProperties>
</file>