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659" activeTab="6"/>
  </bookViews>
  <sheets>
    <sheet name="СВОД" sheetId="12" r:id="rId1"/>
    <sheet name="Услуга №1" sheetId="8" r:id="rId2"/>
    <sheet name="Услуга №2 " sheetId="4" r:id="rId3"/>
    <sheet name="Работа №1" sheetId="9" r:id="rId4"/>
    <sheet name="Работа №2" sheetId="10" r:id="rId5"/>
    <sheet name="Работа №3" sheetId="13" r:id="rId6"/>
    <sheet name="Работа №4" sheetId="11" r:id="rId7"/>
  </sheets>
  <definedNames>
    <definedName name="_xlnm.Print_Area" localSheetId="4">'Работа №2'!$A$1:$L$114</definedName>
    <definedName name="_xlnm.Print_Area" localSheetId="5">'Работа №3'!$A$1:$L$114</definedName>
    <definedName name="_xlnm.Print_Area" localSheetId="6">'Работа №4'!$A$1:$L$113</definedName>
    <definedName name="_xlnm.Print_Area" localSheetId="1">'Услуга №1'!$A$1:$L$110</definedName>
  </definedNames>
  <calcPr calcId="162913"/>
</workbook>
</file>

<file path=xl/calcChain.xml><?xml version="1.0" encoding="utf-8"?>
<calcChain xmlns="http://schemas.openxmlformats.org/spreadsheetml/2006/main">
  <c r="D104" i="9" l="1"/>
  <c r="A2" i="12"/>
  <c r="K65" i="11"/>
  <c r="D107" i="11"/>
  <c r="I110" i="11"/>
  <c r="K66" i="13"/>
  <c r="K75" i="13"/>
  <c r="D108" i="13"/>
  <c r="I111" i="13"/>
  <c r="K58" i="10"/>
  <c r="K66" i="10"/>
  <c r="K75" i="10"/>
  <c r="K82" i="10"/>
  <c r="K90" i="10"/>
  <c r="K97" i="10"/>
  <c r="K103" i="10"/>
  <c r="D108" i="10"/>
  <c r="I111" i="10"/>
  <c r="K57" i="9"/>
  <c r="K66" i="9"/>
  <c r="K73" i="9"/>
  <c r="K81" i="9"/>
  <c r="K93" i="9"/>
  <c r="K99" i="9"/>
  <c r="I108" i="9"/>
  <c r="D111" i="4"/>
  <c r="K59" i="4"/>
  <c r="K67" i="4"/>
  <c r="K76" i="4"/>
  <c r="K83" i="4"/>
  <c r="K91" i="4"/>
  <c r="K100" i="4"/>
  <c r="K106" i="4"/>
  <c r="I114" i="4"/>
  <c r="K50" i="8"/>
  <c r="K58" i="8"/>
  <c r="K67" i="8"/>
  <c r="K74" i="8"/>
  <c r="K82" i="8"/>
  <c r="K93" i="8"/>
  <c r="K99" i="8"/>
  <c r="J104" i="8"/>
  <c r="I107" i="8"/>
  <c r="I102" i="11"/>
  <c r="I103" i="10"/>
  <c r="I81" i="8"/>
  <c r="H85" i="11"/>
  <c r="H86" i="13"/>
  <c r="I86" i="13" s="1"/>
  <c r="H86" i="10"/>
  <c r="H77" i="9"/>
  <c r="H87" i="4"/>
  <c r="I89" i="13"/>
  <c r="I87" i="13"/>
  <c r="I88" i="11"/>
  <c r="I86" i="11"/>
  <c r="I85" i="11"/>
  <c r="I89" i="11"/>
  <c r="K87" i="11"/>
  <c r="K86" i="11"/>
  <c r="K88" i="13"/>
  <c r="K87" i="13"/>
  <c r="K88" i="10"/>
  <c r="K87" i="10"/>
  <c r="I87" i="10"/>
  <c r="K79" i="9"/>
  <c r="I78" i="9"/>
  <c r="K78" i="9" s="1"/>
  <c r="K89" i="4"/>
  <c r="I88" i="4"/>
  <c r="K88" i="4" s="1"/>
  <c r="I87" i="4"/>
  <c r="I91" i="4" s="1"/>
  <c r="I90" i="4"/>
  <c r="I79" i="8"/>
  <c r="K79" i="8" s="1"/>
  <c r="K80" i="8"/>
  <c r="I64" i="8"/>
  <c r="I65" i="8"/>
  <c r="I66" i="8"/>
  <c r="H71" i="4"/>
  <c r="I71" i="4" s="1"/>
  <c r="I57" i="8"/>
  <c r="I57" i="9"/>
  <c r="I63" i="13"/>
  <c r="I66" i="13" s="1"/>
  <c r="I62" i="13"/>
  <c r="I65" i="11"/>
  <c r="G64" i="11"/>
  <c r="G63" i="11"/>
  <c r="G62" i="11"/>
  <c r="G61" i="11"/>
  <c r="G65" i="13"/>
  <c r="G64" i="13"/>
  <c r="G63" i="13"/>
  <c r="G62" i="13"/>
  <c r="I66" i="10"/>
  <c r="G65" i="10"/>
  <c r="G64" i="10"/>
  <c r="G63" i="10"/>
  <c r="G62" i="10"/>
  <c r="G56" i="9"/>
  <c r="G55" i="9"/>
  <c r="G54" i="9"/>
  <c r="G53" i="9"/>
  <c r="I67" i="4"/>
  <c r="G66" i="4"/>
  <c r="G65" i="4"/>
  <c r="G64" i="4"/>
  <c r="G63" i="4"/>
  <c r="H72" i="4"/>
  <c r="I72" i="4" s="1"/>
  <c r="H73" i="4"/>
  <c r="I73" i="4" s="1"/>
  <c r="H74" i="4"/>
  <c r="I74" i="4" s="1"/>
  <c r="G57" i="8"/>
  <c r="G56" i="8"/>
  <c r="G54" i="8"/>
  <c r="G55" i="8"/>
  <c r="I58" i="8"/>
  <c r="I49" i="8"/>
  <c r="I87" i="8"/>
  <c r="I88" i="8"/>
  <c r="I89" i="8"/>
  <c r="I90" i="8"/>
  <c r="I91" i="8"/>
  <c r="I92" i="8"/>
  <c r="I86" i="8"/>
  <c r="I47" i="8"/>
  <c r="I48" i="8"/>
  <c r="I36" i="8"/>
  <c r="G94" i="11"/>
  <c r="G95" i="11"/>
  <c r="G93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39" i="11"/>
  <c r="G95" i="13"/>
  <c r="G96" i="13"/>
  <c r="G94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53" i="13"/>
  <c r="G54" i="13"/>
  <c r="G55" i="13"/>
  <c r="G56" i="13"/>
  <c r="G57" i="13"/>
  <c r="G40" i="13"/>
  <c r="G95" i="10"/>
  <c r="G96" i="10"/>
  <c r="G94" i="10"/>
  <c r="G41" i="10"/>
  <c r="G42" i="10"/>
  <c r="G43" i="10"/>
  <c r="G44" i="10"/>
  <c r="G45" i="10"/>
  <c r="G46" i="10"/>
  <c r="G47" i="10"/>
  <c r="G48" i="10"/>
  <c r="G49" i="10"/>
  <c r="G50" i="10"/>
  <c r="G51" i="10"/>
  <c r="G52" i="10"/>
  <c r="G53" i="10"/>
  <c r="G54" i="10"/>
  <c r="G55" i="10"/>
  <c r="G56" i="10"/>
  <c r="G57" i="10"/>
  <c r="G40" i="10"/>
  <c r="G87" i="9"/>
  <c r="G88" i="9"/>
  <c r="G89" i="9"/>
  <c r="G90" i="9"/>
  <c r="G91" i="9"/>
  <c r="G92" i="9"/>
  <c r="G86" i="9"/>
  <c r="G36" i="9"/>
  <c r="G37" i="9"/>
  <c r="G38" i="9"/>
  <c r="G39" i="9"/>
  <c r="G40" i="9"/>
  <c r="G41" i="9"/>
  <c r="G42" i="9"/>
  <c r="G43" i="9"/>
  <c r="G44" i="9"/>
  <c r="G45" i="9"/>
  <c r="G46" i="9"/>
  <c r="G47" i="9"/>
  <c r="G48" i="9"/>
  <c r="G35" i="9"/>
  <c r="G98" i="4"/>
  <c r="G99" i="4"/>
  <c r="G97" i="4"/>
  <c r="G42" i="4"/>
  <c r="G43" i="4"/>
  <c r="G44" i="4"/>
  <c r="G45" i="4"/>
  <c r="G46" i="4"/>
  <c r="G47" i="4"/>
  <c r="G48" i="4"/>
  <c r="G49" i="4"/>
  <c r="G50" i="4"/>
  <c r="G51" i="4"/>
  <c r="G52" i="4"/>
  <c r="G53" i="4"/>
  <c r="G54" i="4"/>
  <c r="G55" i="4"/>
  <c r="G56" i="4"/>
  <c r="G57" i="4"/>
  <c r="G58" i="4"/>
  <c r="G41" i="4"/>
  <c r="G87" i="8"/>
  <c r="G88" i="8"/>
  <c r="G89" i="8"/>
  <c r="G90" i="8"/>
  <c r="G91" i="8"/>
  <c r="G92" i="8"/>
  <c r="G86" i="8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36" i="8"/>
  <c r="L35" i="11"/>
  <c r="F35" i="11"/>
  <c r="L36" i="13"/>
  <c r="F36" i="13"/>
  <c r="L36" i="10"/>
  <c r="F36" i="10"/>
  <c r="L31" i="9"/>
  <c r="F31" i="9"/>
  <c r="L37" i="4"/>
  <c r="F37" i="4"/>
  <c r="L32" i="8"/>
  <c r="F32" i="8"/>
  <c r="I103" i="13" l="1"/>
  <c r="I121" i="13" s="1"/>
  <c r="F52" i="13"/>
  <c r="H52" i="13" s="1"/>
  <c r="I52" i="13" s="1"/>
  <c r="F51" i="13"/>
  <c r="H51" i="13" s="1"/>
  <c r="I51" i="13" s="1"/>
  <c r="F50" i="13"/>
  <c r="H50" i="13" s="1"/>
  <c r="I50" i="13" s="1"/>
  <c r="F47" i="13"/>
  <c r="H47" i="13" s="1"/>
  <c r="I47" i="13" s="1"/>
  <c r="F44" i="13"/>
  <c r="H44" i="13" s="1"/>
  <c r="I44" i="13" s="1"/>
  <c r="F43" i="13"/>
  <c r="H43" i="13" s="1"/>
  <c r="I43" i="13" s="1"/>
  <c r="F42" i="13"/>
  <c r="H42" i="13" s="1"/>
  <c r="I42" i="13" s="1"/>
  <c r="F41" i="13"/>
  <c r="H41" i="13" s="1"/>
  <c r="I41" i="13" s="1"/>
  <c r="J40" i="13"/>
  <c r="I90" i="13" l="1"/>
  <c r="I117" i="13" s="1"/>
  <c r="J41" i="13"/>
  <c r="J42" i="13" s="1"/>
  <c r="J43" i="13" s="1"/>
  <c r="J44" i="13" s="1"/>
  <c r="J45" i="13" s="1"/>
  <c r="J46" i="13" s="1"/>
  <c r="J47" i="13" s="1"/>
  <c r="J48" i="13" s="1"/>
  <c r="J49" i="13" s="1"/>
  <c r="J50" i="13" s="1"/>
  <c r="J51" i="13" s="1"/>
  <c r="J52" i="13" s="1"/>
  <c r="J53" i="13" s="1"/>
  <c r="J54" i="13" s="1"/>
  <c r="J55" i="13" s="1"/>
  <c r="J56" i="13" s="1"/>
  <c r="T103" i="8"/>
  <c r="T102" i="8"/>
  <c r="W98" i="8"/>
  <c r="U98" i="8"/>
  <c r="A116" i="4"/>
  <c r="A109" i="9" s="1"/>
  <c r="R98" i="8"/>
  <c r="I99" i="8" l="1"/>
  <c r="R99" i="8"/>
  <c r="U99" i="8" s="1"/>
  <c r="T101" i="8" s="1"/>
  <c r="W99" i="8" s="1"/>
  <c r="A113" i="10"/>
  <c r="A112" i="11" s="1"/>
  <c r="A113" i="13"/>
  <c r="K41" i="13"/>
  <c r="K47" i="13"/>
  <c r="K51" i="13"/>
  <c r="K43" i="13"/>
  <c r="J57" i="13"/>
  <c r="K50" i="13"/>
  <c r="K42" i="13"/>
  <c r="K52" i="13"/>
  <c r="K44" i="13"/>
  <c r="H80" i="4"/>
  <c r="H81" i="4"/>
  <c r="H72" i="13"/>
  <c r="I72" i="13" s="1"/>
  <c r="H75" i="4"/>
  <c r="I75" i="4" s="1"/>
  <c r="J58" i="13" l="1"/>
  <c r="J62" i="13"/>
  <c r="H69" i="11"/>
  <c r="H70" i="13"/>
  <c r="I70" i="13" s="1"/>
  <c r="H72" i="11"/>
  <c r="I72" i="11" s="1"/>
  <c r="H73" i="13"/>
  <c r="I73" i="13" s="1"/>
  <c r="H79" i="11"/>
  <c r="H80" i="13"/>
  <c r="I80" i="13" s="1"/>
  <c r="H70" i="11"/>
  <c r="H71" i="13"/>
  <c r="I71" i="13" s="1"/>
  <c r="H73" i="11"/>
  <c r="I73" i="11" s="1"/>
  <c r="H74" i="13"/>
  <c r="I74" i="13" s="1"/>
  <c r="H78" i="11"/>
  <c r="H79" i="13"/>
  <c r="I79" i="13" s="1"/>
  <c r="I82" i="13" s="1"/>
  <c r="I120" i="13" s="1"/>
  <c r="H71" i="11"/>
  <c r="I71" i="11" s="1"/>
  <c r="I118" i="13"/>
  <c r="H61" i="9"/>
  <c r="H63" i="9"/>
  <c r="I63" i="9" s="1"/>
  <c r="H70" i="9"/>
  <c r="H70" i="10"/>
  <c r="H72" i="10"/>
  <c r="I72" i="10" s="1"/>
  <c r="H79" i="10"/>
  <c r="H64" i="9"/>
  <c r="I64" i="9" s="1"/>
  <c r="H71" i="9"/>
  <c r="H62" i="9"/>
  <c r="H73" i="10"/>
  <c r="I73" i="10" s="1"/>
  <c r="H80" i="10"/>
  <c r="H71" i="10"/>
  <c r="H74" i="10"/>
  <c r="I74" i="10" s="1"/>
  <c r="H65" i="9"/>
  <c r="I65" i="9" s="1"/>
  <c r="J63" i="13" l="1"/>
  <c r="K62" i="13"/>
  <c r="I75" i="13"/>
  <c r="I119" i="13" s="1"/>
  <c r="F52" i="10"/>
  <c r="F44" i="10"/>
  <c r="F43" i="10"/>
  <c r="F42" i="10"/>
  <c r="F41" i="10"/>
  <c r="J64" i="13" l="1"/>
  <c r="K63" i="13"/>
  <c r="J70" i="13"/>
  <c r="J71" i="13"/>
  <c r="K70" i="13"/>
  <c r="F86" i="9"/>
  <c r="F99" i="4"/>
  <c r="F98" i="4"/>
  <c r="F97" i="4"/>
  <c r="F58" i="4"/>
  <c r="F55" i="4"/>
  <c r="F56" i="4"/>
  <c r="F57" i="4"/>
  <c r="F54" i="4"/>
  <c r="F53" i="4"/>
  <c r="F43" i="9" s="1"/>
  <c r="F51" i="11" s="1"/>
  <c r="F50" i="11"/>
  <c r="F51" i="10"/>
  <c r="F42" i="9"/>
  <c r="F52" i="4"/>
  <c r="F49" i="11"/>
  <c r="F50" i="10"/>
  <c r="F91" i="9"/>
  <c r="F51" i="4"/>
  <c r="F48" i="11"/>
  <c r="F47" i="11"/>
  <c r="F41" i="9"/>
  <c r="F40" i="9"/>
  <c r="F50" i="4"/>
  <c r="F49" i="4"/>
  <c r="F46" i="11"/>
  <c r="F47" i="10"/>
  <c r="F90" i="9"/>
  <c r="F48" i="4"/>
  <c r="F47" i="4"/>
  <c r="F39" i="9" s="1"/>
  <c r="F46" i="13" s="1"/>
  <c r="H46" i="13" s="1"/>
  <c r="I46" i="13" s="1"/>
  <c r="K46" i="13" s="1"/>
  <c r="F46" i="4"/>
  <c r="F38" i="9" s="1"/>
  <c r="F45" i="13" s="1"/>
  <c r="H45" i="13" s="1"/>
  <c r="I45" i="13" s="1"/>
  <c r="K45" i="13" s="1"/>
  <c r="F42" i="11"/>
  <c r="F40" i="11"/>
  <c r="F39" i="11"/>
  <c r="F89" i="9"/>
  <c r="F88" i="9"/>
  <c r="F45" i="4"/>
  <c r="F43" i="11" s="1"/>
  <c r="F44" i="4"/>
  <c r="F43" i="4"/>
  <c r="F41" i="11" s="1"/>
  <c r="F42" i="4"/>
  <c r="F36" i="9" s="1"/>
  <c r="F41" i="4"/>
  <c r="F35" i="9" s="1"/>
  <c r="J65" i="13" l="1"/>
  <c r="K65" i="13" s="1"/>
  <c r="K64" i="13"/>
  <c r="F40" i="10"/>
  <c r="F40" i="13"/>
  <c r="H40" i="13" s="1"/>
  <c r="I40" i="13" s="1"/>
  <c r="F48" i="10"/>
  <c r="F48" i="13"/>
  <c r="H48" i="13" s="1"/>
  <c r="I48" i="13" s="1"/>
  <c r="K48" i="13" s="1"/>
  <c r="F56" i="10"/>
  <c r="F56" i="13"/>
  <c r="H56" i="13" s="1"/>
  <c r="I56" i="13" s="1"/>
  <c r="K56" i="13" s="1"/>
  <c r="F54" i="10"/>
  <c r="F54" i="13"/>
  <c r="H54" i="13" s="1"/>
  <c r="I54" i="13" s="1"/>
  <c r="K54" i="13" s="1"/>
  <c r="F94" i="10"/>
  <c r="F93" i="11" s="1"/>
  <c r="F94" i="13"/>
  <c r="H94" i="13" s="1"/>
  <c r="I94" i="13" s="1"/>
  <c r="F92" i="9"/>
  <c r="F96" i="13"/>
  <c r="H96" i="13" s="1"/>
  <c r="I96" i="13" s="1"/>
  <c r="F49" i="10"/>
  <c r="F49" i="13"/>
  <c r="H49" i="13" s="1"/>
  <c r="I49" i="13" s="1"/>
  <c r="K49" i="13" s="1"/>
  <c r="F44" i="9"/>
  <c r="F52" i="11" s="1"/>
  <c r="F53" i="13"/>
  <c r="H53" i="13" s="1"/>
  <c r="I53" i="13" s="1"/>
  <c r="K53" i="13" s="1"/>
  <c r="F46" i="9"/>
  <c r="F54" i="11" s="1"/>
  <c r="F55" i="13"/>
  <c r="H55" i="13" s="1"/>
  <c r="I55" i="13" s="1"/>
  <c r="K55" i="13" s="1"/>
  <c r="F57" i="10"/>
  <c r="F57" i="13"/>
  <c r="H57" i="13" s="1"/>
  <c r="I57" i="13" s="1"/>
  <c r="K57" i="13" s="1"/>
  <c r="F95" i="10"/>
  <c r="F94" i="11" s="1"/>
  <c r="F95" i="13"/>
  <c r="H95" i="13" s="1"/>
  <c r="I95" i="13" s="1"/>
  <c r="J79" i="13"/>
  <c r="K71" i="13"/>
  <c r="F87" i="9"/>
  <c r="F47" i="9"/>
  <c r="F55" i="11" s="1"/>
  <c r="F37" i="9"/>
  <c r="F96" i="10"/>
  <c r="F95" i="11" s="1"/>
  <c r="F48" i="9"/>
  <c r="F56" i="11" s="1"/>
  <c r="F55" i="10"/>
  <c r="F45" i="9"/>
  <c r="F53" i="11" s="1"/>
  <c r="F53" i="10"/>
  <c r="F45" i="11"/>
  <c r="F46" i="10"/>
  <c r="F44" i="11"/>
  <c r="F45" i="10"/>
  <c r="I97" i="13" l="1"/>
  <c r="I58" i="13"/>
  <c r="K40" i="13"/>
  <c r="K58" i="13" s="1"/>
  <c r="A108" i="13" s="1"/>
  <c r="J73" i="13"/>
  <c r="J81" i="13" s="1"/>
  <c r="J72" i="13"/>
  <c r="J80" i="13" s="1"/>
  <c r="K79" i="13"/>
  <c r="I89" i="10"/>
  <c r="I86" i="10"/>
  <c r="I90" i="10" s="1"/>
  <c r="I79" i="11"/>
  <c r="I78" i="11"/>
  <c r="I70" i="11"/>
  <c r="I69" i="11"/>
  <c r="I80" i="10"/>
  <c r="I79" i="10"/>
  <c r="I71" i="10"/>
  <c r="I70" i="10"/>
  <c r="I71" i="9"/>
  <c r="I70" i="9"/>
  <c r="I62" i="9"/>
  <c r="I61" i="9"/>
  <c r="I81" i="4"/>
  <c r="I80" i="4"/>
  <c r="H49" i="8"/>
  <c r="H58" i="4"/>
  <c r="I58" i="4" s="1"/>
  <c r="H40" i="11"/>
  <c r="I40" i="11" s="1"/>
  <c r="H41" i="11"/>
  <c r="I41" i="11" s="1"/>
  <c r="H42" i="11"/>
  <c r="I42" i="11" s="1"/>
  <c r="H43" i="11"/>
  <c r="I43" i="11" s="1"/>
  <c r="H44" i="11"/>
  <c r="I44" i="11" s="1"/>
  <c r="H45" i="11"/>
  <c r="I45" i="11" s="1"/>
  <c r="H46" i="11"/>
  <c r="I46" i="11" s="1"/>
  <c r="H47" i="11"/>
  <c r="I47" i="11" s="1"/>
  <c r="H48" i="11"/>
  <c r="I48" i="11" s="1"/>
  <c r="H49" i="11"/>
  <c r="I49" i="11" s="1"/>
  <c r="H50" i="11"/>
  <c r="I50" i="11" s="1"/>
  <c r="H51" i="11"/>
  <c r="I51" i="11" s="1"/>
  <c r="H52" i="11"/>
  <c r="I52" i="11" s="1"/>
  <c r="H53" i="11"/>
  <c r="I53" i="11" s="1"/>
  <c r="H54" i="11"/>
  <c r="I54" i="11" s="1"/>
  <c r="H55" i="11"/>
  <c r="I55" i="11" s="1"/>
  <c r="H56" i="11"/>
  <c r="I56" i="11" s="1"/>
  <c r="H39" i="11"/>
  <c r="I39" i="11" s="1"/>
  <c r="H41" i="10"/>
  <c r="I41" i="10" s="1"/>
  <c r="H42" i="10"/>
  <c r="I42" i="10" s="1"/>
  <c r="H43" i="10"/>
  <c r="I43" i="10" s="1"/>
  <c r="H44" i="10"/>
  <c r="I44" i="10" s="1"/>
  <c r="H45" i="10"/>
  <c r="I45" i="10" s="1"/>
  <c r="H46" i="10"/>
  <c r="I46" i="10" s="1"/>
  <c r="H47" i="10"/>
  <c r="I47" i="10" s="1"/>
  <c r="H48" i="10"/>
  <c r="I48" i="10" s="1"/>
  <c r="H49" i="10"/>
  <c r="I49" i="10" s="1"/>
  <c r="H50" i="10"/>
  <c r="I50" i="10" s="1"/>
  <c r="H51" i="10"/>
  <c r="I51" i="10" s="1"/>
  <c r="H52" i="10"/>
  <c r="I52" i="10" s="1"/>
  <c r="H53" i="10"/>
  <c r="I53" i="10" s="1"/>
  <c r="H54" i="10"/>
  <c r="I54" i="10" s="1"/>
  <c r="H55" i="10"/>
  <c r="I55" i="10" s="1"/>
  <c r="H56" i="10"/>
  <c r="I56" i="10" s="1"/>
  <c r="H57" i="10"/>
  <c r="I57" i="10" s="1"/>
  <c r="H40" i="10"/>
  <c r="I40" i="10" s="1"/>
  <c r="H42" i="4"/>
  <c r="I42" i="4" s="1"/>
  <c r="H43" i="4"/>
  <c r="I43" i="4" s="1"/>
  <c r="H44" i="4"/>
  <c r="I44" i="4" s="1"/>
  <c r="H45" i="4"/>
  <c r="I45" i="4" s="1"/>
  <c r="H46" i="4"/>
  <c r="I46" i="4" s="1"/>
  <c r="H47" i="4"/>
  <c r="I47" i="4" s="1"/>
  <c r="H48" i="4"/>
  <c r="I48" i="4" s="1"/>
  <c r="H49" i="4"/>
  <c r="I49" i="4" s="1"/>
  <c r="H50" i="4"/>
  <c r="I50" i="4" s="1"/>
  <c r="H51" i="4"/>
  <c r="I51" i="4" s="1"/>
  <c r="H52" i="4"/>
  <c r="I52" i="4" s="1"/>
  <c r="H53" i="4"/>
  <c r="I53" i="4" s="1"/>
  <c r="H54" i="4"/>
  <c r="I54" i="4" s="1"/>
  <c r="H55" i="4"/>
  <c r="I55" i="4" s="1"/>
  <c r="H56" i="4"/>
  <c r="I56" i="4" s="1"/>
  <c r="H57" i="4"/>
  <c r="I57" i="4" s="1"/>
  <c r="H41" i="4"/>
  <c r="I41" i="4" s="1"/>
  <c r="J39" i="11"/>
  <c r="J40" i="11" s="1"/>
  <c r="J40" i="10"/>
  <c r="J41" i="10" s="1"/>
  <c r="H95" i="11"/>
  <c r="I95" i="11" s="1"/>
  <c r="H94" i="11"/>
  <c r="I94" i="11" s="1"/>
  <c r="H93" i="11"/>
  <c r="I93" i="11" s="1"/>
  <c r="H96" i="10"/>
  <c r="I96" i="10" s="1"/>
  <c r="H95" i="10"/>
  <c r="I95" i="10" s="1"/>
  <c r="H94" i="10"/>
  <c r="I94" i="10" s="1"/>
  <c r="J41" i="4"/>
  <c r="J42" i="4" s="1"/>
  <c r="J43" i="4" s="1"/>
  <c r="J44" i="4" s="1"/>
  <c r="J45" i="4" s="1"/>
  <c r="J46" i="4" s="1"/>
  <c r="J47" i="4" s="1"/>
  <c r="J48" i="4" s="1"/>
  <c r="J49" i="4" s="1"/>
  <c r="J50" i="4" s="1"/>
  <c r="J51" i="4" s="1"/>
  <c r="J52" i="4" s="1"/>
  <c r="J53" i="4" s="1"/>
  <c r="J54" i="4" s="1"/>
  <c r="J55" i="4" s="1"/>
  <c r="J56" i="4" s="1"/>
  <c r="J57" i="4" s="1"/>
  <c r="J58" i="4" s="1"/>
  <c r="J63" i="4" s="1"/>
  <c r="I99" i="9"/>
  <c r="I116" i="9" s="1"/>
  <c r="H92" i="9"/>
  <c r="I92" i="9" s="1"/>
  <c r="H91" i="9"/>
  <c r="I91" i="9" s="1"/>
  <c r="H90" i="9"/>
  <c r="I90" i="9" s="1"/>
  <c r="H89" i="9"/>
  <c r="I89" i="9" s="1"/>
  <c r="H88" i="9"/>
  <c r="I88" i="9" s="1"/>
  <c r="H87" i="9"/>
  <c r="I87" i="9" s="1"/>
  <c r="H86" i="9"/>
  <c r="I86" i="9" s="1"/>
  <c r="I80" i="9"/>
  <c r="I77" i="9"/>
  <c r="I81" i="9" s="1"/>
  <c r="I113" i="9"/>
  <c r="H48" i="9"/>
  <c r="I48" i="9" s="1"/>
  <c r="H47" i="9"/>
  <c r="I47" i="9" s="1"/>
  <c r="J46" i="9"/>
  <c r="J47" i="9" s="1"/>
  <c r="J48" i="9" s="1"/>
  <c r="H46" i="9"/>
  <c r="I46" i="9" s="1"/>
  <c r="H45" i="9"/>
  <c r="I45" i="9" s="1"/>
  <c r="H44" i="9"/>
  <c r="I44" i="9" s="1"/>
  <c r="H43" i="9"/>
  <c r="I43" i="9" s="1"/>
  <c r="H42" i="9"/>
  <c r="I42" i="9" s="1"/>
  <c r="H41" i="9"/>
  <c r="I41" i="9" s="1"/>
  <c r="H40" i="9"/>
  <c r="I40" i="9" s="1"/>
  <c r="H39" i="9"/>
  <c r="I39" i="9" s="1"/>
  <c r="H38" i="9"/>
  <c r="I38" i="9" s="1"/>
  <c r="H37" i="9"/>
  <c r="I37" i="9" s="1"/>
  <c r="H36" i="9"/>
  <c r="I36" i="9" s="1"/>
  <c r="J35" i="9"/>
  <c r="J36" i="9" s="1"/>
  <c r="J37" i="9" s="1"/>
  <c r="J38" i="9" s="1"/>
  <c r="J39" i="9" s="1"/>
  <c r="J40" i="9" s="1"/>
  <c r="J41" i="9" s="1"/>
  <c r="J42" i="9" s="1"/>
  <c r="H35" i="9"/>
  <c r="I35" i="9" s="1"/>
  <c r="H99" i="4"/>
  <c r="I99" i="4" s="1"/>
  <c r="H98" i="4"/>
  <c r="I98" i="4" s="1"/>
  <c r="H97" i="4"/>
  <c r="I97" i="4" s="1"/>
  <c r="I82" i="4"/>
  <c r="I78" i="8"/>
  <c r="I72" i="8"/>
  <c r="I71" i="8"/>
  <c r="I63" i="8"/>
  <c r="I67" i="8" s="1"/>
  <c r="J36" i="8"/>
  <c r="J37" i="8" s="1"/>
  <c r="I82" i="8" l="1"/>
  <c r="J53" i="9"/>
  <c r="J64" i="4"/>
  <c r="K63" i="4"/>
  <c r="I120" i="11"/>
  <c r="K72" i="13"/>
  <c r="I116" i="13"/>
  <c r="J74" i="13"/>
  <c r="K74" i="13" s="1"/>
  <c r="K80" i="13"/>
  <c r="K73" i="13"/>
  <c r="I81" i="11"/>
  <c r="I119" i="11" s="1"/>
  <c r="I73" i="9"/>
  <c r="I83" i="4"/>
  <c r="I82" i="10"/>
  <c r="I120" i="10" s="1"/>
  <c r="I74" i="8"/>
  <c r="I106" i="4"/>
  <c r="I124" i="4" s="1"/>
  <c r="I121" i="10"/>
  <c r="I100" i="4"/>
  <c r="I74" i="11"/>
  <c r="I118" i="11" s="1"/>
  <c r="I117" i="10"/>
  <c r="I75" i="10"/>
  <c r="I119" i="10" s="1"/>
  <c r="K39" i="11"/>
  <c r="I66" i="9"/>
  <c r="I114" i="9" s="1"/>
  <c r="K56" i="4"/>
  <c r="K52" i="4"/>
  <c r="K48" i="4"/>
  <c r="K44" i="4"/>
  <c r="K53" i="4"/>
  <c r="K49" i="4"/>
  <c r="K45" i="4"/>
  <c r="K57" i="4"/>
  <c r="K54" i="4"/>
  <c r="K50" i="4"/>
  <c r="K46" i="4"/>
  <c r="K42" i="4"/>
  <c r="K41" i="4"/>
  <c r="K55" i="4"/>
  <c r="K51" i="4"/>
  <c r="K47" i="4"/>
  <c r="K43" i="4"/>
  <c r="I76" i="4"/>
  <c r="I122" i="4" s="1"/>
  <c r="I97" i="10"/>
  <c r="I93" i="9"/>
  <c r="K58" i="4"/>
  <c r="I59" i="4"/>
  <c r="I49" i="9"/>
  <c r="I58" i="10"/>
  <c r="I57" i="11"/>
  <c r="K40" i="10"/>
  <c r="K40" i="11"/>
  <c r="J41" i="11"/>
  <c r="J42" i="10"/>
  <c r="K41" i="10"/>
  <c r="I96" i="11"/>
  <c r="I117" i="11"/>
  <c r="I118" i="10"/>
  <c r="K47" i="9"/>
  <c r="K35" i="9"/>
  <c r="K36" i="9"/>
  <c r="K38" i="9"/>
  <c r="K40" i="9"/>
  <c r="K46" i="9"/>
  <c r="I112" i="9"/>
  <c r="K42" i="9"/>
  <c r="J44" i="9"/>
  <c r="K44" i="9" s="1"/>
  <c r="J43" i="9"/>
  <c r="J45" i="9" s="1"/>
  <c r="K45" i="9" s="1"/>
  <c r="K37" i="9"/>
  <c r="K39" i="9"/>
  <c r="K41" i="9"/>
  <c r="K48" i="9"/>
  <c r="I120" i="4"/>
  <c r="J54" i="9" l="1"/>
  <c r="K53" i="9"/>
  <c r="K64" i="4"/>
  <c r="J65" i="4"/>
  <c r="I113" i="8"/>
  <c r="I123" i="4"/>
  <c r="I116" i="8"/>
  <c r="I116" i="11"/>
  <c r="J71" i="4"/>
  <c r="I121" i="4"/>
  <c r="E108" i="13"/>
  <c r="I119" i="4"/>
  <c r="J86" i="13"/>
  <c r="K81" i="13"/>
  <c r="K82" i="13" s="1"/>
  <c r="I115" i="9"/>
  <c r="I115" i="8"/>
  <c r="I114" i="8"/>
  <c r="I111" i="9"/>
  <c r="I115" i="11"/>
  <c r="I116" i="10"/>
  <c r="K41" i="11"/>
  <c r="J42" i="11"/>
  <c r="J43" i="10"/>
  <c r="K42" i="10"/>
  <c r="K43" i="9"/>
  <c r="K49" i="9" s="1"/>
  <c r="J55" i="9" l="1"/>
  <c r="K54" i="9"/>
  <c r="J61" i="9"/>
  <c r="J66" i="4"/>
  <c r="K66" i="4" s="1"/>
  <c r="K65" i="4"/>
  <c r="J72" i="4"/>
  <c r="K72" i="4" s="1"/>
  <c r="K71" i="4"/>
  <c r="J89" i="13"/>
  <c r="K86" i="13"/>
  <c r="A104" i="9"/>
  <c r="A111" i="4"/>
  <c r="K42" i="11"/>
  <c r="J43" i="11"/>
  <c r="J44" i="10"/>
  <c r="K43" i="10"/>
  <c r="J62" i="9" l="1"/>
  <c r="K61" i="9"/>
  <c r="K55" i="9"/>
  <c r="J56" i="9"/>
  <c r="K56" i="9" s="1"/>
  <c r="J94" i="13"/>
  <c r="K89" i="13"/>
  <c r="K90" i="13" s="1"/>
  <c r="G108" i="13" s="1"/>
  <c r="K43" i="11"/>
  <c r="J44" i="11"/>
  <c r="J45" i="10"/>
  <c r="K44" i="10"/>
  <c r="K62" i="9" l="1"/>
  <c r="J70" i="9"/>
  <c r="J95" i="13"/>
  <c r="K94" i="13"/>
  <c r="K44" i="11"/>
  <c r="J45" i="11"/>
  <c r="J46" i="10"/>
  <c r="K45" i="10"/>
  <c r="K70" i="9" l="1"/>
  <c r="J63" i="9"/>
  <c r="J64" i="9"/>
  <c r="J96" i="13"/>
  <c r="K95" i="13"/>
  <c r="K45" i="11"/>
  <c r="J46" i="11"/>
  <c r="J47" i="10"/>
  <c r="K46" i="10"/>
  <c r="K64" i="9" l="1"/>
  <c r="J72" i="9"/>
  <c r="K72" i="9" s="1"/>
  <c r="K63" i="9"/>
  <c r="J71" i="9"/>
  <c r="J101" i="13"/>
  <c r="K96" i="13"/>
  <c r="K97" i="13" s="1"/>
  <c r="I108" i="13" s="1"/>
  <c r="J77" i="9"/>
  <c r="K46" i="11"/>
  <c r="J47" i="11"/>
  <c r="J48" i="10"/>
  <c r="K47" i="10"/>
  <c r="J65" i="9" l="1"/>
  <c r="K65" i="9" s="1"/>
  <c r="K71" i="9"/>
  <c r="E104" i="9"/>
  <c r="J102" i="13"/>
  <c r="K102" i="13" s="1"/>
  <c r="K101" i="13"/>
  <c r="K47" i="11"/>
  <c r="J48" i="11"/>
  <c r="J49" i="10"/>
  <c r="K48" i="10"/>
  <c r="J80" i="9"/>
  <c r="K77" i="9"/>
  <c r="K103" i="13" l="1"/>
  <c r="J108" i="13" s="1"/>
  <c r="K108" i="13" s="1"/>
  <c r="K111" i="13" s="1"/>
  <c r="K48" i="11"/>
  <c r="J49" i="11"/>
  <c r="J50" i="10"/>
  <c r="K49" i="10"/>
  <c r="J86" i="9"/>
  <c r="K80" i="9"/>
  <c r="G104" i="9" s="1"/>
  <c r="K49" i="11" l="1"/>
  <c r="J50" i="11"/>
  <c r="J51" i="10"/>
  <c r="K50" i="10"/>
  <c r="J87" i="9"/>
  <c r="K86" i="9"/>
  <c r="K50" i="11" l="1"/>
  <c r="J51" i="11"/>
  <c r="J52" i="10"/>
  <c r="K51" i="10"/>
  <c r="J89" i="9"/>
  <c r="J88" i="9"/>
  <c r="K87" i="9"/>
  <c r="J52" i="11" l="1"/>
  <c r="K51" i="11"/>
  <c r="J53" i="10"/>
  <c r="K52" i="10"/>
  <c r="J91" i="9"/>
  <c r="K91" i="9" s="1"/>
  <c r="K89" i="9"/>
  <c r="J90" i="9"/>
  <c r="K88" i="9"/>
  <c r="J53" i="11" l="1"/>
  <c r="K52" i="11"/>
  <c r="J54" i="10"/>
  <c r="K53" i="10"/>
  <c r="J92" i="9"/>
  <c r="K90" i="9"/>
  <c r="J54" i="11" l="1"/>
  <c r="K53" i="11"/>
  <c r="J55" i="10"/>
  <c r="K54" i="10"/>
  <c r="J97" i="9"/>
  <c r="K92" i="9"/>
  <c r="I104" i="9" s="1"/>
  <c r="K97" i="9" l="1"/>
  <c r="J98" i="9"/>
  <c r="K98" i="9" s="1"/>
  <c r="J55" i="11"/>
  <c r="K54" i="11"/>
  <c r="J56" i="10"/>
  <c r="K55" i="10"/>
  <c r="J104" i="9" l="1"/>
  <c r="K104" i="9" s="1"/>
  <c r="K108" i="9" s="1"/>
  <c r="B2" i="12" s="1"/>
  <c r="K55" i="11"/>
  <c r="J56" i="11"/>
  <c r="J61" i="11" s="1"/>
  <c r="J57" i="10"/>
  <c r="J62" i="10" s="1"/>
  <c r="K56" i="10"/>
  <c r="J62" i="11" l="1"/>
  <c r="K61" i="11"/>
  <c r="J63" i="10"/>
  <c r="K62" i="10"/>
  <c r="K56" i="11"/>
  <c r="K57" i="11" s="1"/>
  <c r="A107" i="11" s="1"/>
  <c r="K57" i="10"/>
  <c r="A108" i="10" s="1"/>
  <c r="J58" i="10"/>
  <c r="J63" i="11" l="1"/>
  <c r="K62" i="11"/>
  <c r="J64" i="10"/>
  <c r="K63" i="10"/>
  <c r="J70" i="10"/>
  <c r="J71" i="10"/>
  <c r="K70" i="10"/>
  <c r="J69" i="11"/>
  <c r="K63" i="11" l="1"/>
  <c r="J64" i="11"/>
  <c r="K64" i="11" s="1"/>
  <c r="K64" i="10"/>
  <c r="J65" i="10"/>
  <c r="K65" i="10" s="1"/>
  <c r="K71" i="10"/>
  <c r="J79" i="10"/>
  <c r="J70" i="11" l="1"/>
  <c r="K69" i="11"/>
  <c r="J72" i="10"/>
  <c r="J73" i="10"/>
  <c r="J81" i="10" s="1"/>
  <c r="K79" i="10"/>
  <c r="K72" i="10" l="1"/>
  <c r="J80" i="10"/>
  <c r="K80" i="10" s="1"/>
  <c r="K70" i="11"/>
  <c r="J78" i="11"/>
  <c r="K73" i="10"/>
  <c r="J86" i="10"/>
  <c r="J74" i="10"/>
  <c r="K74" i="10" s="1"/>
  <c r="K78" i="11" l="1"/>
  <c r="J72" i="11"/>
  <c r="J80" i="11" s="1"/>
  <c r="J71" i="11"/>
  <c r="K86" i="10"/>
  <c r="J89" i="10"/>
  <c r="E108" i="10"/>
  <c r="K81" i="10"/>
  <c r="K71" i="11" l="1"/>
  <c r="J79" i="11"/>
  <c r="J73" i="11" s="1"/>
  <c r="K73" i="11" s="1"/>
  <c r="K72" i="11"/>
  <c r="J85" i="11"/>
  <c r="K79" i="11"/>
  <c r="J94" i="10"/>
  <c r="K89" i="10"/>
  <c r="G108" i="10" s="1"/>
  <c r="J88" i="11" l="1"/>
  <c r="K85" i="11"/>
  <c r="K74" i="11"/>
  <c r="E107" i="11" s="1"/>
  <c r="K94" i="10"/>
  <c r="J95" i="10"/>
  <c r="K80" i="11"/>
  <c r="K81" i="11" s="1"/>
  <c r="J93" i="11" l="1"/>
  <c r="K88" i="11"/>
  <c r="K89" i="11" s="1"/>
  <c r="G107" i="11" s="1"/>
  <c r="J100" i="11"/>
  <c r="K95" i="10"/>
  <c r="J96" i="10"/>
  <c r="J101" i="11" l="1"/>
  <c r="K101" i="11" s="1"/>
  <c r="K100" i="11"/>
  <c r="K93" i="11"/>
  <c r="J94" i="11"/>
  <c r="K96" i="10"/>
  <c r="I108" i="10" s="1"/>
  <c r="J101" i="10"/>
  <c r="K102" i="11" l="1"/>
  <c r="J107" i="11" s="1"/>
  <c r="K94" i="11"/>
  <c r="J95" i="11"/>
  <c r="K95" i="11" s="1"/>
  <c r="K101" i="10"/>
  <c r="J102" i="10"/>
  <c r="K102" i="10" s="1"/>
  <c r="H46" i="8"/>
  <c r="I46" i="8" s="1"/>
  <c r="H45" i="8"/>
  <c r="I45" i="8" s="1"/>
  <c r="H44" i="8"/>
  <c r="I44" i="8" s="1"/>
  <c r="H43" i="8"/>
  <c r="I43" i="8" s="1"/>
  <c r="H42" i="8"/>
  <c r="I42" i="8" s="1"/>
  <c r="H41" i="8"/>
  <c r="I41" i="8" s="1"/>
  <c r="H40" i="8"/>
  <c r="I40" i="8" s="1"/>
  <c r="H39" i="8"/>
  <c r="I39" i="8" s="1"/>
  <c r="H38" i="8"/>
  <c r="I38" i="8" s="1"/>
  <c r="H37" i="8"/>
  <c r="I37" i="8" s="1"/>
  <c r="J38" i="8"/>
  <c r="J39" i="8" s="1"/>
  <c r="J40" i="8" s="1"/>
  <c r="J41" i="8" s="1"/>
  <c r="J42" i="8" s="1"/>
  <c r="J43" i="8" s="1"/>
  <c r="H36" i="8"/>
  <c r="J108" i="10" l="1"/>
  <c r="K108" i="10" s="1"/>
  <c r="K111" i="10" s="1"/>
  <c r="K96" i="11"/>
  <c r="I107" i="11" s="1"/>
  <c r="K107" i="11" s="1"/>
  <c r="K110" i="11" s="1"/>
  <c r="K39" i="8"/>
  <c r="K37" i="8"/>
  <c r="K43" i="8"/>
  <c r="K36" i="8"/>
  <c r="K41" i="8"/>
  <c r="J44" i="8"/>
  <c r="J46" i="8" s="1"/>
  <c r="J45" i="8"/>
  <c r="K38" i="8"/>
  <c r="K40" i="8"/>
  <c r="K42" i="8"/>
  <c r="I117" i="8"/>
  <c r="H92" i="8"/>
  <c r="H91" i="8"/>
  <c r="H90" i="8"/>
  <c r="H89" i="8"/>
  <c r="H88" i="8"/>
  <c r="H87" i="8"/>
  <c r="H86" i="8"/>
  <c r="H48" i="8"/>
  <c r="J47" i="8"/>
  <c r="J48" i="8" s="1"/>
  <c r="J49" i="8" s="1"/>
  <c r="J54" i="8" s="1"/>
  <c r="H47" i="8"/>
  <c r="I50" i="8" l="1"/>
  <c r="I93" i="8"/>
  <c r="J55" i="8"/>
  <c r="K54" i="8"/>
  <c r="K46" i="8"/>
  <c r="K44" i="8"/>
  <c r="K45" i="8"/>
  <c r="K49" i="8"/>
  <c r="K48" i="8"/>
  <c r="K47" i="8"/>
  <c r="J62" i="8" l="1"/>
  <c r="J56" i="8"/>
  <c r="I112" i="8"/>
  <c r="A104" i="8"/>
  <c r="K55" i="8"/>
  <c r="K56" i="8" l="1"/>
  <c r="J57" i="8"/>
  <c r="K57" i="8" s="1"/>
  <c r="D104" i="8"/>
  <c r="J63" i="8" l="1"/>
  <c r="K62" i="8"/>
  <c r="J71" i="8" l="1"/>
  <c r="K63" i="8"/>
  <c r="J65" i="8" l="1"/>
  <c r="J73" i="8" s="1"/>
  <c r="J64" i="8"/>
  <c r="J72" i="8" s="1"/>
  <c r="K71" i="8"/>
  <c r="K72" i="8" l="1"/>
  <c r="J66" i="8"/>
  <c r="K66" i="8" s="1"/>
  <c r="K65" i="8"/>
  <c r="K64" i="8"/>
  <c r="K73" i="8" l="1"/>
  <c r="J78" i="8"/>
  <c r="E104" i="8"/>
  <c r="J81" i="8" l="1"/>
  <c r="K78" i="8"/>
  <c r="K81" i="8" l="1"/>
  <c r="G104" i="8" s="1"/>
  <c r="J86" i="8"/>
  <c r="J87" i="8" l="1"/>
  <c r="K86" i="8"/>
  <c r="J89" i="8" l="1"/>
  <c r="J88" i="8"/>
  <c r="K87" i="8"/>
  <c r="J91" i="8" l="1"/>
  <c r="K89" i="8"/>
  <c r="J90" i="8"/>
  <c r="K88" i="8"/>
  <c r="K91" i="8" l="1"/>
  <c r="J92" i="8"/>
  <c r="J97" i="8" s="1"/>
  <c r="J98" i="8" s="1"/>
  <c r="K98" i="8" s="1"/>
  <c r="K90" i="8"/>
  <c r="K92" i="8" l="1"/>
  <c r="I104" i="8" s="1"/>
  <c r="K97" i="8" l="1"/>
  <c r="K104" i="8" s="1"/>
  <c r="K107" i="8" s="1"/>
  <c r="J80" i="4" l="1"/>
  <c r="J73" i="4" l="1"/>
  <c r="J74" i="4"/>
  <c r="K80" i="4"/>
  <c r="K74" i="4" l="1"/>
  <c r="J82" i="4"/>
  <c r="J87" i="4" s="1"/>
  <c r="K73" i="4"/>
  <c r="J81" i="4"/>
  <c r="K81" i="4" s="1"/>
  <c r="K87" i="4" l="1"/>
  <c r="K90" i="4"/>
  <c r="J75" i="4"/>
  <c r="K75" i="4" s="1"/>
  <c r="K82" i="4"/>
  <c r="E111" i="4"/>
  <c r="G111" i="4" l="1"/>
  <c r="J97" i="4"/>
  <c r="J98" i="4" l="1"/>
  <c r="K97" i="4"/>
  <c r="K98" i="4" l="1"/>
  <c r="J99" i="4"/>
  <c r="J104" i="4" l="1"/>
  <c r="K99" i="4"/>
  <c r="I111" i="4" s="1"/>
  <c r="J105" i="4" l="1"/>
  <c r="K105" i="4" s="1"/>
  <c r="K104" i="4"/>
  <c r="J111" i="4" l="1"/>
  <c r="K111" i="4" s="1"/>
  <c r="K114" i="4" s="1"/>
</calcChain>
</file>

<file path=xl/sharedStrings.xml><?xml version="1.0" encoding="utf-8"?>
<sst xmlns="http://schemas.openxmlformats.org/spreadsheetml/2006/main" count="1072" uniqueCount="133">
  <si>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</si>
  <si>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</si>
  <si>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</si>
  <si>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</si>
  <si>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</si>
  <si>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</si>
  <si>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</si>
  <si>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 xml:space="preserve">Итого </t>
  </si>
  <si>
    <t>Ед.изм. нормы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</si>
  <si>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</si>
  <si>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</si>
  <si>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</si>
  <si>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</si>
  <si>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Гкал</t>
  </si>
  <si>
    <t>Итого коммунальные услуги</t>
  </si>
  <si>
    <t>Затраты на содержание объектов недвижимого имущества</t>
  </si>
  <si>
    <t>ТО средств тревожной сигнализации</t>
  </si>
  <si>
    <t>договор</t>
  </si>
  <si>
    <t>Итого содержание объектов недвиж.имущества</t>
  </si>
  <si>
    <t>Наименование затрат</t>
  </si>
  <si>
    <t>Наименование услуги связи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</si>
  <si>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</si>
  <si>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</si>
  <si>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</si>
  <si>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</si>
  <si>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сумма в год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</si>
  <si>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</si>
  <si>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</si>
  <si>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</si>
  <si>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</si>
  <si>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</si>
  <si>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</si>
  <si>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</si>
  <si>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</si>
  <si>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</si>
  <si>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</si>
  <si>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</si>
  <si>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</si>
  <si>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</si>
  <si>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</si>
  <si>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</si>
  <si>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Администратор</t>
  </si>
  <si>
    <t>Руководитель кружка</t>
  </si>
  <si>
    <t>Художник-декоратор</t>
  </si>
  <si>
    <t>Художник по свету</t>
  </si>
  <si>
    <t>Звукооператор</t>
  </si>
  <si>
    <t>Хормейстер</t>
  </si>
  <si>
    <t>Концертмейстер по классу вокала</t>
  </si>
  <si>
    <t>Аккомпаниатор</t>
  </si>
  <si>
    <t>Костюмер</t>
  </si>
  <si>
    <t>Методист</t>
  </si>
  <si>
    <t>Зам.директора по основной деятельности</t>
  </si>
  <si>
    <t>Режиссер</t>
  </si>
  <si>
    <t>Механик по обслуживанию звуковой техники</t>
  </si>
  <si>
    <r>
      <t xml:space="preserve">Учреждение: </t>
    </r>
    <r>
      <rPr>
        <sz val="11"/>
        <color theme="1"/>
        <rFont val="Times New Roman"/>
        <family val="1"/>
        <charset val="204"/>
      </rPr>
      <t>Муниципальное бюджетное учреждение культуры "Культурно-досуговый центр «Энергетик»" г.Назарово Красноярского края</t>
    </r>
  </si>
  <si>
    <r>
      <t>Планируемое число зрителей в год:</t>
    </r>
    <r>
      <rPr>
        <sz val="11"/>
        <color theme="1"/>
        <rFont val="Times New Roman"/>
        <family val="1"/>
        <charset val="204"/>
      </rPr>
      <t xml:space="preserve"> человек</t>
    </r>
  </si>
  <si>
    <t>ТО узла тепловой энергии</t>
  </si>
  <si>
    <t>Вывоз мусора</t>
  </si>
  <si>
    <t>8(39155) 7-45-95</t>
  </si>
  <si>
    <t xml:space="preserve">ИСХОДНЫЕ ДАННЫЕ И РЕЗУЛЬТАТЫ РАСЧЕТОВ  МБУК "КДО "ЭНЕРГЕТИК" г.НАЗАРОВО </t>
  </si>
  <si>
    <t>Утверждаю</t>
  </si>
  <si>
    <t xml:space="preserve">Приказ № ______   от  _______________ </t>
  </si>
  <si>
    <t>_________________________ Н.Н.Гурулев</t>
  </si>
  <si>
    <t>"______" _________________20____ г.</t>
  </si>
  <si>
    <t xml:space="preserve">БАЗОВОГО  НОРМАТИВА ЗАТРАТ НА ОКАЗАНИЕ МУНИЦИПАЛЬНЫХ УСЛУГ </t>
  </si>
  <si>
    <t xml:space="preserve">   ИСХОДНЫЕ ДАННЫЕ И РЕЗУЛЬТАТЫ РАСЧЕТОВ  МБУК "КДО "ЭНЕРГЕТИК" г.НАЗАРОВО </t>
  </si>
  <si>
    <t>Балетмейстер-постановщик</t>
  </si>
  <si>
    <t xml:space="preserve">Нормативный объем </t>
  </si>
  <si>
    <t xml:space="preserve">Тариф (цена), рублей </t>
  </si>
  <si>
    <r>
      <t xml:space="preserve">Услуга: </t>
    </r>
    <r>
      <rPr>
        <sz val="11"/>
        <color theme="1"/>
        <rFont val="Times New Roman"/>
        <family val="1"/>
        <charset val="204"/>
      </rPr>
      <t>Показ концертов (организация показа) и концертных программ</t>
    </r>
  </si>
  <si>
    <t xml:space="preserve">БАЗОВОГО НОРМАТИВА ЗАТРАТ НА ОКАЗАНИЕ МУНИЦИПАЛЬНЫХ УСЛУГ </t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</si>
  <si>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Стационар, на выезде, на гастролях</t>
    </r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</si>
  <si>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</si>
  <si>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</si>
  <si>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</si>
  <si>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</si>
  <si>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t>Кассир билетный</t>
  </si>
  <si>
    <t>Контролер билетов</t>
  </si>
  <si>
    <t>Заведующий художественно-постановочной частью</t>
  </si>
  <si>
    <t>Итого работники,  связанные с оказанием услуг</t>
  </si>
  <si>
    <t>Сумма в год</t>
  </si>
  <si>
    <t>кВт час</t>
  </si>
  <si>
    <t>Реагирование на срабатывание средств тревожной синализации</t>
  </si>
  <si>
    <t>ТО установок пожарной сигнализации</t>
  </si>
  <si>
    <t>Затраты на прочие работы, услуги</t>
  </si>
  <si>
    <t>Обеспечение мероприятий</t>
  </si>
  <si>
    <t>Итого прочие работы, услуги</t>
  </si>
  <si>
    <t>Затраты на услуги связи</t>
  </si>
  <si>
    <t>Интернет</t>
  </si>
  <si>
    <t>кол-во точек, ед.</t>
  </si>
  <si>
    <t>Затраты на прочие расходы</t>
  </si>
  <si>
    <t>Прочие затраты</t>
  </si>
  <si>
    <t>Итого прочие расходы</t>
  </si>
  <si>
    <r>
      <t xml:space="preserve">Услуга: </t>
    </r>
    <r>
      <rPr>
        <sz val="11"/>
        <color theme="1"/>
        <rFont val="Times New Roman"/>
        <family val="1"/>
        <charset val="204"/>
      </rPr>
      <t>Показ (организация показа) спектаклей (театральных постановок)</t>
    </r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</si>
  <si>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Драма,кукольный спектакль</t>
    </r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</si>
  <si>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Стационар, на выезде,на гастролях</t>
    </r>
  </si>
  <si>
    <t>Заведующий отделом по досуго-массовой работе</t>
  </si>
  <si>
    <t>Заведующий отделом  (по финансово-хозяйственной деятельности)</t>
  </si>
  <si>
    <t>Заведующий отделом по работе с детьми</t>
  </si>
  <si>
    <r>
      <t xml:space="preserve">Услуга: </t>
    </r>
    <r>
      <rPr>
        <sz val="11"/>
        <color theme="1"/>
        <rFont val="Times New Roman"/>
        <family val="1"/>
        <charset val="204"/>
      </rPr>
      <t xml:space="preserve"> Создание концертов и концертных программ</t>
    </r>
  </si>
  <si>
    <r>
      <t xml:space="preserve">Услуга: </t>
    </r>
    <r>
      <rPr>
        <sz val="11"/>
        <color theme="1"/>
        <rFont val="Times New Roman"/>
        <family val="1"/>
        <charset val="204"/>
      </rPr>
      <t>Организация деятельности клубных формирований и формирований самодеятельного народного творчества</t>
    </r>
  </si>
  <si>
    <r>
      <t xml:space="preserve">Наименование показателя объема: 40 </t>
    </r>
    <r>
      <rPr>
        <sz val="11"/>
        <color theme="1"/>
        <rFont val="Times New Roman"/>
        <family val="1"/>
        <charset val="204"/>
      </rPr>
      <t>клубных формирований</t>
    </r>
  </si>
  <si>
    <r>
      <t>Планируемое число постановок в год:</t>
    </r>
    <r>
      <rPr>
        <sz val="11"/>
        <color theme="1"/>
        <rFont val="Times New Roman"/>
        <family val="1"/>
        <charset val="204"/>
      </rPr>
      <t xml:space="preserve"> </t>
    </r>
  </si>
  <si>
    <t>Охрана клуба по месту жительства "Мир"</t>
  </si>
  <si>
    <t>ТО и ремонт автоматическй установки водяного пожаротушения</t>
  </si>
  <si>
    <t>Обучение сотрудников</t>
  </si>
  <si>
    <t>Бензин АИ-8</t>
  </si>
  <si>
    <t>СВОД (рубли)</t>
  </si>
  <si>
    <t>СВОД (норматив)</t>
  </si>
  <si>
    <t>211+213</t>
  </si>
  <si>
    <t>296+340</t>
  </si>
  <si>
    <r>
      <t xml:space="preserve">Штатное расписание: 29,5 </t>
    </r>
    <r>
      <rPr>
        <sz val="11"/>
        <color theme="1"/>
        <rFont val="Times New Roman"/>
        <family val="1"/>
        <charset val="204"/>
      </rPr>
      <t>человек</t>
    </r>
  </si>
  <si>
    <t xml:space="preserve">И.о. директора МБУК "КДО "Энергетик"                                                                             </t>
  </si>
  <si>
    <t xml:space="preserve">           О.Е. Федичкина</t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</si>
  <si>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Сборный концерт</t>
    </r>
  </si>
  <si>
    <t>Курлович Анастасия Вячеславовна</t>
  </si>
  <si>
    <r>
      <t>Наименование показателя объема: 6730</t>
    </r>
    <r>
      <rPr>
        <sz val="11"/>
        <color theme="1"/>
        <rFont val="Times New Roman"/>
        <family val="1"/>
        <charset val="204"/>
      </rPr>
      <t xml:space="preserve"> человек.</t>
    </r>
  </si>
  <si>
    <r>
      <t>Наименование показателя объема: 8350</t>
    </r>
    <r>
      <rPr>
        <sz val="11"/>
        <color theme="1"/>
        <rFont val="Times New Roman"/>
        <family val="1"/>
        <charset val="204"/>
      </rPr>
      <t xml:space="preserve"> человек.</t>
    </r>
  </si>
  <si>
    <r>
      <t xml:space="preserve">Наименование показателя объема: 37 </t>
    </r>
    <r>
      <rPr>
        <sz val="11"/>
        <color theme="1"/>
        <rFont val="Times New Roman"/>
        <family val="1"/>
        <charset val="204"/>
      </rPr>
      <t>постановок</t>
    </r>
  </si>
  <si>
    <r>
      <t xml:space="preserve">Содержание работы: </t>
    </r>
    <r>
      <rPr>
        <sz val="11"/>
        <color theme="1"/>
        <rFont val="Times New Roman"/>
        <family val="1"/>
        <charset val="204"/>
      </rPr>
      <t>Драма, кукольный спектакль</t>
    </r>
  </si>
  <si>
    <r>
      <t xml:space="preserve">Работа: </t>
    </r>
    <r>
      <rPr>
        <sz val="11"/>
        <color theme="1"/>
        <rFont val="Times New Roman"/>
        <family val="1"/>
        <charset val="204"/>
      </rPr>
      <t>Организация показа концертов и концертных программ</t>
    </r>
  </si>
  <si>
    <r>
      <t xml:space="preserve">Услуга: </t>
    </r>
    <r>
      <rPr>
        <sz val="11"/>
        <color theme="1"/>
        <rFont val="Times New Roman"/>
        <family val="1"/>
        <charset val="204"/>
      </rPr>
      <t xml:space="preserve"> Создание спектаклей</t>
    </r>
  </si>
  <si>
    <r>
      <t>Планируемое число концертов в год:</t>
    </r>
    <r>
      <rPr>
        <sz val="11"/>
        <color theme="1"/>
        <rFont val="Times New Roman"/>
        <family val="1"/>
        <charset val="204"/>
      </rPr>
      <t xml:space="preserve"> </t>
    </r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</si>
  <si>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Кукольный спектакль, драмма</t>
    </r>
  </si>
  <si>
    <r>
      <t xml:space="preserve">Наименование показателя объема: 155 </t>
    </r>
    <r>
      <rPr>
        <sz val="11"/>
        <color theme="1"/>
        <rFont val="Times New Roman"/>
        <family val="1"/>
        <charset val="204"/>
      </rPr>
      <t>постановок</t>
    </r>
  </si>
  <si>
    <r>
      <t xml:space="preserve">Наименование показателя объема: 37 </t>
    </r>
    <r>
      <rPr>
        <sz val="11"/>
        <color theme="1"/>
        <rFont val="Times New Roman"/>
        <family val="1"/>
        <charset val="204"/>
      </rPr>
      <t>концертов</t>
    </r>
  </si>
  <si>
    <t>"______" _________________20____г.</t>
  </si>
  <si>
    <t>Водоснабжение</t>
  </si>
  <si>
    <t>Водоотведение</t>
  </si>
  <si>
    <t>м3</t>
  </si>
  <si>
    <t>Абонентская связь (дополнительно)</t>
  </si>
  <si>
    <t>Услуги междугородней связи</t>
  </si>
  <si>
    <t xml:space="preserve"> НА 29.12.2018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</si>
</sst>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1" xfId="0" applyFont="1" applyFill="1" applyBorder="1"/>
    <xf numFmtId="0" fontId="3" fillId="0" borderId="1" xfId="0" applyFont="1" applyBorder="1" applyAlignment="1">
      <alignment wrapText="1"/>
    </xf>
    <xf numFmtId="2" fontId="3" fillId="0" borderId="1" xfId="0" applyNumberFormat="1" applyFont="1" applyBorder="1"/>
    <xf numFmtId="0" fontId="3" fillId="0" borderId="1" xfId="0" applyFont="1" applyFill="1" applyBorder="1" applyAlignment="1">
      <alignment wrapText="1"/>
    </xf>
    <xf numFmtId="0" fontId="4" fillId="0" borderId="1" xfId="0" applyFont="1" applyBorder="1"/>
    <xf numFmtId="2" fontId="3" fillId="0" borderId="1" xfId="0" applyNumberFormat="1" applyFont="1" applyBorder="1" applyAlignment="1">
      <alignment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2" fillId="0" borderId="0" xfId="0" applyFont="1" applyBorder="1" applyAlignment="1">
      <alignment horizontal="left"/>
    </xf>
    <xf numFmtId="2" fontId="3" fillId="0" borderId="0" xfId="0" applyNumberFormat="1" applyFont="1" applyBorder="1"/>
    <xf numFmtId="0" fontId="2" fillId="0" borderId="0" xfId="0" applyFont="1" applyAlignment="1">
      <alignment horizontal="center"/>
    </xf>
    <xf numFmtId="2" fontId="3" fillId="0" borderId="2" xfId="0" applyNumberFormat="1" applyFont="1" applyBorder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0" fillId="0" borderId="0" xfId="0" applyFont="1"/>
    <xf numFmtId="0" fontId="0" fillId="0" borderId="0" xfId="0" applyFont="1" applyBorder="1"/>
    <xf numFmtId="0" fontId="3" fillId="0" borderId="1" xfId="0" applyFont="1" applyFill="1" applyBorder="1" applyAlignment="1">
      <alignment horizontal="center" wrapText="1"/>
    </xf>
    <xf numFmtId="1" fontId="3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0" fontId="3" fillId="0" borderId="2" xfId="0" applyFont="1" applyFill="1" applyBorder="1" applyAlignment="1">
      <alignment horizontal="center" wrapText="1"/>
    </xf>
    <xf numFmtId="0" fontId="3" fillId="0" borderId="6" xfId="0" applyFont="1" applyBorder="1" applyAlignment="1">
      <alignment wrapText="1"/>
    </xf>
    <xf numFmtId="2" fontId="3" fillId="0" borderId="2" xfId="0" applyNumberFormat="1" applyFont="1" applyBorder="1" applyAlignment="1">
      <alignment wrapText="1"/>
    </xf>
    <xf numFmtId="2" fontId="3" fillId="0" borderId="6" xfId="0" applyNumberFormat="1" applyFont="1" applyBorder="1" applyAlignment="1">
      <alignment wrapText="1"/>
    </xf>
    <xf numFmtId="2" fontId="3" fillId="0" borderId="6" xfId="0" applyNumberFormat="1" applyFont="1" applyBorder="1"/>
    <xf numFmtId="4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/>
    <xf numFmtId="0" fontId="3" fillId="0" borderId="0" xfId="0" applyFont="1" applyBorder="1" applyAlignment="1">
      <alignment wrapText="1"/>
    </xf>
    <xf numFmtId="4" fontId="2" fillId="0" borderId="1" xfId="0" applyNumberFormat="1" applyFont="1" applyBorder="1" applyAlignment="1"/>
    <xf numFmtId="4" fontId="2" fillId="0" borderId="0" xfId="0" applyNumberFormat="1" applyFont="1" applyBorder="1" applyAlignment="1"/>
    <xf numFmtId="1" fontId="3" fillId="0" borderId="2" xfId="0" applyNumberFormat="1" applyFont="1" applyBorder="1"/>
    <xf numFmtId="0" fontId="3" fillId="0" borderId="0" xfId="0" applyFont="1" applyBorder="1"/>
    <xf numFmtId="2" fontId="2" fillId="0" borderId="1" xfId="0" applyNumberFormat="1" applyFont="1" applyBorder="1" applyAlignment="1"/>
    <xf numFmtId="0" fontId="2" fillId="0" borderId="0" xfId="0" applyFont="1" applyBorder="1" applyAlignment="1"/>
    <xf numFmtId="2" fontId="2" fillId="0" borderId="0" xfId="0" applyNumberFormat="1" applyFont="1" applyBorder="1" applyAlignment="1"/>
    <xf numFmtId="2" fontId="3" fillId="0" borderId="1" xfId="0" applyNumberFormat="1" applyFont="1" applyBorder="1" applyAlignment="1">
      <alignment horizontal="right"/>
    </xf>
    <xf numFmtId="4" fontId="2" fillId="2" borderId="1" xfId="0" applyNumberFormat="1" applyFont="1" applyFill="1" applyBorder="1" applyAlignment="1"/>
    <xf numFmtId="4" fontId="3" fillId="0" borderId="0" xfId="0" applyNumberFormat="1" applyFont="1"/>
    <xf numFmtId="4" fontId="2" fillId="0" borderId="8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4" fontId="0" fillId="0" borderId="0" xfId="0" applyNumberFormat="1"/>
    <xf numFmtId="4" fontId="0" fillId="0" borderId="0" xfId="0" applyNumberFormat="1" applyFont="1" applyBorder="1"/>
    <xf numFmtId="0" fontId="1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2" fontId="0" fillId="0" borderId="0" xfId="0" applyNumberFormat="1"/>
    <xf numFmtId="4" fontId="0" fillId="0" borderId="0" xfId="0" applyNumberFormat="1" applyFont="1"/>
    <xf numFmtId="0" fontId="0" fillId="0" borderId="0" xfId="0" applyFont="1" applyFill="1" applyBorder="1"/>
    <xf numFmtId="1" fontId="4" fillId="0" borderId="1" xfId="0" applyNumberFormat="1" applyFont="1" applyBorder="1"/>
    <xf numFmtId="2" fontId="3" fillId="0" borderId="0" xfId="0" applyNumberFormat="1" applyFont="1"/>
    <xf numFmtId="10" fontId="3" fillId="0" borderId="0" xfId="0" applyNumberFormat="1" applyFont="1"/>
    <xf numFmtId="4" fontId="1" fillId="0" borderId="0" xfId="0" applyNumberFormat="1" applyFont="1"/>
    <xf numFmtId="4" fontId="2" fillId="0" borderId="0" xfId="0" applyNumberFormat="1" applyFont="1"/>
    <xf numFmtId="2" fontId="2" fillId="0" borderId="0" xfId="0" applyNumberFormat="1" applyFont="1" applyBorder="1"/>
    <xf numFmtId="4" fontId="0" fillId="3" borderId="0" xfId="0" applyNumberFormat="1" applyFill="1"/>
    <xf numFmtId="2" fontId="0" fillId="0" borderId="0" xfId="0" applyNumberFormat="1" applyFont="1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2" fontId="3" fillId="0" borderId="2" xfId="0" applyNumberFormat="1" applyFont="1" applyBorder="1"/>
    <xf numFmtId="0" fontId="3" fillId="0" borderId="1" xfId="0" applyFont="1" applyBorder="1" applyAlignment="1">
      <alignment horizontal="center" wrapText="1"/>
    </xf>
    <xf numFmtId="2" fontId="3" fillId="0" borderId="2" xfId="0" applyNumberFormat="1" applyFont="1" applyBorder="1"/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2" fontId="3" fillId="0" borderId="2" xfId="0" applyNumberFormat="1" applyFont="1" applyBorder="1"/>
    <xf numFmtId="0" fontId="3" fillId="0" borderId="4" xfId="0" applyFont="1" applyBorder="1"/>
    <xf numFmtId="0" fontId="6" fillId="0" borderId="0" xfId="0" applyFont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0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1" fillId="0" borderId="0" xfId="0" applyFont="1"/>
    <xf numFmtId="164" fontId="2" fillId="0" borderId="0" xfId="0" applyNumberFormat="1" applyFont="1"/>
    <xf numFmtId="165" fontId="3" fillId="0" borderId="1" xfId="0" applyNumberFormat="1" applyFont="1" applyBorder="1"/>
    <xf numFmtId="2" fontId="2" fillId="0" borderId="1" xfId="0" applyNumberFormat="1" applyFont="1" applyBorder="1"/>
    <xf numFmtId="165" fontId="2" fillId="0" borderId="1" xfId="0" applyNumberFormat="1" applyFont="1" applyBorder="1"/>
    <xf numFmtId="165" fontId="3" fillId="0" borderId="1" xfId="0" applyNumberFormat="1" applyFont="1" applyFill="1" applyBorder="1"/>
    <xf numFmtId="0" fontId="3" fillId="0" borderId="0" xfId="0" applyFont="1" applyFill="1"/>
    <xf numFmtId="1" fontId="3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E16" sqref="E16:E17"/>
    </sheetView>
  </sheetViews>
  <sheetFormatPr defaultRowHeight="15" x14ac:dyDescent="0.25"/>
  <cols>
    <col min="1" max="2" width="17.5703125" customWidth="1"/>
    <col min="4" max="4" width="12.5703125" bestFit="1" customWidth="1"/>
  </cols>
  <sheetData>
    <row r="1" spans="1:4" ht="42" customHeight="1" x14ac:dyDescent="0.25">
      <c r="A1" s="49" t="s">
        <v>107</v>
      </c>
      <c r="B1" s="49" t="s">
        <v>108</v>
      </c>
    </row>
    <row r="2" spans="1:4" ht="42" customHeight="1" x14ac:dyDescent="0.25">
      <c r="A2" s="50">
        <f>'Услуга №1'!I107+'Услуга №2 '!I114+'Работа №1'!I108+'Работа №2'!I111+'Работа №3'!I111+'Работа №4'!I110</f>
        <v>9832907.8787792008</v>
      </c>
      <c r="B2" s="50">
        <f>'Услуга №1'!K107+'Услуга №2 '!K114+'Работа №1'!K108+'Работа №2'!K111+'Работа №3'!K111+'Работа №4'!K110</f>
        <v>9832907.8787792008</v>
      </c>
      <c r="D2" s="51"/>
    </row>
    <row r="5" spans="1:4" x14ac:dyDescent="0.25">
      <c r="A5" s="47">
        <v>212</v>
      </c>
      <c r="B5">
        <v>480</v>
      </c>
      <c r="D5" s="47"/>
    </row>
    <row r="7" spans="1:4" x14ac:dyDescent="0.25">
      <c r="A7" s="47"/>
    </row>
    <row r="8" spans="1:4" x14ac:dyDescent="0.25">
      <c r="A8" s="47"/>
      <c r="B8" s="47"/>
    </row>
    <row r="9" spans="1:4" x14ac:dyDescent="0.25">
      <c r="A9" s="47"/>
    </row>
    <row r="10" spans="1:4" x14ac:dyDescent="0.25">
      <c r="A10" s="47"/>
    </row>
    <row r="11" spans="1:4" x14ac:dyDescent="0.25">
      <c r="A11" s="47"/>
    </row>
    <row r="12" spans="1:4" x14ac:dyDescent="0.25">
      <c r="A12" s="47"/>
    </row>
    <row r="13" spans="1:4" x14ac:dyDescent="0.25">
      <c r="A13" s="4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19"/>
  <sheetViews>
    <sheetView view="pageBreakPreview" topLeftCell="A2" zoomScale="60" zoomScaleNormal="90" workbookViewId="0">
      <selection activeCell="N120" sqref="N120"/>
    </sheetView>
  </sheetViews>
  <sheetFormatPr defaultRowHeight="15" x14ac:dyDescent="0.25"/>
  <cols>
    <col min="1" max="1" width="9.140625" style="19"/>
    <col min="2" max="2" width="11" style="19" customWidth="1"/>
    <col min="3" max="4" width="9.140625" style="19"/>
    <col min="5" max="5" width="8.85546875" style="19" customWidth="1"/>
    <col min="6" max="6" width="17.7109375" style="19" customWidth="1"/>
    <col min="7" max="7" width="14" style="19" customWidth="1"/>
    <col min="8" max="8" width="15.140625" style="19" customWidth="1"/>
    <col min="9" max="9" width="16" style="19" customWidth="1"/>
    <col min="10" max="10" width="13.7109375" style="19" customWidth="1"/>
    <col min="11" max="11" width="18.5703125" style="19" customWidth="1"/>
    <col min="12" max="12" width="11" style="19" customWidth="1"/>
    <col min="13" max="13" width="13.85546875" style="19" customWidth="1"/>
    <col min="14" max="14" width="13.28515625" style="19" customWidth="1"/>
    <col min="15" max="15" width="9.140625" style="19"/>
    <col min="16" max="16" width="11.5703125" style="19" customWidth="1"/>
    <col min="17" max="17" width="9.140625" style="19"/>
    <col min="18" max="18" width="11.140625" style="19" customWidth="1"/>
    <col min="19" max="20" width="9.140625" style="19"/>
    <col min="21" max="21" width="10.28515625" style="19" customWidth="1"/>
    <col min="22" max="22" width="9.140625" style="19"/>
    <col min="23" max="23" width="10.85546875" style="19" customWidth="1"/>
    <col min="24" max="16384" width="9.140625" style="19"/>
  </cols>
  <sheetData>
    <row r="1" spans="1:13" hidden="1" x14ac:dyDescent="0.25"/>
    <row r="2" spans="1:13" x14ac:dyDescent="0.25">
      <c r="A2" s="94" t="s">
        <v>60</v>
      </c>
      <c r="B2" s="94"/>
      <c r="C2" s="94"/>
      <c r="D2" s="94"/>
    </row>
    <row r="3" spans="1:13" x14ac:dyDescent="0.25">
      <c r="A3" s="94" t="s">
        <v>61</v>
      </c>
      <c r="B3" s="94"/>
      <c r="C3" s="96"/>
      <c r="D3" s="96"/>
      <c r="E3" s="96"/>
      <c r="F3" s="96"/>
    </row>
    <row r="4" spans="1:13" x14ac:dyDescent="0.25">
      <c r="A4" s="95" t="s">
        <v>62</v>
      </c>
      <c r="B4" s="95"/>
      <c r="C4" s="95"/>
      <c r="D4" s="96"/>
      <c r="E4" s="96"/>
      <c r="F4" s="96"/>
    </row>
    <row r="5" spans="1:13" x14ac:dyDescent="0.25">
      <c r="A5" s="95" t="s">
        <v>126</v>
      </c>
      <c r="B5" s="95"/>
      <c r="C5" s="95"/>
      <c r="D5" s="96"/>
      <c r="E5" s="96"/>
      <c r="F5" s="96"/>
    </row>
    <row r="6" spans="1:13" ht="7.5" customHeight="1" x14ac:dyDescent="0.25"/>
    <row r="7" spans="1:13" x14ac:dyDescent="0.25">
      <c r="A7" s="90" t="s">
        <v>59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13" x14ac:dyDescent="0.25">
      <c r="A8" s="90" t="s">
        <v>70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</row>
    <row r="9" spans="1:13" x14ac:dyDescent="0.25">
      <c r="A9" s="90" t="s">
        <v>132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</row>
    <row r="10" spans="1:13" ht="12" customHeight="1" x14ac:dyDescent="0.25"/>
    <row r="11" spans="1:13" s="2" customFormat="1" x14ac:dyDescent="0.25">
      <c r="A11" s="1" t="s">
        <v>54</v>
      </c>
    </row>
    <row r="12" spans="1:13" s="2" customFormat="1" x14ac:dyDescent="0.25">
      <c r="A12" s="1" t="s">
        <v>93</v>
      </c>
    </row>
    <row r="13" spans="1:13" s="2" customFormat="1" x14ac:dyDescent="0.25">
      <c r="A13" s="1" t="s">
        <v>94</v>
      </c>
    </row>
    <row r="14" spans="1:13" s="2" customFormat="1" x14ac:dyDescent="0.25">
      <c r="A14" s="1" t="s">
        <v>95</v>
      </c>
    </row>
    <row r="15" spans="1:13" s="2" customFormat="1" x14ac:dyDescent="0.25">
      <c r="A15" s="1" t="s">
        <v>116</v>
      </c>
    </row>
    <row r="16" spans="1:13" s="2" customFormat="1" x14ac:dyDescent="0.25">
      <c r="A16" s="1" t="s">
        <v>111</v>
      </c>
    </row>
    <row r="17" spans="1:13" s="2" customFormat="1" ht="33" customHeight="1" x14ac:dyDescent="0.25">
      <c r="A17" s="85" t="s">
        <v>0</v>
      </c>
      <c r="B17" s="85"/>
      <c r="C17" s="85"/>
      <c r="D17" s="85"/>
      <c r="E17" s="85"/>
      <c r="F17" s="17" t="s">
        <v>1</v>
      </c>
      <c r="G17" s="85" t="s">
        <v>2</v>
      </c>
      <c r="H17" s="85"/>
      <c r="I17" s="85"/>
      <c r="J17" s="85"/>
      <c r="K17" s="85"/>
      <c r="L17" s="17" t="s">
        <v>1</v>
      </c>
    </row>
    <row r="18" spans="1:13" s="2" customFormat="1" x14ac:dyDescent="0.25">
      <c r="A18" s="70" t="s">
        <v>51</v>
      </c>
      <c r="B18" s="70"/>
      <c r="C18" s="70"/>
      <c r="D18" s="70"/>
      <c r="E18" s="70"/>
      <c r="F18" s="6">
        <v>0.438</v>
      </c>
      <c r="G18" s="70" t="s">
        <v>3</v>
      </c>
      <c r="H18" s="70"/>
      <c r="I18" s="70"/>
      <c r="J18" s="70"/>
      <c r="K18" s="70"/>
      <c r="L18" s="6">
        <v>0.438</v>
      </c>
    </row>
    <row r="19" spans="1:13" s="2" customFormat="1" x14ac:dyDescent="0.25">
      <c r="A19" s="75" t="s">
        <v>96</v>
      </c>
      <c r="B19" s="76"/>
      <c r="C19" s="76"/>
      <c r="D19" s="76"/>
      <c r="E19" s="77"/>
      <c r="F19" s="6">
        <v>0.438</v>
      </c>
      <c r="G19" s="70" t="s">
        <v>97</v>
      </c>
      <c r="H19" s="70"/>
      <c r="I19" s="70"/>
      <c r="J19" s="70"/>
      <c r="K19" s="70"/>
      <c r="L19" s="6">
        <v>0.438</v>
      </c>
    </row>
    <row r="20" spans="1:13" s="2" customFormat="1" x14ac:dyDescent="0.25">
      <c r="A20" s="70" t="s">
        <v>41</v>
      </c>
      <c r="B20" s="70"/>
      <c r="C20" s="70"/>
      <c r="D20" s="70"/>
      <c r="E20" s="70"/>
      <c r="F20" s="6">
        <v>0.438</v>
      </c>
      <c r="G20" s="70" t="s">
        <v>98</v>
      </c>
      <c r="H20" s="70"/>
      <c r="I20" s="70"/>
      <c r="J20" s="70"/>
      <c r="K20" s="70"/>
      <c r="L20" s="6">
        <v>0.438</v>
      </c>
    </row>
    <row r="21" spans="1:13" s="2" customFormat="1" ht="15" customHeight="1" x14ac:dyDescent="0.25">
      <c r="A21" s="70" t="s">
        <v>43</v>
      </c>
      <c r="B21" s="70"/>
      <c r="C21" s="70"/>
      <c r="D21" s="70"/>
      <c r="E21" s="70"/>
      <c r="F21" s="6">
        <v>0.65</v>
      </c>
      <c r="G21" s="70" t="s">
        <v>66</v>
      </c>
      <c r="H21" s="70"/>
      <c r="I21" s="70"/>
      <c r="J21" s="70"/>
      <c r="K21" s="70"/>
      <c r="L21" s="6">
        <v>0.438</v>
      </c>
    </row>
    <row r="22" spans="1:13" s="2" customFormat="1" ht="14.25" customHeight="1" x14ac:dyDescent="0.25">
      <c r="A22" s="70" t="s">
        <v>42</v>
      </c>
      <c r="B22" s="70"/>
      <c r="C22" s="70"/>
      <c r="D22" s="70"/>
      <c r="E22" s="70"/>
      <c r="F22" s="6">
        <v>2.84</v>
      </c>
      <c r="G22" s="70" t="s">
        <v>48</v>
      </c>
      <c r="H22" s="70"/>
      <c r="I22" s="70"/>
      <c r="J22" s="70"/>
      <c r="K22" s="70"/>
      <c r="L22" s="6">
        <v>0.876</v>
      </c>
    </row>
    <row r="23" spans="1:13" s="2" customFormat="1" x14ac:dyDescent="0.25">
      <c r="A23" s="70" t="s">
        <v>77</v>
      </c>
      <c r="B23" s="70"/>
      <c r="C23" s="70"/>
      <c r="D23" s="70"/>
      <c r="E23" s="70"/>
      <c r="F23" s="6">
        <v>0.219</v>
      </c>
      <c r="G23" s="70" t="s">
        <v>46</v>
      </c>
      <c r="H23" s="70"/>
      <c r="I23" s="70"/>
      <c r="J23" s="70"/>
      <c r="K23" s="70"/>
      <c r="L23" s="6">
        <v>1.31</v>
      </c>
    </row>
    <row r="24" spans="1:13" s="2" customFormat="1" ht="15" customHeight="1" x14ac:dyDescent="0.25">
      <c r="A24" s="70" t="s">
        <v>76</v>
      </c>
      <c r="B24" s="70"/>
      <c r="C24" s="70"/>
      <c r="D24" s="70"/>
      <c r="E24" s="70"/>
      <c r="F24" s="6">
        <v>0.438</v>
      </c>
      <c r="G24" s="75" t="s">
        <v>53</v>
      </c>
      <c r="H24" s="76"/>
      <c r="I24" s="76"/>
      <c r="J24" s="76"/>
      <c r="K24" s="77"/>
      <c r="L24" s="6">
        <v>0.438</v>
      </c>
    </row>
    <row r="25" spans="1:13" s="2" customFormat="1" x14ac:dyDescent="0.25">
      <c r="A25" s="74" t="s">
        <v>50</v>
      </c>
      <c r="B25" s="74"/>
      <c r="C25" s="74"/>
      <c r="D25" s="74"/>
      <c r="E25" s="74"/>
      <c r="F25" s="6">
        <v>0.438</v>
      </c>
      <c r="G25" s="70"/>
      <c r="H25" s="70"/>
      <c r="I25" s="70"/>
      <c r="J25" s="70"/>
      <c r="K25" s="70"/>
      <c r="L25" s="4"/>
    </row>
    <row r="26" spans="1:13" s="2" customFormat="1" ht="15" customHeight="1" x14ac:dyDescent="0.25">
      <c r="A26" s="70" t="s">
        <v>45</v>
      </c>
      <c r="B26" s="70"/>
      <c r="C26" s="70"/>
      <c r="D26" s="70"/>
      <c r="E26" s="70"/>
      <c r="F26" s="6">
        <v>0.438</v>
      </c>
      <c r="G26" s="75"/>
      <c r="H26" s="76"/>
      <c r="I26" s="76"/>
      <c r="J26" s="76"/>
      <c r="K26" s="77"/>
      <c r="L26" s="4"/>
    </row>
    <row r="27" spans="1:13" s="2" customFormat="1" x14ac:dyDescent="0.25">
      <c r="A27" s="70" t="s">
        <v>49</v>
      </c>
      <c r="B27" s="70"/>
      <c r="C27" s="70"/>
      <c r="D27" s="70"/>
      <c r="E27" s="70"/>
      <c r="F27" s="6">
        <v>0.438</v>
      </c>
      <c r="G27" s="74"/>
      <c r="H27" s="74"/>
      <c r="I27" s="74"/>
      <c r="J27" s="74"/>
      <c r="K27" s="74"/>
      <c r="L27" s="4"/>
    </row>
    <row r="28" spans="1:13" s="2" customFormat="1" x14ac:dyDescent="0.25">
      <c r="A28" s="70" t="s">
        <v>44</v>
      </c>
      <c r="B28" s="70"/>
      <c r="C28" s="70"/>
      <c r="D28" s="70"/>
      <c r="E28" s="70"/>
      <c r="F28" s="6">
        <v>0.438</v>
      </c>
      <c r="G28" s="74"/>
      <c r="H28" s="74"/>
      <c r="I28" s="74"/>
      <c r="J28" s="74"/>
      <c r="K28" s="74"/>
      <c r="L28" s="4"/>
    </row>
    <row r="29" spans="1:13" s="2" customFormat="1" ht="15" customHeight="1" x14ac:dyDescent="0.25">
      <c r="A29" s="74" t="s">
        <v>47</v>
      </c>
      <c r="B29" s="74"/>
      <c r="C29" s="74"/>
      <c r="D29" s="74"/>
      <c r="E29" s="74"/>
      <c r="F29" s="6">
        <v>0.438</v>
      </c>
      <c r="G29" s="75"/>
      <c r="H29" s="76"/>
      <c r="I29" s="76"/>
      <c r="J29" s="76"/>
      <c r="K29" s="77"/>
      <c r="L29" s="4"/>
    </row>
    <row r="30" spans="1:13" s="2" customFormat="1" x14ac:dyDescent="0.25">
      <c r="A30" s="70" t="s">
        <v>52</v>
      </c>
      <c r="B30" s="70"/>
      <c r="C30" s="70"/>
      <c r="D30" s="70"/>
      <c r="E30" s="70"/>
      <c r="F30" s="6">
        <v>0.438</v>
      </c>
      <c r="G30" s="74"/>
      <c r="H30" s="74"/>
      <c r="I30" s="74"/>
      <c r="J30" s="74"/>
      <c r="K30" s="74"/>
      <c r="L30" s="4"/>
    </row>
    <row r="31" spans="1:13" s="2" customFormat="1" x14ac:dyDescent="0.25">
      <c r="A31" s="70" t="s">
        <v>78</v>
      </c>
      <c r="B31" s="70"/>
      <c r="C31" s="70"/>
      <c r="D31" s="70"/>
      <c r="E31" s="70"/>
      <c r="F31" s="6">
        <v>0.438</v>
      </c>
      <c r="G31" s="74"/>
      <c r="H31" s="74"/>
      <c r="I31" s="74"/>
      <c r="J31" s="74"/>
      <c r="K31" s="74"/>
      <c r="L31" s="4"/>
    </row>
    <row r="32" spans="1:13" s="1" customFormat="1" ht="14.25" x14ac:dyDescent="0.2">
      <c r="A32" s="101" t="s">
        <v>4</v>
      </c>
      <c r="B32" s="101"/>
      <c r="C32" s="101"/>
      <c r="D32" s="101"/>
      <c r="E32" s="101"/>
      <c r="F32" s="106">
        <f>SUM(F18:F31)</f>
        <v>8.5269999999999992</v>
      </c>
      <c r="G32" s="101" t="s">
        <v>4</v>
      </c>
      <c r="H32" s="101"/>
      <c r="I32" s="101"/>
      <c r="J32" s="101"/>
      <c r="K32" s="101"/>
      <c r="L32" s="106">
        <f>SUM(L18:L31)</f>
        <v>4.3760000000000003</v>
      </c>
      <c r="M32" s="104"/>
    </row>
    <row r="33" spans="1:13" ht="12" customHeight="1" x14ac:dyDescent="0.25"/>
    <row r="34" spans="1:13" s="2" customFormat="1" x14ac:dyDescent="0.25">
      <c r="A34" s="1" t="s">
        <v>55</v>
      </c>
      <c r="F34" s="2">
        <v>6730</v>
      </c>
    </row>
    <row r="35" spans="1:13" s="2" customFormat="1" ht="45" customHeight="1" x14ac:dyDescent="0.25">
      <c r="A35" s="78" t="s">
        <v>5</v>
      </c>
      <c r="B35" s="79"/>
      <c r="C35" s="79"/>
      <c r="D35" s="79"/>
      <c r="E35" s="80"/>
      <c r="F35" s="17" t="s">
        <v>6</v>
      </c>
      <c r="G35" s="17" t="s">
        <v>1</v>
      </c>
      <c r="H35" s="17" t="s">
        <v>72</v>
      </c>
      <c r="I35" s="17" t="s">
        <v>73</v>
      </c>
      <c r="J35" s="17" t="s">
        <v>74</v>
      </c>
      <c r="K35" s="21" t="s">
        <v>75</v>
      </c>
    </row>
    <row r="36" spans="1:13" s="2" customFormat="1" ht="15" customHeight="1" x14ac:dyDescent="0.25">
      <c r="A36" s="70" t="s">
        <v>51</v>
      </c>
      <c r="B36" s="70"/>
      <c r="C36" s="70"/>
      <c r="D36" s="70"/>
      <c r="E36" s="70"/>
      <c r="F36" s="6">
        <v>19793.854800000001</v>
      </c>
      <c r="G36" s="6">
        <f>F18</f>
        <v>0.438</v>
      </c>
      <c r="H36" s="6">
        <f>F36*G36*12</f>
        <v>104036.5008288</v>
      </c>
      <c r="I36" s="6">
        <f>H36*1.302+717</f>
        <v>136172.52407909761</v>
      </c>
      <c r="J36" s="22">
        <f>F34</f>
        <v>6730</v>
      </c>
      <c r="K36" s="6">
        <f>I36/J36</f>
        <v>20.233658852763391</v>
      </c>
      <c r="M36" s="56"/>
    </row>
    <row r="37" spans="1:13" s="2" customFormat="1" ht="15" customHeight="1" x14ac:dyDescent="0.25">
      <c r="A37" s="70" t="s">
        <v>96</v>
      </c>
      <c r="B37" s="70"/>
      <c r="C37" s="70"/>
      <c r="D37" s="70"/>
      <c r="E37" s="70"/>
      <c r="F37" s="3">
        <v>17114</v>
      </c>
      <c r="G37" s="6">
        <f t="shared" ref="G37:G49" si="0">F19</f>
        <v>0.438</v>
      </c>
      <c r="H37" s="6">
        <f t="shared" ref="H37:H46" si="1">F37*G37*12</f>
        <v>89951.183999999994</v>
      </c>
      <c r="I37" s="6">
        <f t="shared" ref="I37:I48" si="2">H37*1.302+717</f>
        <v>117833.44156799999</v>
      </c>
      <c r="J37" s="22">
        <f>J36</f>
        <v>6730</v>
      </c>
      <c r="K37" s="6">
        <f t="shared" ref="K37:K46" si="3">I37/J37</f>
        <v>17.508683739673106</v>
      </c>
      <c r="M37" s="56"/>
    </row>
    <row r="38" spans="1:13" s="2" customFormat="1" ht="15" customHeight="1" x14ac:dyDescent="0.25">
      <c r="A38" s="70" t="s">
        <v>41</v>
      </c>
      <c r="B38" s="70"/>
      <c r="C38" s="70"/>
      <c r="D38" s="70"/>
      <c r="E38" s="70"/>
      <c r="F38" s="3">
        <v>15567</v>
      </c>
      <c r="G38" s="6">
        <f t="shared" si="0"/>
        <v>0.438</v>
      </c>
      <c r="H38" s="6">
        <f t="shared" si="1"/>
        <v>81820.152000000002</v>
      </c>
      <c r="I38" s="6">
        <f t="shared" si="2"/>
        <v>107246.837904</v>
      </c>
      <c r="J38" s="22">
        <f t="shared" ref="J38:J44" si="4">J37</f>
        <v>6730</v>
      </c>
      <c r="K38" s="6">
        <f t="shared" si="3"/>
        <v>15.935637132838039</v>
      </c>
    </row>
    <row r="39" spans="1:13" s="2" customFormat="1" ht="15" customHeight="1" x14ac:dyDescent="0.25">
      <c r="A39" s="70" t="s">
        <v>43</v>
      </c>
      <c r="B39" s="70"/>
      <c r="C39" s="70"/>
      <c r="D39" s="70"/>
      <c r="E39" s="70"/>
      <c r="F39" s="3">
        <v>16030</v>
      </c>
      <c r="G39" s="6">
        <f t="shared" si="0"/>
        <v>0.65</v>
      </c>
      <c r="H39" s="6">
        <f t="shared" si="1"/>
        <v>125034</v>
      </c>
      <c r="I39" s="6">
        <f t="shared" si="2"/>
        <v>163511.26800000001</v>
      </c>
      <c r="J39" s="22">
        <f t="shared" si="4"/>
        <v>6730</v>
      </c>
      <c r="K39" s="6">
        <f t="shared" si="3"/>
        <v>24.295879346210999</v>
      </c>
      <c r="M39" s="109"/>
    </row>
    <row r="40" spans="1:13" s="2" customFormat="1" ht="15" customHeight="1" x14ac:dyDescent="0.25">
      <c r="A40" s="70" t="s">
        <v>42</v>
      </c>
      <c r="B40" s="70"/>
      <c r="C40" s="70"/>
      <c r="D40" s="70"/>
      <c r="E40" s="70"/>
      <c r="F40" s="3">
        <v>16948</v>
      </c>
      <c r="G40" s="6">
        <f t="shared" si="0"/>
        <v>2.84</v>
      </c>
      <c r="H40" s="6">
        <f t="shared" si="1"/>
        <v>577587.84</v>
      </c>
      <c r="I40" s="6">
        <f t="shared" si="2"/>
        <v>752736.36768000002</v>
      </c>
      <c r="J40" s="22">
        <f t="shared" si="4"/>
        <v>6730</v>
      </c>
      <c r="K40" s="6">
        <f t="shared" si="3"/>
        <v>111.84790010104012</v>
      </c>
    </row>
    <row r="41" spans="1:13" s="2" customFormat="1" ht="15" customHeight="1" x14ac:dyDescent="0.25">
      <c r="A41" s="70" t="s">
        <v>77</v>
      </c>
      <c r="B41" s="70"/>
      <c r="C41" s="70"/>
      <c r="D41" s="70"/>
      <c r="E41" s="70"/>
      <c r="F41" s="3">
        <v>14366</v>
      </c>
      <c r="G41" s="6">
        <f t="shared" si="0"/>
        <v>0.219</v>
      </c>
      <c r="H41" s="6">
        <f t="shared" si="1"/>
        <v>37753.847999999998</v>
      </c>
      <c r="I41" s="6">
        <f t="shared" si="2"/>
        <v>49872.510095999998</v>
      </c>
      <c r="J41" s="22">
        <f t="shared" si="4"/>
        <v>6730</v>
      </c>
      <c r="K41" s="6">
        <f t="shared" si="3"/>
        <v>7.4104769830609207</v>
      </c>
    </row>
    <row r="42" spans="1:13" s="2" customFormat="1" ht="15" customHeight="1" x14ac:dyDescent="0.25">
      <c r="A42" s="70" t="s">
        <v>76</v>
      </c>
      <c r="B42" s="70"/>
      <c r="C42" s="70"/>
      <c r="D42" s="70"/>
      <c r="E42" s="70"/>
      <c r="F42" s="3">
        <v>14218.592000000001</v>
      </c>
      <c r="G42" s="6">
        <f t="shared" si="0"/>
        <v>0.438</v>
      </c>
      <c r="H42" s="6">
        <f t="shared" si="1"/>
        <v>74732.919552000007</v>
      </c>
      <c r="I42" s="6">
        <f t="shared" si="2"/>
        <v>98019.261256704005</v>
      </c>
      <c r="J42" s="22">
        <f t="shared" si="4"/>
        <v>6730</v>
      </c>
      <c r="K42" s="6">
        <f t="shared" si="3"/>
        <v>14.564526189703418</v>
      </c>
    </row>
    <row r="43" spans="1:13" s="2" customFormat="1" ht="15" customHeight="1" x14ac:dyDescent="0.25">
      <c r="A43" s="70" t="s">
        <v>50</v>
      </c>
      <c r="B43" s="70"/>
      <c r="C43" s="70"/>
      <c r="D43" s="70"/>
      <c r="E43" s="70"/>
      <c r="F43" s="3">
        <v>16867</v>
      </c>
      <c r="G43" s="6">
        <f t="shared" si="0"/>
        <v>0.438</v>
      </c>
      <c r="H43" s="6">
        <f t="shared" si="1"/>
        <v>88652.952000000005</v>
      </c>
      <c r="I43" s="6">
        <f t="shared" si="2"/>
        <v>116143.14350400001</v>
      </c>
      <c r="J43" s="22">
        <f t="shared" si="4"/>
        <v>6730</v>
      </c>
      <c r="K43" s="6">
        <f t="shared" si="3"/>
        <v>17.257525037741456</v>
      </c>
    </row>
    <row r="44" spans="1:13" s="2" customFormat="1" ht="15" customHeight="1" x14ac:dyDescent="0.25">
      <c r="A44" s="70" t="s">
        <v>45</v>
      </c>
      <c r="B44" s="70"/>
      <c r="C44" s="70"/>
      <c r="D44" s="70"/>
      <c r="E44" s="70"/>
      <c r="F44" s="3">
        <v>16303</v>
      </c>
      <c r="G44" s="6">
        <f t="shared" si="0"/>
        <v>0.438</v>
      </c>
      <c r="H44" s="6">
        <f t="shared" si="1"/>
        <v>85688.567999999999</v>
      </c>
      <c r="I44" s="6">
        <f t="shared" si="2"/>
        <v>112283.51553600001</v>
      </c>
      <c r="J44" s="22">
        <f t="shared" si="4"/>
        <v>6730</v>
      </c>
      <c r="K44" s="6">
        <f t="shared" si="3"/>
        <v>16.684029054383359</v>
      </c>
    </row>
    <row r="45" spans="1:13" s="2" customFormat="1" ht="15" customHeight="1" x14ac:dyDescent="0.25">
      <c r="A45" s="70" t="s">
        <v>49</v>
      </c>
      <c r="B45" s="70"/>
      <c r="C45" s="70"/>
      <c r="D45" s="70"/>
      <c r="E45" s="70"/>
      <c r="F45" s="3">
        <v>16397</v>
      </c>
      <c r="G45" s="6">
        <f t="shared" si="0"/>
        <v>0.438</v>
      </c>
      <c r="H45" s="6">
        <f t="shared" si="1"/>
        <v>86182.632000000012</v>
      </c>
      <c r="I45" s="6">
        <f t="shared" si="2"/>
        <v>112926.78686400002</v>
      </c>
      <c r="J45" s="22">
        <f>J43</f>
        <v>6730</v>
      </c>
      <c r="K45" s="6">
        <f t="shared" si="3"/>
        <v>16.779611718276378</v>
      </c>
    </row>
    <row r="46" spans="1:13" s="2" customFormat="1" ht="15" customHeight="1" x14ac:dyDescent="0.25">
      <c r="A46" s="70" t="s">
        <v>44</v>
      </c>
      <c r="B46" s="70"/>
      <c r="C46" s="70"/>
      <c r="D46" s="70"/>
      <c r="E46" s="70"/>
      <c r="F46" s="3">
        <v>15303</v>
      </c>
      <c r="G46" s="6">
        <f t="shared" si="0"/>
        <v>0.438</v>
      </c>
      <c r="H46" s="6">
        <f t="shared" si="1"/>
        <v>80432.567999999999</v>
      </c>
      <c r="I46" s="6">
        <f t="shared" si="2"/>
        <v>105440.203536</v>
      </c>
      <c r="J46" s="22">
        <f>J44</f>
        <v>6730</v>
      </c>
      <c r="K46" s="6">
        <f t="shared" si="3"/>
        <v>15.667192204457653</v>
      </c>
    </row>
    <row r="47" spans="1:13" s="2" customFormat="1" ht="15" customHeight="1" x14ac:dyDescent="0.25">
      <c r="A47" s="70" t="s">
        <v>47</v>
      </c>
      <c r="B47" s="70"/>
      <c r="C47" s="70"/>
      <c r="D47" s="70"/>
      <c r="E47" s="70"/>
      <c r="F47" s="3">
        <v>15038</v>
      </c>
      <c r="G47" s="6">
        <f t="shared" si="0"/>
        <v>0.438</v>
      </c>
      <c r="H47" s="6">
        <f>F47*G47*12</f>
        <v>79039.728000000003</v>
      </c>
      <c r="I47" s="6">
        <f t="shared" si="2"/>
        <v>103626.725856</v>
      </c>
      <c r="J47" s="22">
        <f>F34</f>
        <v>6730</v>
      </c>
      <c r="K47" s="6">
        <f>I47/J47</f>
        <v>15.397730439227342</v>
      </c>
    </row>
    <row r="48" spans="1:13" s="2" customFormat="1" ht="15" customHeight="1" x14ac:dyDescent="0.25">
      <c r="A48" s="70" t="s">
        <v>52</v>
      </c>
      <c r="B48" s="70"/>
      <c r="C48" s="70"/>
      <c r="D48" s="70"/>
      <c r="E48" s="70"/>
      <c r="F48" s="3">
        <v>15630</v>
      </c>
      <c r="G48" s="6">
        <f t="shared" si="0"/>
        <v>0.438</v>
      </c>
      <c r="H48" s="6">
        <f t="shared" ref="H48" si="5">F48*G48*12</f>
        <v>82151.28</v>
      </c>
      <c r="I48" s="6">
        <f t="shared" si="2"/>
        <v>107677.96656</v>
      </c>
      <c r="J48" s="22">
        <f t="shared" ref="J48:J49" si="6">J47</f>
        <v>6730</v>
      </c>
      <c r="K48" s="6">
        <f t="shared" ref="K48:K49" si="7">I48/J48</f>
        <v>15.999697854383358</v>
      </c>
    </row>
    <row r="49" spans="1:14" s="2" customFormat="1" ht="15" customHeight="1" x14ac:dyDescent="0.25">
      <c r="A49" s="70" t="s">
        <v>78</v>
      </c>
      <c r="B49" s="70"/>
      <c r="C49" s="70"/>
      <c r="D49" s="70"/>
      <c r="E49" s="70"/>
      <c r="F49" s="3">
        <v>17114</v>
      </c>
      <c r="G49" s="6">
        <f t="shared" si="0"/>
        <v>0.438</v>
      </c>
      <c r="H49" s="6">
        <f>F49*G49*12</f>
        <v>89951.183999999994</v>
      </c>
      <c r="I49" s="6">
        <f>H49*1.302+717.05</f>
        <v>117833.491568</v>
      </c>
      <c r="J49" s="22">
        <f t="shared" si="6"/>
        <v>6730</v>
      </c>
      <c r="K49" s="6">
        <f t="shared" si="7"/>
        <v>17.508691169093609</v>
      </c>
    </row>
    <row r="50" spans="1:14" customFormat="1" ht="15.75" customHeight="1" x14ac:dyDescent="0.25">
      <c r="A50" s="67" t="s">
        <v>79</v>
      </c>
      <c r="B50" s="68"/>
      <c r="C50" s="68"/>
      <c r="D50" s="68"/>
      <c r="E50" s="68"/>
      <c r="F50" s="68"/>
      <c r="G50" s="68"/>
      <c r="H50" s="69"/>
      <c r="I50" s="23">
        <f>SUM(I36:I49)</f>
        <v>2201324.0440078024</v>
      </c>
      <c r="J50" s="23"/>
      <c r="K50" s="23">
        <f>SUM(K36:K49)</f>
        <v>327.0912398228532</v>
      </c>
      <c r="L50" s="2"/>
      <c r="M50" s="57"/>
      <c r="N50" s="47"/>
    </row>
    <row r="51" spans="1:14" s="2" customFormat="1" ht="13.5" customHeight="1" x14ac:dyDescent="0.25"/>
    <row r="52" spans="1:14" s="2" customFormat="1" ht="14.25" customHeight="1" x14ac:dyDescent="0.25">
      <c r="A52" s="83" t="s">
        <v>9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</row>
    <row r="53" spans="1:14" s="2" customFormat="1" ht="45" x14ac:dyDescent="0.25">
      <c r="A53" s="92" t="s">
        <v>10</v>
      </c>
      <c r="B53" s="92"/>
      <c r="C53" s="92"/>
      <c r="D53" s="92"/>
      <c r="E53" s="92"/>
      <c r="F53" s="17" t="s">
        <v>8</v>
      </c>
      <c r="G53" s="17" t="s">
        <v>67</v>
      </c>
      <c r="H53" s="17" t="s">
        <v>68</v>
      </c>
      <c r="I53" s="17" t="s">
        <v>80</v>
      </c>
      <c r="J53" s="17" t="s">
        <v>74</v>
      </c>
      <c r="K53" s="24" t="s">
        <v>75</v>
      </c>
      <c r="L53" s="25"/>
    </row>
    <row r="54" spans="1:14" s="2" customFormat="1" x14ac:dyDescent="0.25">
      <c r="A54" s="71" t="s">
        <v>11</v>
      </c>
      <c r="B54" s="72"/>
      <c r="C54" s="72"/>
      <c r="D54" s="72"/>
      <c r="E54" s="73"/>
      <c r="F54" s="5" t="s">
        <v>81</v>
      </c>
      <c r="G54" s="9">
        <f>I54/H54</f>
        <v>35053.631578947367</v>
      </c>
      <c r="H54" s="9">
        <v>4.37</v>
      </c>
      <c r="I54" s="9">
        <v>153184.37</v>
      </c>
      <c r="J54" s="22">
        <f>J49</f>
        <v>6730</v>
      </c>
      <c r="K54" s="26">
        <f>I54/J54</f>
        <v>22.761421991084696</v>
      </c>
      <c r="L54" s="27"/>
    </row>
    <row r="55" spans="1:14" s="2" customFormat="1" x14ac:dyDescent="0.25">
      <c r="A55" s="70" t="s">
        <v>12</v>
      </c>
      <c r="B55" s="70"/>
      <c r="C55" s="70"/>
      <c r="D55" s="70"/>
      <c r="E55" s="70"/>
      <c r="F55" s="3" t="s">
        <v>13</v>
      </c>
      <c r="G55" s="6">
        <f>I55/H55</f>
        <v>385.36390108272951</v>
      </c>
      <c r="H55" s="6">
        <v>1596.89</v>
      </c>
      <c r="I55" s="9">
        <v>615383.76</v>
      </c>
      <c r="J55" s="22">
        <f>J54</f>
        <v>6730</v>
      </c>
      <c r="K55" s="26">
        <f t="shared" ref="K55" si="8">I55/J55</f>
        <v>91.438894502228834</v>
      </c>
      <c r="L55" s="27"/>
    </row>
    <row r="56" spans="1:14" s="2" customFormat="1" x14ac:dyDescent="0.25">
      <c r="A56" s="70" t="s">
        <v>127</v>
      </c>
      <c r="B56" s="70"/>
      <c r="C56" s="70"/>
      <c r="D56" s="70"/>
      <c r="E56" s="70"/>
      <c r="F56" s="3" t="s">
        <v>129</v>
      </c>
      <c r="G56" s="6">
        <f>I56/H56</f>
        <v>183.96016069635087</v>
      </c>
      <c r="H56" s="6">
        <v>29.87</v>
      </c>
      <c r="I56" s="9">
        <v>5494.89</v>
      </c>
      <c r="J56" s="22">
        <f t="shared" ref="J56:J57" si="9">J55</f>
        <v>6730</v>
      </c>
      <c r="K56" s="26">
        <f t="shared" ref="K56:K57" si="10">I56/J56</f>
        <v>0.81647696879643394</v>
      </c>
      <c r="L56" s="27"/>
    </row>
    <row r="57" spans="1:14" s="2" customFormat="1" x14ac:dyDescent="0.25">
      <c r="A57" s="70" t="s">
        <v>128</v>
      </c>
      <c r="B57" s="70"/>
      <c r="C57" s="70"/>
      <c r="D57" s="70"/>
      <c r="E57" s="70"/>
      <c r="F57" s="3" t="s">
        <v>129</v>
      </c>
      <c r="G57" s="6">
        <f>I57/H57</f>
        <v>238.77494692144373</v>
      </c>
      <c r="H57" s="6">
        <v>42.39</v>
      </c>
      <c r="I57" s="9">
        <f>10118.92+2.75</f>
        <v>10121.67</v>
      </c>
      <c r="J57" s="22">
        <f t="shared" si="9"/>
        <v>6730</v>
      </c>
      <c r="K57" s="26">
        <f t="shared" si="10"/>
        <v>1.503962852897474</v>
      </c>
      <c r="L57" s="27"/>
    </row>
    <row r="58" spans="1:14" s="2" customFormat="1" x14ac:dyDescent="0.25">
      <c r="A58" s="81" t="s">
        <v>14</v>
      </c>
      <c r="B58" s="82"/>
      <c r="C58" s="82"/>
      <c r="D58" s="82"/>
      <c r="E58" s="82"/>
      <c r="F58" s="82"/>
      <c r="G58" s="82"/>
      <c r="H58" s="82"/>
      <c r="I58" s="23">
        <f>SUM(I54:I57)</f>
        <v>784184.69000000006</v>
      </c>
      <c r="J58" s="29"/>
      <c r="K58" s="23">
        <f>SUM(K54:K57)</f>
        <v>116.52075631500743</v>
      </c>
      <c r="L58" s="28"/>
      <c r="M58" s="58"/>
    </row>
    <row r="59" spans="1:14" s="2" customFormat="1" ht="12" customHeight="1" x14ac:dyDescent="0.25"/>
    <row r="60" spans="1:14" s="2" customFormat="1" x14ac:dyDescent="0.25">
      <c r="A60" s="83" t="s">
        <v>15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</row>
    <row r="61" spans="1:14" s="2" customFormat="1" ht="45" x14ac:dyDescent="0.25">
      <c r="A61" s="78" t="s">
        <v>19</v>
      </c>
      <c r="B61" s="79"/>
      <c r="C61" s="79"/>
      <c r="D61" s="79"/>
      <c r="E61" s="80"/>
      <c r="F61" s="17" t="s">
        <v>8</v>
      </c>
      <c r="G61" s="17" t="s">
        <v>67</v>
      </c>
      <c r="H61" s="17" t="s">
        <v>68</v>
      </c>
      <c r="I61" s="17" t="s">
        <v>80</v>
      </c>
      <c r="J61" s="17" t="s">
        <v>74</v>
      </c>
      <c r="K61" s="24" t="s">
        <v>75</v>
      </c>
      <c r="L61" s="25"/>
    </row>
    <row r="62" spans="1:14" s="2" customFormat="1" hidden="1" x14ac:dyDescent="0.25">
      <c r="A62" s="70" t="s">
        <v>57</v>
      </c>
      <c r="B62" s="70"/>
      <c r="C62" s="70"/>
      <c r="D62" s="70"/>
      <c r="E62" s="70"/>
      <c r="F62" s="3" t="s">
        <v>17</v>
      </c>
      <c r="G62" s="30"/>
      <c r="H62" s="6"/>
      <c r="I62" s="6"/>
      <c r="J62" s="22">
        <f>J55</f>
        <v>6730</v>
      </c>
      <c r="K62" s="16">
        <f>I62/J62</f>
        <v>0</v>
      </c>
      <c r="L62" s="28"/>
    </row>
    <row r="63" spans="1:14" s="2" customFormat="1" x14ac:dyDescent="0.25">
      <c r="A63" s="70" t="s">
        <v>16</v>
      </c>
      <c r="B63" s="70"/>
      <c r="C63" s="70"/>
      <c r="D63" s="70"/>
      <c r="E63" s="70"/>
      <c r="F63" s="3" t="s">
        <v>17</v>
      </c>
      <c r="G63" s="30">
        <v>0.438</v>
      </c>
      <c r="H63" s="6">
        <v>570</v>
      </c>
      <c r="I63" s="6">
        <f t="shared" ref="I63:I66" si="11">H63*G63*12</f>
        <v>2995.92</v>
      </c>
      <c r="J63" s="22">
        <f>J62</f>
        <v>6730</v>
      </c>
      <c r="K63" s="16">
        <f t="shared" ref="K63:K65" si="12">I63/J63</f>
        <v>0.44515898959881128</v>
      </c>
      <c r="L63" s="28"/>
    </row>
    <row r="64" spans="1:14" s="2" customFormat="1" ht="16.5" customHeight="1" x14ac:dyDescent="0.25">
      <c r="A64" s="74" t="s">
        <v>83</v>
      </c>
      <c r="B64" s="74"/>
      <c r="C64" s="74"/>
      <c r="D64" s="74"/>
      <c r="E64" s="74"/>
      <c r="F64" s="3" t="s">
        <v>17</v>
      </c>
      <c r="G64" s="30">
        <v>0.438</v>
      </c>
      <c r="H64" s="6">
        <v>4000</v>
      </c>
      <c r="I64" s="6">
        <f t="shared" si="11"/>
        <v>21024</v>
      </c>
      <c r="J64" s="22">
        <f>J71</f>
        <v>6730</v>
      </c>
      <c r="K64" s="16">
        <f t="shared" si="12"/>
        <v>3.1239227340267459</v>
      </c>
      <c r="L64" s="28"/>
    </row>
    <row r="65" spans="1:13" s="2" customFormat="1" ht="15" customHeight="1" x14ac:dyDescent="0.25">
      <c r="A65" s="74" t="s">
        <v>56</v>
      </c>
      <c r="B65" s="74"/>
      <c r="C65" s="74"/>
      <c r="D65" s="74"/>
      <c r="E65" s="74"/>
      <c r="F65" s="3" t="s">
        <v>17</v>
      </c>
      <c r="G65" s="30">
        <v>0.438</v>
      </c>
      <c r="H65" s="6">
        <v>3000</v>
      </c>
      <c r="I65" s="6">
        <f t="shared" si="11"/>
        <v>15768</v>
      </c>
      <c r="J65" s="22">
        <f>J71</f>
        <v>6730</v>
      </c>
      <c r="K65" s="16">
        <f t="shared" si="12"/>
        <v>2.3429420505200595</v>
      </c>
      <c r="L65" s="28"/>
    </row>
    <row r="66" spans="1:13" s="2" customFormat="1" ht="28.5" customHeight="1" x14ac:dyDescent="0.25">
      <c r="A66" s="74" t="s">
        <v>104</v>
      </c>
      <c r="B66" s="74"/>
      <c r="C66" s="74"/>
      <c r="D66" s="74"/>
      <c r="E66" s="74"/>
      <c r="F66" s="3" t="s">
        <v>17</v>
      </c>
      <c r="G66" s="30">
        <v>0.438</v>
      </c>
      <c r="H66" s="6">
        <v>2400</v>
      </c>
      <c r="I66" s="6">
        <f t="shared" si="11"/>
        <v>12614.400000000001</v>
      </c>
      <c r="J66" s="22">
        <f>J72</f>
        <v>6730</v>
      </c>
      <c r="K66" s="16">
        <f t="shared" ref="K66" si="13">I66/J66</f>
        <v>1.8743536404160477</v>
      </c>
      <c r="L66" s="28"/>
    </row>
    <row r="67" spans="1:13" customFormat="1" ht="18.75" customHeight="1" x14ac:dyDescent="0.25">
      <c r="A67" s="81" t="s">
        <v>18</v>
      </c>
      <c r="B67" s="82"/>
      <c r="C67" s="82"/>
      <c r="D67" s="82"/>
      <c r="E67" s="82"/>
      <c r="F67" s="82"/>
      <c r="G67" s="82"/>
      <c r="H67" s="84"/>
      <c r="I67" s="23">
        <f>SUM(I62:I66)</f>
        <v>52402.32</v>
      </c>
      <c r="J67" s="23"/>
      <c r="K67" s="23">
        <f>SUM(K62:K66)</f>
        <v>7.786377414561664</v>
      </c>
      <c r="L67" s="28"/>
      <c r="M67" s="58"/>
    </row>
    <row r="68" spans="1:13" s="2" customFormat="1" ht="12.75" customHeight="1" x14ac:dyDescent="0.25"/>
    <row r="69" spans="1:13" s="2" customFormat="1" x14ac:dyDescent="0.25">
      <c r="A69" s="83" t="s">
        <v>84</v>
      </c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</row>
    <row r="70" spans="1:13" s="2" customFormat="1" ht="42.75" customHeight="1" x14ac:dyDescent="0.25">
      <c r="A70" s="78" t="s">
        <v>19</v>
      </c>
      <c r="B70" s="79"/>
      <c r="C70" s="79"/>
      <c r="D70" s="79"/>
      <c r="E70" s="80"/>
      <c r="F70" s="17" t="s">
        <v>8</v>
      </c>
      <c r="G70" s="17" t="s">
        <v>67</v>
      </c>
      <c r="H70" s="17" t="s">
        <v>68</v>
      </c>
      <c r="I70" s="17" t="s">
        <v>80</v>
      </c>
      <c r="J70" s="17" t="s">
        <v>74</v>
      </c>
      <c r="K70" s="21" t="s">
        <v>75</v>
      </c>
      <c r="L70" s="31"/>
    </row>
    <row r="71" spans="1:13" s="2" customFormat="1" ht="29.25" customHeight="1" x14ac:dyDescent="0.25">
      <c r="A71" s="74" t="s">
        <v>82</v>
      </c>
      <c r="B71" s="74"/>
      <c r="C71" s="74"/>
      <c r="D71" s="74"/>
      <c r="E71" s="74"/>
      <c r="F71" s="3" t="s">
        <v>17</v>
      </c>
      <c r="G71" s="30">
        <v>0.438</v>
      </c>
      <c r="H71" s="6">
        <v>2282</v>
      </c>
      <c r="I71" s="6">
        <f>H71*G71*12</f>
        <v>11994.191999999999</v>
      </c>
      <c r="J71" s="22">
        <f>J63</f>
        <v>6730</v>
      </c>
      <c r="K71" s="16">
        <f>I71/J71</f>
        <v>1.7821979197622584</v>
      </c>
      <c r="L71" s="28"/>
    </row>
    <row r="72" spans="1:13" s="2" customFormat="1" ht="16.5" customHeight="1" x14ac:dyDescent="0.25">
      <c r="A72" s="70" t="s">
        <v>103</v>
      </c>
      <c r="B72" s="70"/>
      <c r="C72" s="70"/>
      <c r="D72" s="70"/>
      <c r="E72" s="70"/>
      <c r="F72" s="3" t="s">
        <v>17</v>
      </c>
      <c r="G72" s="30">
        <v>0.438</v>
      </c>
      <c r="H72" s="6">
        <v>3000</v>
      </c>
      <c r="I72" s="6">
        <f>H72*G72*12</f>
        <v>15768</v>
      </c>
      <c r="J72" s="22">
        <f t="shared" ref="J72:J73" si="14">J64</f>
        <v>6730</v>
      </c>
      <c r="K72" s="16">
        <f>I72/J72</f>
        <v>2.3429420505200595</v>
      </c>
      <c r="L72" s="28"/>
    </row>
    <row r="73" spans="1:13" s="2" customFormat="1" ht="17.25" hidden="1" customHeight="1" x14ac:dyDescent="0.25">
      <c r="A73" s="71" t="s">
        <v>105</v>
      </c>
      <c r="B73" s="72"/>
      <c r="C73" s="72"/>
      <c r="D73" s="72"/>
      <c r="E73" s="73"/>
      <c r="F73" s="3" t="s">
        <v>17</v>
      </c>
      <c r="G73" s="30">
        <v>0.438</v>
      </c>
      <c r="H73" s="6">
        <v>6000</v>
      </c>
      <c r="I73" s="6"/>
      <c r="J73" s="22">
        <f t="shared" si="14"/>
        <v>6730</v>
      </c>
      <c r="K73" s="6">
        <f t="shared" ref="K73" si="15">I73/J73</f>
        <v>0</v>
      </c>
      <c r="L73" s="28"/>
    </row>
    <row r="74" spans="1:13" s="2" customFormat="1" x14ac:dyDescent="0.25">
      <c r="A74" s="81" t="s">
        <v>86</v>
      </c>
      <c r="B74" s="82"/>
      <c r="C74" s="82"/>
      <c r="D74" s="82"/>
      <c r="E74" s="82"/>
      <c r="F74" s="82"/>
      <c r="G74" s="82"/>
      <c r="H74" s="82"/>
      <c r="I74" s="32">
        <f>SUM(I71:I73)</f>
        <v>27762.191999999999</v>
      </c>
      <c r="J74" s="32"/>
      <c r="K74" s="32">
        <f>SUM(K71:K73)</f>
        <v>4.1251399702823175</v>
      </c>
      <c r="L74" s="14"/>
      <c r="M74" s="58"/>
    </row>
    <row r="75" spans="1:13" s="2" customFormat="1" x14ac:dyDescent="0.25">
      <c r="A75" s="13"/>
      <c r="B75" s="13"/>
      <c r="C75" s="13"/>
      <c r="D75" s="13"/>
      <c r="E75" s="13"/>
      <c r="F75" s="13"/>
      <c r="G75" s="13"/>
      <c r="H75" s="13"/>
      <c r="I75" s="33"/>
      <c r="J75" s="33"/>
      <c r="K75" s="33"/>
      <c r="L75" s="14"/>
    </row>
    <row r="76" spans="1:13" s="2" customFormat="1" x14ac:dyDescent="0.25">
      <c r="A76" s="83" t="s">
        <v>87</v>
      </c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</row>
    <row r="77" spans="1:13" s="2" customFormat="1" ht="49.5" customHeight="1" x14ac:dyDescent="0.25">
      <c r="A77" s="78" t="s">
        <v>20</v>
      </c>
      <c r="B77" s="79"/>
      <c r="C77" s="79"/>
      <c r="D77" s="79"/>
      <c r="E77" s="80"/>
      <c r="F77" s="17" t="s">
        <v>8</v>
      </c>
      <c r="G77" s="17" t="s">
        <v>67</v>
      </c>
      <c r="H77" s="17" t="s">
        <v>68</v>
      </c>
      <c r="I77" s="17" t="s">
        <v>80</v>
      </c>
      <c r="J77" s="18" t="s">
        <v>74</v>
      </c>
      <c r="K77" s="21" t="s">
        <v>75</v>
      </c>
      <c r="L77" s="31"/>
      <c r="M77" s="31"/>
    </row>
    <row r="78" spans="1:13" s="2" customFormat="1" ht="27" customHeight="1" x14ac:dyDescent="0.25">
      <c r="A78" s="78" t="s">
        <v>21</v>
      </c>
      <c r="B78" s="79"/>
      <c r="C78" s="79"/>
      <c r="D78" s="79"/>
      <c r="E78" s="80"/>
      <c r="F78" s="7" t="s">
        <v>22</v>
      </c>
      <c r="G78" s="30">
        <v>1.752</v>
      </c>
      <c r="H78" s="6">
        <v>536.9</v>
      </c>
      <c r="I78" s="6">
        <f>G78*H78*12</f>
        <v>11287.785599999999</v>
      </c>
      <c r="J78" s="34">
        <f>J73</f>
        <v>6730</v>
      </c>
      <c r="K78" s="6">
        <f>I78/J78</f>
        <v>1.6772341158989599</v>
      </c>
      <c r="L78" s="35"/>
      <c r="M78" s="14"/>
    </row>
    <row r="79" spans="1:13" s="2" customFormat="1" ht="27" customHeight="1" x14ac:dyDescent="0.25">
      <c r="A79" s="78" t="s">
        <v>130</v>
      </c>
      <c r="B79" s="79"/>
      <c r="C79" s="79"/>
      <c r="D79" s="79"/>
      <c r="E79" s="80"/>
      <c r="F79" s="7" t="s">
        <v>22</v>
      </c>
      <c r="G79" s="30">
        <v>0.438</v>
      </c>
      <c r="H79" s="6">
        <v>76.7</v>
      </c>
      <c r="I79" s="6">
        <f t="shared" ref="I79:I80" si="16">G79*H79*12</f>
        <v>403.1352</v>
      </c>
      <c r="J79" s="34">
        <v>6730</v>
      </c>
      <c r="K79" s="6">
        <f t="shared" ref="K79:K80" si="17">I79/J79</f>
        <v>5.9901218424962856E-2</v>
      </c>
      <c r="L79" s="35"/>
      <c r="M79" s="14"/>
    </row>
    <row r="80" spans="1:13" s="2" customFormat="1" ht="27" customHeight="1" x14ac:dyDescent="0.25">
      <c r="A80" s="78" t="s">
        <v>131</v>
      </c>
      <c r="B80" s="79"/>
      <c r="C80" s="79"/>
      <c r="D80" s="79"/>
      <c r="E80" s="80"/>
      <c r="F80" s="7" t="s">
        <v>25</v>
      </c>
      <c r="G80" s="30"/>
      <c r="H80" s="6"/>
      <c r="I80" s="6">
        <v>923.48</v>
      </c>
      <c r="J80" s="34">
        <v>6730</v>
      </c>
      <c r="K80" s="6">
        <f t="shared" si="17"/>
        <v>0.13721842496285291</v>
      </c>
      <c r="L80" s="35"/>
      <c r="M80" s="14"/>
    </row>
    <row r="81" spans="1:13" s="2" customFormat="1" ht="18.75" customHeight="1" x14ac:dyDescent="0.25">
      <c r="A81" s="78" t="s">
        <v>88</v>
      </c>
      <c r="B81" s="79"/>
      <c r="C81" s="79"/>
      <c r="D81" s="79"/>
      <c r="E81" s="80"/>
      <c r="F81" s="7" t="s">
        <v>89</v>
      </c>
      <c r="G81" s="30">
        <v>0.438</v>
      </c>
      <c r="H81" s="6">
        <v>1000</v>
      </c>
      <c r="I81" s="6">
        <f>G81*H81*12+12</f>
        <v>5268</v>
      </c>
      <c r="J81" s="34">
        <f>J78</f>
        <v>6730</v>
      </c>
      <c r="K81" s="6">
        <f>I81/J81</f>
        <v>0.78276374442793462</v>
      </c>
      <c r="L81" s="35"/>
      <c r="M81" s="14"/>
    </row>
    <row r="82" spans="1:13" s="2" customFormat="1" x14ac:dyDescent="0.25">
      <c r="A82" s="81" t="s">
        <v>23</v>
      </c>
      <c r="B82" s="82"/>
      <c r="C82" s="82"/>
      <c r="D82" s="82"/>
      <c r="E82" s="82"/>
      <c r="F82" s="82"/>
      <c r="G82" s="82"/>
      <c r="H82" s="84"/>
      <c r="I82" s="32">
        <f>SUM(I78:I81)</f>
        <v>17882.400799999999</v>
      </c>
      <c r="J82" s="36"/>
      <c r="K82" s="36">
        <f>SUM(K78:K81)</f>
        <v>2.6571175037147103</v>
      </c>
      <c r="L82" s="37"/>
      <c r="M82" s="59"/>
    </row>
    <row r="83" spans="1:13" s="2" customFormat="1" x14ac:dyDescent="0.25">
      <c r="A83" s="13"/>
      <c r="B83" s="13"/>
      <c r="C83" s="13"/>
      <c r="D83" s="13"/>
      <c r="E83" s="13"/>
      <c r="F83" s="13"/>
      <c r="G83" s="13"/>
      <c r="H83" s="13"/>
      <c r="I83" s="33"/>
      <c r="J83" s="38"/>
      <c r="K83" s="38"/>
      <c r="L83" s="37"/>
      <c r="M83" s="14"/>
    </row>
    <row r="84" spans="1:13" s="2" customFormat="1" x14ac:dyDescent="0.25">
      <c r="A84" s="83" t="s">
        <v>40</v>
      </c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</row>
    <row r="85" spans="1:13" s="2" customFormat="1" ht="64.5" customHeight="1" x14ac:dyDescent="0.25">
      <c r="A85" s="78" t="s">
        <v>5</v>
      </c>
      <c r="B85" s="79"/>
      <c r="C85" s="79"/>
      <c r="D85" s="79"/>
      <c r="E85" s="80"/>
      <c r="F85" s="17" t="s">
        <v>6</v>
      </c>
      <c r="G85" s="17" t="s">
        <v>1</v>
      </c>
      <c r="H85" s="17" t="s">
        <v>72</v>
      </c>
      <c r="I85" s="17" t="s">
        <v>73</v>
      </c>
      <c r="J85" s="17" t="s">
        <v>74</v>
      </c>
      <c r="K85" s="21" t="s">
        <v>75</v>
      </c>
    </row>
    <row r="86" spans="1:13" s="2" customFormat="1" ht="15" customHeight="1" x14ac:dyDescent="0.25">
      <c r="A86" s="70" t="s">
        <v>3</v>
      </c>
      <c r="B86" s="70"/>
      <c r="C86" s="70"/>
      <c r="D86" s="70"/>
      <c r="E86" s="70"/>
      <c r="F86" s="8">
        <v>27131</v>
      </c>
      <c r="G86" s="6">
        <f>L18</f>
        <v>0.438</v>
      </c>
      <c r="H86" s="39">
        <f>F86*12*G86</f>
        <v>142600.53599999999</v>
      </c>
      <c r="I86" s="6">
        <f>H86*1.302+717</f>
        <v>186382.897872</v>
      </c>
      <c r="J86" s="22">
        <f>J81</f>
        <v>6730</v>
      </c>
      <c r="K86" s="6">
        <f>I86/J86</f>
        <v>27.694338465378902</v>
      </c>
    </row>
    <row r="87" spans="1:13" s="2" customFormat="1" ht="15" customHeight="1" x14ac:dyDescent="0.25">
      <c r="A87" s="70" t="s">
        <v>97</v>
      </c>
      <c r="B87" s="70"/>
      <c r="C87" s="70"/>
      <c r="D87" s="70"/>
      <c r="E87" s="70"/>
      <c r="F87" s="3">
        <v>17114</v>
      </c>
      <c r="G87" s="6">
        <f t="shared" ref="G87:G92" si="18">L19</f>
        <v>0.438</v>
      </c>
      <c r="H87" s="39">
        <f t="shared" ref="H87:H92" si="19">F87*12*G87</f>
        <v>89951.183999999994</v>
      </c>
      <c r="I87" s="6">
        <f t="shared" ref="I87:I92" si="20">H87*1.302+717</f>
        <v>117833.44156799999</v>
      </c>
      <c r="J87" s="22">
        <f>J86</f>
        <v>6730</v>
      </c>
      <c r="K87" s="6">
        <f t="shared" ref="K87:K92" si="21">I87/J87</f>
        <v>17.508683739673106</v>
      </c>
    </row>
    <row r="88" spans="1:13" s="2" customFormat="1" ht="15" customHeight="1" x14ac:dyDescent="0.25">
      <c r="A88" s="70" t="s">
        <v>98</v>
      </c>
      <c r="B88" s="70"/>
      <c r="C88" s="70"/>
      <c r="D88" s="70"/>
      <c r="E88" s="70"/>
      <c r="F88" s="22">
        <v>17114</v>
      </c>
      <c r="G88" s="6">
        <f t="shared" si="18"/>
        <v>0.438</v>
      </c>
      <c r="H88" s="39">
        <f t="shared" si="19"/>
        <v>89951.183999999994</v>
      </c>
      <c r="I88" s="6">
        <f t="shared" si="20"/>
        <v>117833.44156799999</v>
      </c>
      <c r="J88" s="22">
        <f>J87</f>
        <v>6730</v>
      </c>
      <c r="K88" s="6">
        <f t="shared" si="21"/>
        <v>17.508683739673106</v>
      </c>
    </row>
    <row r="89" spans="1:13" s="2" customFormat="1" ht="15" customHeight="1" x14ac:dyDescent="0.25">
      <c r="A89" s="70" t="s">
        <v>66</v>
      </c>
      <c r="B89" s="70"/>
      <c r="C89" s="70"/>
      <c r="D89" s="70"/>
      <c r="E89" s="70"/>
      <c r="F89" s="3">
        <v>16159</v>
      </c>
      <c r="G89" s="6">
        <f t="shared" si="18"/>
        <v>0.438</v>
      </c>
      <c r="H89" s="39">
        <f t="shared" si="19"/>
        <v>84931.703999999998</v>
      </c>
      <c r="I89" s="6">
        <f t="shared" si="20"/>
        <v>111298.078608</v>
      </c>
      <c r="J89" s="22">
        <f>J87</f>
        <v>6730</v>
      </c>
      <c r="K89" s="6">
        <f t="shared" si="21"/>
        <v>16.537604547994057</v>
      </c>
    </row>
    <row r="90" spans="1:13" s="2" customFormat="1" ht="15.75" customHeight="1" x14ac:dyDescent="0.25">
      <c r="A90" s="70" t="s">
        <v>48</v>
      </c>
      <c r="B90" s="70"/>
      <c r="C90" s="70"/>
      <c r="D90" s="70"/>
      <c r="E90" s="70"/>
      <c r="F90" s="3">
        <v>16344</v>
      </c>
      <c r="G90" s="6">
        <f t="shared" si="18"/>
        <v>0.876</v>
      </c>
      <c r="H90" s="39">
        <f t="shared" si="19"/>
        <v>171808.128</v>
      </c>
      <c r="I90" s="6">
        <f t="shared" si="20"/>
        <v>224411.18265599999</v>
      </c>
      <c r="J90" s="22">
        <f>J88</f>
        <v>6730</v>
      </c>
      <c r="K90" s="6">
        <f t="shared" si="21"/>
        <v>33.344900840416045</v>
      </c>
    </row>
    <row r="91" spans="1:13" s="2" customFormat="1" ht="14.25" customHeight="1" x14ac:dyDescent="0.25">
      <c r="A91" s="70" t="s">
        <v>46</v>
      </c>
      <c r="B91" s="70"/>
      <c r="C91" s="70"/>
      <c r="D91" s="70"/>
      <c r="E91" s="70"/>
      <c r="F91" s="54">
        <v>16224</v>
      </c>
      <c r="G91" s="6">
        <f t="shared" si="18"/>
        <v>1.31</v>
      </c>
      <c r="H91" s="39">
        <f t="shared" si="19"/>
        <v>255041.28</v>
      </c>
      <c r="I91" s="6">
        <f t="shared" si="20"/>
        <v>332780.74656</v>
      </c>
      <c r="J91" s="22">
        <f>J89</f>
        <v>6730</v>
      </c>
      <c r="K91" s="6">
        <f t="shared" si="21"/>
        <v>49.447362044576522</v>
      </c>
    </row>
    <row r="92" spans="1:13" s="2" customFormat="1" ht="15" customHeight="1" x14ac:dyDescent="0.25">
      <c r="A92" s="75" t="s">
        <v>53</v>
      </c>
      <c r="B92" s="76"/>
      <c r="C92" s="76"/>
      <c r="D92" s="76"/>
      <c r="E92" s="77"/>
      <c r="F92" s="8">
        <v>15967</v>
      </c>
      <c r="G92" s="6">
        <f t="shared" si="18"/>
        <v>0.438</v>
      </c>
      <c r="H92" s="39">
        <f t="shared" si="19"/>
        <v>83922.551999999996</v>
      </c>
      <c r="I92" s="6">
        <f t="shared" si="20"/>
        <v>109984.162704</v>
      </c>
      <c r="J92" s="22">
        <f t="shared" ref="J92" si="22">J90</f>
        <v>6730</v>
      </c>
      <c r="K92" s="6">
        <f t="shared" si="21"/>
        <v>16.342371872808322</v>
      </c>
    </row>
    <row r="93" spans="1:13" customFormat="1" ht="20.25" customHeight="1" x14ac:dyDescent="0.25">
      <c r="A93" s="67" t="s">
        <v>24</v>
      </c>
      <c r="B93" s="68"/>
      <c r="C93" s="68"/>
      <c r="D93" s="68"/>
      <c r="E93" s="68"/>
      <c r="F93" s="68"/>
      <c r="G93" s="68"/>
      <c r="H93" s="69"/>
      <c r="I93" s="32">
        <f>SUM(I86:I92)</f>
        <v>1200523.951536</v>
      </c>
      <c r="J93" s="36"/>
      <c r="K93" s="36">
        <f>SUM(K86:K92)</f>
        <v>178.38394525052004</v>
      </c>
      <c r="L93" s="2"/>
    </row>
    <row r="94" spans="1:13" s="2" customFormat="1" ht="12" customHeight="1" x14ac:dyDescent="0.25">
      <c r="F94" s="15"/>
      <c r="G94" s="15"/>
      <c r="H94" s="15"/>
      <c r="I94" s="15"/>
      <c r="J94" s="15"/>
      <c r="K94" s="15"/>
      <c r="L94" s="15"/>
    </row>
    <row r="95" spans="1:13" customFormat="1" x14ac:dyDescent="0.25">
      <c r="A95" s="91" t="s">
        <v>90</v>
      </c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3"/>
      <c r="M95" s="2"/>
    </row>
    <row r="96" spans="1:13" customFormat="1" ht="45" x14ac:dyDescent="0.25">
      <c r="A96" s="92" t="s">
        <v>91</v>
      </c>
      <c r="B96" s="92"/>
      <c r="C96" s="92"/>
      <c r="D96" s="92"/>
      <c r="E96" s="92"/>
      <c r="F96" s="17" t="s">
        <v>8</v>
      </c>
      <c r="G96" s="17" t="s">
        <v>67</v>
      </c>
      <c r="H96" s="17" t="s">
        <v>68</v>
      </c>
      <c r="I96" s="17" t="s">
        <v>80</v>
      </c>
      <c r="J96" s="17" t="s">
        <v>74</v>
      </c>
      <c r="K96" s="24" t="s">
        <v>75</v>
      </c>
      <c r="L96" s="25"/>
      <c r="M96" s="2"/>
    </row>
    <row r="97" spans="1:23" customFormat="1" x14ac:dyDescent="0.25">
      <c r="A97" s="70" t="s">
        <v>85</v>
      </c>
      <c r="B97" s="70"/>
      <c r="C97" s="70"/>
      <c r="D97" s="70"/>
      <c r="E97" s="70"/>
      <c r="F97" s="3" t="s">
        <v>25</v>
      </c>
      <c r="G97" s="30"/>
      <c r="H97" s="39"/>
      <c r="I97" s="39">
        <v>15433.59</v>
      </c>
      <c r="J97" s="22">
        <f>J92</f>
        <v>6730</v>
      </c>
      <c r="K97" s="16">
        <f>I97/J97</f>
        <v>2.2932526002971767</v>
      </c>
      <c r="L97" s="28"/>
      <c r="M97" s="55"/>
    </row>
    <row r="98" spans="1:23" customFormat="1" x14ac:dyDescent="0.25">
      <c r="A98" s="70" t="s">
        <v>106</v>
      </c>
      <c r="B98" s="70"/>
      <c r="C98" s="70"/>
      <c r="D98" s="70"/>
      <c r="E98" s="70"/>
      <c r="F98" s="3" t="s">
        <v>25</v>
      </c>
      <c r="G98" s="30"/>
      <c r="H98" s="39"/>
      <c r="I98" s="39">
        <v>3416.4</v>
      </c>
      <c r="J98" s="22">
        <f>J97</f>
        <v>6730</v>
      </c>
      <c r="K98" s="16">
        <f>I98/J98</f>
        <v>0.50763744427934621</v>
      </c>
      <c r="L98" s="28"/>
      <c r="M98" s="61"/>
      <c r="N98" s="19"/>
      <c r="O98" s="19"/>
      <c r="P98" s="19"/>
      <c r="Q98" s="19"/>
      <c r="R98" s="41">
        <f>I97+'Услуга №2 '!I104+'Работа №1'!I97+'Работа №2'!I101+'Работа №4'!I100</f>
        <v>35166.03</v>
      </c>
      <c r="T98">
        <v>32587</v>
      </c>
      <c r="U98">
        <f>T98+T99</f>
        <v>43036</v>
      </c>
      <c r="V98">
        <v>25636.799999999999</v>
      </c>
      <c r="W98">
        <f>V98+V99</f>
        <v>33536.800000000003</v>
      </c>
    </row>
    <row r="99" spans="1:23" customFormat="1" x14ac:dyDescent="0.25">
      <c r="A99" s="81" t="s">
        <v>92</v>
      </c>
      <c r="B99" s="82"/>
      <c r="C99" s="82"/>
      <c r="D99" s="82"/>
      <c r="E99" s="82"/>
      <c r="F99" s="82"/>
      <c r="G99" s="82"/>
      <c r="H99" s="82"/>
      <c r="I99" s="32">
        <f>SUM(I97:I98)</f>
        <v>18849.990000000002</v>
      </c>
      <c r="J99" s="32"/>
      <c r="K99" s="32">
        <f>SUM(K97:K98)</f>
        <v>2.8008900445765228</v>
      </c>
      <c r="L99" s="28"/>
      <c r="M99" s="57"/>
      <c r="N99" s="19"/>
      <c r="O99" s="19"/>
      <c r="P99" s="19"/>
      <c r="Q99" s="19"/>
      <c r="R99" s="55">
        <f>I98+'Услуга №2 '!I105+'Работа №1'!I98+'Работа №2'!I102+'Работа №4'!I101</f>
        <v>7784.39</v>
      </c>
      <c r="T99">
        <v>10449</v>
      </c>
      <c r="U99" s="60">
        <f>R98+R99</f>
        <v>42950.42</v>
      </c>
      <c r="V99">
        <v>7900</v>
      </c>
      <c r="W99" s="47">
        <f>T101-W98</f>
        <v>-33622.380000000005</v>
      </c>
    </row>
    <row r="100" spans="1:23" s="2" customFormat="1" x14ac:dyDescent="0.25">
      <c r="F100" s="15"/>
      <c r="G100" s="15"/>
      <c r="H100" s="15"/>
      <c r="I100" s="15"/>
      <c r="J100" s="15"/>
      <c r="K100" s="15"/>
      <c r="L100" s="15"/>
    </row>
    <row r="101" spans="1:23" s="2" customFormat="1" ht="12.75" customHeight="1" x14ac:dyDescent="0.25">
      <c r="A101" s="91" t="s">
        <v>26</v>
      </c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1"/>
      <c r="M101" s="58"/>
      <c r="T101" s="41">
        <f>U99-U98</f>
        <v>-85.580000000001746</v>
      </c>
    </row>
    <row r="102" spans="1:23" s="2" customFormat="1" ht="15" customHeight="1" x14ac:dyDescent="0.25">
      <c r="A102" s="85" t="s">
        <v>27</v>
      </c>
      <c r="B102" s="85"/>
      <c r="C102" s="85"/>
      <c r="D102" s="78" t="s">
        <v>28</v>
      </c>
      <c r="E102" s="79"/>
      <c r="F102" s="79"/>
      <c r="G102" s="79"/>
      <c r="H102" s="79"/>
      <c r="I102" s="79"/>
      <c r="J102" s="80"/>
      <c r="K102" s="85" t="s">
        <v>39</v>
      </c>
      <c r="L102" s="85"/>
      <c r="T102" s="2">
        <f>V98*M36</f>
        <v>0</v>
      </c>
    </row>
    <row r="103" spans="1:23" s="2" customFormat="1" ht="30" x14ac:dyDescent="0.25">
      <c r="A103" s="3" t="s">
        <v>29</v>
      </c>
      <c r="B103" s="5" t="s">
        <v>30</v>
      </c>
      <c r="C103" s="3" t="s">
        <v>31</v>
      </c>
      <c r="D103" s="3" t="s">
        <v>32</v>
      </c>
      <c r="E103" s="3" t="s">
        <v>33</v>
      </c>
      <c r="F103" s="3" t="s">
        <v>34</v>
      </c>
      <c r="G103" s="3" t="s">
        <v>35</v>
      </c>
      <c r="H103" s="3" t="s">
        <v>36</v>
      </c>
      <c r="I103" s="3" t="s">
        <v>37</v>
      </c>
      <c r="J103" s="3" t="s">
        <v>38</v>
      </c>
      <c r="K103" s="85"/>
      <c r="L103" s="85"/>
      <c r="T103" s="2">
        <f>V99*M36</f>
        <v>0</v>
      </c>
    </row>
    <row r="104" spans="1:23" s="2" customFormat="1" x14ac:dyDescent="0.25">
      <c r="A104" s="6">
        <f>K50</f>
        <v>327.0912398228532</v>
      </c>
      <c r="B104" s="6"/>
      <c r="C104" s="6"/>
      <c r="D104" s="6">
        <f>K58</f>
        <v>116.52075631500743</v>
      </c>
      <c r="E104" s="6">
        <f>K67</f>
        <v>7.786377414561664</v>
      </c>
      <c r="F104" s="6"/>
      <c r="G104" s="6">
        <f>K82</f>
        <v>2.6571175037147103</v>
      </c>
      <c r="H104" s="3"/>
      <c r="I104" s="6">
        <f>K93</f>
        <v>178.38394525052004</v>
      </c>
      <c r="J104" s="6">
        <f>K99+K74</f>
        <v>6.9260300148588403</v>
      </c>
      <c r="K104" s="86">
        <f>SUM(A104:J104)</f>
        <v>639.3654663215159</v>
      </c>
      <c r="L104" s="87"/>
      <c r="N104" s="58"/>
    </row>
    <row r="105" spans="1:23" s="2" customFormat="1" x14ac:dyDescent="0.25"/>
    <row r="106" spans="1:23" customFormat="1" ht="15.75" x14ac:dyDescent="0.25">
      <c r="A106" s="10" t="s">
        <v>112</v>
      </c>
      <c r="B106" s="11"/>
      <c r="C106" s="11"/>
      <c r="D106" s="11"/>
      <c r="E106" s="11"/>
      <c r="F106" s="88" t="s">
        <v>113</v>
      </c>
      <c r="G106" s="89"/>
      <c r="H106" s="89"/>
      <c r="I106" s="2"/>
      <c r="J106" s="2"/>
      <c r="K106" s="2"/>
      <c r="L106" s="2"/>
      <c r="M106" s="2"/>
      <c r="N106" s="2"/>
    </row>
    <row r="107" spans="1:23" customFormat="1" x14ac:dyDescent="0.25">
      <c r="A107" s="2"/>
      <c r="B107" s="2"/>
      <c r="C107" s="2"/>
      <c r="D107" s="2"/>
      <c r="E107" s="2"/>
      <c r="F107" s="2"/>
      <c r="G107" s="2"/>
      <c r="H107" s="2"/>
      <c r="I107" s="40">
        <f>I50+I58+I67+I74+I82+I93+I99</f>
        <v>4302929.5883438019</v>
      </c>
      <c r="J107" s="2"/>
      <c r="K107" s="40">
        <f>K104*J98</f>
        <v>4302929.5883438019</v>
      </c>
      <c r="L107" s="2"/>
      <c r="M107" s="2"/>
      <c r="N107" s="2"/>
    </row>
    <row r="108" spans="1:23" customForma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23" customFormat="1" x14ac:dyDescent="0.25">
      <c r="A109" s="12" t="s">
        <v>115</v>
      </c>
      <c r="C109" s="1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23" customFormat="1" x14ac:dyDescent="0.25">
      <c r="A110" s="12" t="s">
        <v>58</v>
      </c>
      <c r="C110" s="12"/>
      <c r="I110" s="47"/>
    </row>
    <row r="111" spans="1:23" x14ac:dyDescent="0.25">
      <c r="A111" s="20"/>
      <c r="B111" s="20"/>
      <c r="C111" s="20"/>
      <c r="D111" s="20"/>
      <c r="E111" s="20"/>
      <c r="F111" s="20"/>
      <c r="G111" s="20"/>
      <c r="H111" s="20"/>
      <c r="I111" s="20"/>
      <c r="J111" s="20"/>
      <c r="K111" s="20"/>
      <c r="L111" s="20"/>
      <c r="M111" s="20"/>
    </row>
    <row r="112" spans="1:23" hidden="1" x14ac:dyDescent="0.25">
      <c r="A112" s="20"/>
      <c r="B112" s="20"/>
      <c r="C112" s="20"/>
      <c r="D112" s="20"/>
      <c r="E112" s="20"/>
      <c r="F112" s="20"/>
      <c r="G112" s="20"/>
      <c r="H112" s="20"/>
      <c r="I112" s="48">
        <f>I93+I50</f>
        <v>3401847.9955438022</v>
      </c>
      <c r="J112" s="20" t="s">
        <v>109</v>
      </c>
      <c r="K112" s="20"/>
      <c r="L112" s="20"/>
      <c r="M112" s="20"/>
    </row>
    <row r="113" spans="1:13" hidden="1" x14ac:dyDescent="0.25">
      <c r="A113" s="20"/>
      <c r="B113" s="20"/>
      <c r="C113" s="20"/>
      <c r="D113" s="20"/>
      <c r="E113" s="20"/>
      <c r="F113" s="20"/>
      <c r="G113" s="20"/>
      <c r="H113" s="20"/>
      <c r="I113" s="48">
        <f>I82</f>
        <v>17882.400799999999</v>
      </c>
      <c r="J113" s="20">
        <v>221</v>
      </c>
      <c r="K113" s="20"/>
      <c r="L113" s="20"/>
      <c r="M113" s="20"/>
    </row>
    <row r="114" spans="1:13" hidden="1" x14ac:dyDescent="0.25">
      <c r="A114" s="20"/>
      <c r="B114" s="20"/>
      <c r="C114" s="20"/>
      <c r="D114" s="20"/>
      <c r="E114" s="20"/>
      <c r="F114" s="20"/>
      <c r="G114" s="20"/>
      <c r="H114" s="20"/>
      <c r="I114" s="48">
        <f>I58</f>
        <v>784184.69000000006</v>
      </c>
      <c r="J114" s="20">
        <v>223</v>
      </c>
      <c r="K114" s="20"/>
      <c r="L114" s="20"/>
      <c r="M114" s="20"/>
    </row>
    <row r="115" spans="1:13" hidden="1" x14ac:dyDescent="0.25">
      <c r="A115" s="20"/>
      <c r="B115" s="20"/>
      <c r="C115" s="20"/>
      <c r="D115" s="20"/>
      <c r="E115" s="20"/>
      <c r="F115" s="20"/>
      <c r="G115" s="20"/>
      <c r="H115" s="20"/>
      <c r="I115" s="48">
        <f>I67</f>
        <v>52402.32</v>
      </c>
      <c r="J115" s="20">
        <v>225</v>
      </c>
      <c r="K115" s="20"/>
      <c r="L115" s="20"/>
      <c r="M115" s="20"/>
    </row>
    <row r="116" spans="1:13" hidden="1" x14ac:dyDescent="0.25">
      <c r="I116" s="52">
        <f>I74</f>
        <v>27762.191999999999</v>
      </c>
      <c r="J116" s="53">
        <v>226</v>
      </c>
    </row>
    <row r="117" spans="1:13" hidden="1" x14ac:dyDescent="0.25">
      <c r="I117" s="52">
        <f>I99</f>
        <v>18849.990000000002</v>
      </c>
      <c r="J117" s="19" t="s">
        <v>110</v>
      </c>
    </row>
    <row r="118" spans="1:13" hidden="1" x14ac:dyDescent="0.25"/>
    <row r="119" spans="1:13" hidden="1" x14ac:dyDescent="0.25"/>
  </sheetData>
  <mergeCells count="104">
    <mergeCell ref="A79:E79"/>
    <mergeCell ref="A80:E80"/>
    <mergeCell ref="A2:D2"/>
    <mergeCell ref="A4:F4"/>
    <mergeCell ref="A5:F5"/>
    <mergeCell ref="A3:F3"/>
    <mergeCell ref="A91:E91"/>
    <mergeCell ref="A30:E30"/>
    <mergeCell ref="A23:E23"/>
    <mergeCell ref="A17:E17"/>
    <mergeCell ref="A36:E36"/>
    <mergeCell ref="A37:E37"/>
    <mergeCell ref="A38:E38"/>
    <mergeCell ref="A39:E39"/>
    <mergeCell ref="A40:E40"/>
    <mergeCell ref="A41:E41"/>
    <mergeCell ref="A42:E42"/>
    <mergeCell ref="A43:E43"/>
    <mergeCell ref="A95:L95"/>
    <mergeCell ref="A97:E97"/>
    <mergeCell ref="A35:E35"/>
    <mergeCell ref="A45:E45"/>
    <mergeCell ref="A46:E46"/>
    <mergeCell ref="A52:L52"/>
    <mergeCell ref="A53:E53"/>
    <mergeCell ref="A67:H67"/>
    <mergeCell ref="A69:L69"/>
    <mergeCell ref="A58:H58"/>
    <mergeCell ref="A60:L60"/>
    <mergeCell ref="A64:E64"/>
    <mergeCell ref="A50:H50"/>
    <mergeCell ref="A61:E61"/>
    <mergeCell ref="A44:E44"/>
    <mergeCell ref="A96:E96"/>
    <mergeCell ref="G31:K31"/>
    <mergeCell ref="A32:E32"/>
    <mergeCell ref="A25:E25"/>
    <mergeCell ref="G25:K25"/>
    <mergeCell ref="G27:K27"/>
    <mergeCell ref="A28:E28"/>
    <mergeCell ref="G28:K28"/>
    <mergeCell ref="G32:K32"/>
    <mergeCell ref="K104:L104"/>
    <mergeCell ref="F106:H106"/>
    <mergeCell ref="A7:M7"/>
    <mergeCell ref="A8:M8"/>
    <mergeCell ref="A9:M9"/>
    <mergeCell ref="A101:L101"/>
    <mergeCell ref="A102:C102"/>
    <mergeCell ref="D102:J102"/>
    <mergeCell ref="K102:L103"/>
    <mergeCell ref="A29:E29"/>
    <mergeCell ref="G29:K29"/>
    <mergeCell ref="A26:E26"/>
    <mergeCell ref="G26:K26"/>
    <mergeCell ref="A27:E27"/>
    <mergeCell ref="G30:K30"/>
    <mergeCell ref="A31:E31"/>
    <mergeCell ref="G17:K17"/>
    <mergeCell ref="A18:E18"/>
    <mergeCell ref="G18:K18"/>
    <mergeCell ref="A19:E19"/>
    <mergeCell ref="G19:K19"/>
    <mergeCell ref="G24:K24"/>
    <mergeCell ref="A20:E20"/>
    <mergeCell ref="G20:K20"/>
    <mergeCell ref="A21:E21"/>
    <mergeCell ref="G21:K21"/>
    <mergeCell ref="A22:E22"/>
    <mergeCell ref="G22:K22"/>
    <mergeCell ref="G23:K23"/>
    <mergeCell ref="A24:E24"/>
    <mergeCell ref="A99:H99"/>
    <mergeCell ref="A62:E62"/>
    <mergeCell ref="A63:E63"/>
    <mergeCell ref="A73:E73"/>
    <mergeCell ref="A74:H74"/>
    <mergeCell ref="A76:L76"/>
    <mergeCell ref="A78:E78"/>
    <mergeCell ref="A81:E81"/>
    <mergeCell ref="A82:H82"/>
    <mergeCell ref="A66:E66"/>
    <mergeCell ref="A65:E65"/>
    <mergeCell ref="A98:E98"/>
    <mergeCell ref="A85:E85"/>
    <mergeCell ref="A86:E86"/>
    <mergeCell ref="A70:E70"/>
    <mergeCell ref="A84:L84"/>
    <mergeCell ref="A93:H93"/>
    <mergeCell ref="A47:E47"/>
    <mergeCell ref="A48:E48"/>
    <mergeCell ref="A49:E49"/>
    <mergeCell ref="A54:E54"/>
    <mergeCell ref="A55:E55"/>
    <mergeCell ref="A87:E87"/>
    <mergeCell ref="A88:E88"/>
    <mergeCell ref="A89:E89"/>
    <mergeCell ref="A90:E90"/>
    <mergeCell ref="A71:E71"/>
    <mergeCell ref="A72:E72"/>
    <mergeCell ref="A92:E92"/>
    <mergeCell ref="A77:E77"/>
    <mergeCell ref="A56:E56"/>
    <mergeCell ref="A57:E57"/>
  </mergeCells>
  <printOptions horizontalCentered="1"/>
  <pageMargins left="0" right="0" top="0" bottom="0" header="0" footer="0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topLeftCell="A4" zoomScale="90" zoomScaleNormal="90" workbookViewId="0">
      <selection activeCell="F20" sqref="F20"/>
    </sheetView>
  </sheetViews>
  <sheetFormatPr defaultRowHeight="15" x14ac:dyDescent="0.25"/>
  <cols>
    <col min="3" max="3" width="6.7109375" customWidth="1"/>
    <col min="4" max="4" width="8.85546875" customWidth="1"/>
    <col min="5" max="5" width="13.42578125" customWidth="1"/>
    <col min="6" max="6" width="16.7109375" customWidth="1"/>
    <col min="7" max="7" width="8.5703125" customWidth="1"/>
    <col min="8" max="8" width="17.42578125" customWidth="1"/>
    <col min="9" max="9" width="13.7109375" customWidth="1"/>
    <col min="10" max="10" width="13.140625" customWidth="1"/>
    <col min="11" max="11" width="15.28515625" customWidth="1"/>
    <col min="12" max="12" width="14.7109375" customWidth="1"/>
    <col min="13" max="13" width="16.140625" customWidth="1"/>
  </cols>
  <sheetData>
    <row r="1" spans="1:14" hidden="1" x14ac:dyDescent="0.25"/>
    <row r="2" spans="1:14" hidden="1" x14ac:dyDescent="0.25"/>
    <row r="3" spans="1:14" x14ac:dyDescent="0.25">
      <c r="A3" s="94" t="s">
        <v>60</v>
      </c>
      <c r="B3" s="94"/>
      <c r="C3" s="94"/>
      <c r="D3" s="94"/>
      <c r="E3" s="19"/>
      <c r="F3" s="19"/>
    </row>
    <row r="4" spans="1:14" x14ac:dyDescent="0.25">
      <c r="A4" s="94" t="s">
        <v>61</v>
      </c>
      <c r="B4" s="94"/>
      <c r="C4" s="96"/>
      <c r="D4" s="96"/>
      <c r="E4" s="96"/>
      <c r="F4" s="96"/>
    </row>
    <row r="5" spans="1:14" x14ac:dyDescent="0.25">
      <c r="A5" s="95" t="s">
        <v>62</v>
      </c>
      <c r="B5" s="95"/>
      <c r="C5" s="95"/>
      <c r="D5" s="96"/>
      <c r="E5" s="96"/>
      <c r="F5" s="96"/>
    </row>
    <row r="6" spans="1:14" x14ac:dyDescent="0.25">
      <c r="A6" s="95" t="s">
        <v>63</v>
      </c>
      <c r="B6" s="95"/>
      <c r="C6" s="95"/>
      <c r="D6" s="96"/>
      <c r="E6" s="96"/>
      <c r="F6" s="96"/>
    </row>
    <row r="7" spans="1:14" x14ac:dyDescent="0.25">
      <c r="A7" s="19"/>
      <c r="B7" s="19"/>
      <c r="C7" s="19"/>
      <c r="D7" s="19"/>
      <c r="E7" s="19"/>
      <c r="F7" s="19"/>
    </row>
    <row r="8" spans="1:14" ht="15.75" x14ac:dyDescent="0.25">
      <c r="A8" s="97" t="s">
        <v>65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</row>
    <row r="9" spans="1:14" ht="15.75" x14ac:dyDescent="0.25">
      <c r="A9" s="97" t="s">
        <v>64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</row>
    <row r="10" spans="1:14" x14ac:dyDescent="0.25">
      <c r="A10" s="90" t="s">
        <v>132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</row>
    <row r="11" spans="1:14" ht="11.25" customHeight="1" x14ac:dyDescent="0.25"/>
    <row r="12" spans="1:14" x14ac:dyDescent="0.25">
      <c r="A12" s="1" t="s">
        <v>54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1" t="s">
        <v>69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1" t="s">
        <v>114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1" t="s">
        <v>71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1" t="s">
        <v>117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s="2" customFormat="1" x14ac:dyDescent="0.25">
      <c r="A17" s="1" t="s">
        <v>111</v>
      </c>
    </row>
    <row r="18" spans="1:14" ht="33" customHeight="1" x14ac:dyDescent="0.25">
      <c r="A18" s="85" t="s">
        <v>0</v>
      </c>
      <c r="B18" s="85"/>
      <c r="C18" s="85"/>
      <c r="D18" s="85"/>
      <c r="E18" s="85"/>
      <c r="F18" s="3" t="s">
        <v>1</v>
      </c>
      <c r="G18" s="85" t="s">
        <v>2</v>
      </c>
      <c r="H18" s="85"/>
      <c r="I18" s="85"/>
      <c r="J18" s="85"/>
      <c r="K18" s="85"/>
      <c r="L18" s="3" t="s">
        <v>1</v>
      </c>
      <c r="M18" s="2"/>
      <c r="N18" s="2"/>
    </row>
    <row r="19" spans="1:14" x14ac:dyDescent="0.25">
      <c r="A19" s="70" t="s">
        <v>51</v>
      </c>
      <c r="B19" s="70"/>
      <c r="C19" s="70"/>
      <c r="D19" s="70"/>
      <c r="E19" s="70"/>
      <c r="F19" s="6">
        <v>0.54400000000000004</v>
      </c>
      <c r="G19" s="70" t="s">
        <v>3</v>
      </c>
      <c r="H19" s="70"/>
      <c r="I19" s="70"/>
      <c r="J19" s="70"/>
      <c r="K19" s="70"/>
      <c r="L19" s="6">
        <v>0.54400000000000004</v>
      </c>
      <c r="M19" s="2"/>
      <c r="N19" s="2"/>
    </row>
    <row r="20" spans="1:14" ht="15" customHeight="1" x14ac:dyDescent="0.25">
      <c r="A20" s="75" t="s">
        <v>96</v>
      </c>
      <c r="B20" s="76"/>
      <c r="C20" s="76"/>
      <c r="D20" s="76"/>
      <c r="E20" s="77"/>
      <c r="F20" s="6">
        <v>0.54400000000000004</v>
      </c>
      <c r="G20" s="70" t="s">
        <v>97</v>
      </c>
      <c r="H20" s="70"/>
      <c r="I20" s="70"/>
      <c r="J20" s="70"/>
      <c r="K20" s="70"/>
      <c r="L20" s="6">
        <v>0.54400000000000004</v>
      </c>
      <c r="M20" s="2"/>
      <c r="N20" s="2"/>
    </row>
    <row r="21" spans="1:14" x14ac:dyDescent="0.25">
      <c r="A21" s="70" t="s">
        <v>98</v>
      </c>
      <c r="B21" s="70"/>
      <c r="C21" s="70"/>
      <c r="D21" s="70"/>
      <c r="E21" s="70"/>
      <c r="F21" s="6">
        <v>0.54400000000000004</v>
      </c>
      <c r="G21" s="75" t="s">
        <v>53</v>
      </c>
      <c r="H21" s="76"/>
      <c r="I21" s="76"/>
      <c r="J21" s="76"/>
      <c r="K21" s="77"/>
      <c r="L21" s="6">
        <v>0.54400000000000004</v>
      </c>
      <c r="M21" s="2"/>
      <c r="N21" s="2"/>
    </row>
    <row r="22" spans="1:14" ht="15" customHeight="1" x14ac:dyDescent="0.25">
      <c r="A22" s="70" t="s">
        <v>66</v>
      </c>
      <c r="B22" s="70"/>
      <c r="C22" s="70"/>
      <c r="D22" s="70"/>
      <c r="E22" s="70"/>
      <c r="F22" s="6">
        <v>0.54400000000000004</v>
      </c>
      <c r="G22" s="70"/>
      <c r="H22" s="70"/>
      <c r="I22" s="70"/>
      <c r="J22" s="70"/>
      <c r="K22" s="70"/>
      <c r="L22" s="3"/>
      <c r="M22" s="2"/>
      <c r="N22" s="2"/>
    </row>
    <row r="23" spans="1:14" ht="14.25" customHeight="1" x14ac:dyDescent="0.25">
      <c r="A23" s="71" t="s">
        <v>41</v>
      </c>
      <c r="B23" s="72"/>
      <c r="C23" s="72"/>
      <c r="D23" s="72"/>
      <c r="E23" s="73"/>
      <c r="F23" s="6">
        <v>0.54400000000000004</v>
      </c>
      <c r="G23" s="70"/>
      <c r="H23" s="70"/>
      <c r="I23" s="70"/>
      <c r="J23" s="70"/>
      <c r="K23" s="70"/>
      <c r="L23" s="3"/>
      <c r="M23" s="2"/>
      <c r="N23" s="2"/>
    </row>
    <row r="24" spans="1:14" x14ac:dyDescent="0.25">
      <c r="A24" s="70" t="s">
        <v>43</v>
      </c>
      <c r="B24" s="70"/>
      <c r="C24" s="70"/>
      <c r="D24" s="70"/>
      <c r="E24" s="70"/>
      <c r="F24" s="6">
        <v>0.81599999999999995</v>
      </c>
      <c r="G24" s="70"/>
      <c r="H24" s="70"/>
      <c r="I24" s="70"/>
      <c r="J24" s="70"/>
      <c r="K24" s="70"/>
      <c r="L24" s="3"/>
      <c r="M24" s="2"/>
      <c r="N24" s="2"/>
    </row>
    <row r="25" spans="1:14" ht="15" customHeight="1" x14ac:dyDescent="0.25">
      <c r="A25" s="70" t="s">
        <v>42</v>
      </c>
      <c r="B25" s="70"/>
      <c r="C25" s="70"/>
      <c r="D25" s="70"/>
      <c r="E25" s="70"/>
      <c r="F25" s="6">
        <v>3.536</v>
      </c>
      <c r="G25" s="70"/>
      <c r="H25" s="70"/>
      <c r="I25" s="70"/>
      <c r="J25" s="70"/>
      <c r="K25" s="70"/>
      <c r="L25" s="3"/>
      <c r="M25" s="2"/>
      <c r="N25" s="2"/>
    </row>
    <row r="26" spans="1:14" x14ac:dyDescent="0.25">
      <c r="A26" s="70" t="s">
        <v>48</v>
      </c>
      <c r="B26" s="70"/>
      <c r="C26" s="70"/>
      <c r="D26" s="70"/>
      <c r="E26" s="70"/>
      <c r="F26" s="6">
        <v>1.0880000000000001</v>
      </c>
      <c r="G26" s="70"/>
      <c r="H26" s="70"/>
      <c r="I26" s="70"/>
      <c r="J26" s="70"/>
      <c r="K26" s="70"/>
      <c r="L26" s="4"/>
      <c r="M26" s="2"/>
      <c r="N26" s="2"/>
    </row>
    <row r="27" spans="1:14" x14ac:dyDescent="0.25">
      <c r="A27" s="70" t="s">
        <v>77</v>
      </c>
      <c r="B27" s="70"/>
      <c r="C27" s="70"/>
      <c r="D27" s="70"/>
      <c r="E27" s="70"/>
      <c r="F27" s="6">
        <v>0.27200000000000002</v>
      </c>
      <c r="G27" s="75"/>
      <c r="H27" s="76"/>
      <c r="I27" s="76"/>
      <c r="J27" s="76"/>
      <c r="K27" s="77"/>
      <c r="L27" s="4"/>
      <c r="M27" s="2"/>
      <c r="N27" s="2"/>
    </row>
    <row r="28" spans="1:14" x14ac:dyDescent="0.25">
      <c r="A28" s="70" t="s">
        <v>76</v>
      </c>
      <c r="B28" s="70"/>
      <c r="C28" s="70"/>
      <c r="D28" s="70"/>
      <c r="E28" s="70"/>
      <c r="F28" s="6">
        <v>0.54400000000000004</v>
      </c>
      <c r="G28" s="74"/>
      <c r="H28" s="74"/>
      <c r="I28" s="74"/>
      <c r="J28" s="74"/>
      <c r="K28" s="74"/>
      <c r="L28" s="4"/>
      <c r="M28" s="2"/>
      <c r="N28" s="2"/>
    </row>
    <row r="29" spans="1:14" x14ac:dyDescent="0.25">
      <c r="A29" s="70" t="s">
        <v>46</v>
      </c>
      <c r="B29" s="70"/>
      <c r="C29" s="70"/>
      <c r="D29" s="70"/>
      <c r="E29" s="70"/>
      <c r="F29" s="6">
        <v>1.6</v>
      </c>
      <c r="G29" s="74"/>
      <c r="H29" s="74"/>
      <c r="I29" s="74"/>
      <c r="J29" s="74"/>
      <c r="K29" s="74"/>
      <c r="L29" s="4"/>
      <c r="M29" s="2"/>
      <c r="N29" s="2"/>
    </row>
    <row r="30" spans="1:14" x14ac:dyDescent="0.25">
      <c r="A30" s="74" t="s">
        <v>50</v>
      </c>
      <c r="B30" s="74"/>
      <c r="C30" s="74"/>
      <c r="D30" s="74"/>
      <c r="E30" s="74"/>
      <c r="F30" s="6">
        <v>0.54400000000000004</v>
      </c>
      <c r="G30" s="74"/>
      <c r="H30" s="74"/>
      <c r="I30" s="74"/>
      <c r="J30" s="74"/>
      <c r="K30" s="74"/>
      <c r="L30" s="4"/>
      <c r="M30" s="2"/>
      <c r="N30" s="2"/>
    </row>
    <row r="31" spans="1:14" x14ac:dyDescent="0.25">
      <c r="A31" s="70" t="s">
        <v>45</v>
      </c>
      <c r="B31" s="70"/>
      <c r="C31" s="70"/>
      <c r="D31" s="70"/>
      <c r="E31" s="70"/>
      <c r="F31" s="6">
        <v>0.54400000000000004</v>
      </c>
      <c r="G31" s="74"/>
      <c r="H31" s="74"/>
      <c r="I31" s="74"/>
      <c r="J31" s="74"/>
      <c r="K31" s="74"/>
      <c r="L31" s="4"/>
      <c r="M31" s="2"/>
      <c r="N31" s="2"/>
    </row>
    <row r="32" spans="1:14" x14ac:dyDescent="0.25">
      <c r="A32" s="70" t="s">
        <v>49</v>
      </c>
      <c r="B32" s="70"/>
      <c r="C32" s="70"/>
      <c r="D32" s="70"/>
      <c r="E32" s="70"/>
      <c r="F32" s="6">
        <v>0.54400000000000004</v>
      </c>
      <c r="G32" s="74"/>
      <c r="H32" s="74"/>
      <c r="I32" s="74"/>
      <c r="J32" s="74"/>
      <c r="K32" s="74"/>
      <c r="L32" s="4"/>
      <c r="M32" s="2"/>
      <c r="N32" s="2"/>
    </row>
    <row r="33" spans="1:14" x14ac:dyDescent="0.25">
      <c r="A33" s="70" t="s">
        <v>44</v>
      </c>
      <c r="B33" s="70"/>
      <c r="C33" s="70"/>
      <c r="D33" s="70"/>
      <c r="E33" s="70"/>
      <c r="F33" s="6">
        <v>0.54400000000000004</v>
      </c>
      <c r="G33" s="74"/>
      <c r="H33" s="74"/>
      <c r="I33" s="74"/>
      <c r="J33" s="74"/>
      <c r="K33" s="74"/>
      <c r="L33" s="4"/>
      <c r="M33" s="2"/>
      <c r="N33" s="2"/>
    </row>
    <row r="34" spans="1:14" ht="14.25" customHeight="1" x14ac:dyDescent="0.25">
      <c r="A34" s="74" t="s">
        <v>47</v>
      </c>
      <c r="B34" s="74"/>
      <c r="C34" s="74"/>
      <c r="D34" s="74"/>
      <c r="E34" s="74"/>
      <c r="F34" s="6">
        <v>0.54400000000000004</v>
      </c>
      <c r="G34" s="74"/>
      <c r="H34" s="74"/>
      <c r="I34" s="74"/>
      <c r="J34" s="74"/>
      <c r="K34" s="74"/>
      <c r="L34" s="4"/>
      <c r="M34" s="2"/>
      <c r="N34" s="2"/>
    </row>
    <row r="35" spans="1:14" x14ac:dyDescent="0.25">
      <c r="A35" s="70" t="s">
        <v>52</v>
      </c>
      <c r="B35" s="70"/>
      <c r="C35" s="70"/>
      <c r="D35" s="70"/>
      <c r="E35" s="70"/>
      <c r="F35" s="6">
        <v>0.54400000000000004</v>
      </c>
      <c r="G35" s="74"/>
      <c r="H35" s="74"/>
      <c r="I35" s="74"/>
      <c r="J35" s="74"/>
      <c r="K35" s="74"/>
      <c r="L35" s="4"/>
      <c r="M35" s="2"/>
      <c r="N35" s="2"/>
    </row>
    <row r="36" spans="1:14" x14ac:dyDescent="0.25">
      <c r="A36" s="70" t="s">
        <v>78</v>
      </c>
      <c r="B36" s="70"/>
      <c r="C36" s="70"/>
      <c r="D36" s="70"/>
      <c r="E36" s="70"/>
      <c r="F36" s="6">
        <v>0.54400000000000004</v>
      </c>
      <c r="G36" s="75"/>
      <c r="H36" s="76"/>
      <c r="I36" s="76"/>
      <c r="J36" s="76"/>
      <c r="K36" s="77"/>
      <c r="L36" s="4"/>
      <c r="M36" s="2"/>
      <c r="N36" s="2"/>
    </row>
    <row r="37" spans="1:14" s="103" customFormat="1" x14ac:dyDescent="0.25">
      <c r="A37" s="101" t="s">
        <v>4</v>
      </c>
      <c r="B37" s="101"/>
      <c r="C37" s="101"/>
      <c r="D37" s="101"/>
      <c r="E37" s="101"/>
      <c r="F37" s="106">
        <f>SUM(F19:F36)</f>
        <v>14.384000000000004</v>
      </c>
      <c r="G37" s="101" t="s">
        <v>4</v>
      </c>
      <c r="H37" s="101"/>
      <c r="I37" s="101"/>
      <c r="J37" s="101"/>
      <c r="K37" s="101"/>
      <c r="L37" s="106">
        <f>SUM(L19:L36)</f>
        <v>1.6320000000000001</v>
      </c>
      <c r="M37" s="1"/>
      <c r="N37" s="1"/>
    </row>
    <row r="38" spans="1:14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x14ac:dyDescent="0.25">
      <c r="A39" s="1" t="s">
        <v>55</v>
      </c>
      <c r="B39" s="2"/>
      <c r="C39" s="2"/>
      <c r="D39" s="2"/>
      <c r="E39" s="2"/>
      <c r="F39" s="2">
        <v>8350</v>
      </c>
      <c r="G39" s="2"/>
      <c r="H39" s="2"/>
      <c r="I39" s="2"/>
      <c r="J39" s="2"/>
      <c r="K39" s="2"/>
      <c r="L39" s="2"/>
      <c r="M39" s="2"/>
      <c r="N39" s="2"/>
    </row>
    <row r="40" spans="1:14" ht="75" x14ac:dyDescent="0.25">
      <c r="A40" s="78" t="s">
        <v>5</v>
      </c>
      <c r="B40" s="79"/>
      <c r="C40" s="79"/>
      <c r="D40" s="79"/>
      <c r="E40" s="80"/>
      <c r="F40" s="17" t="s">
        <v>6</v>
      </c>
      <c r="G40" s="17" t="s">
        <v>1</v>
      </c>
      <c r="H40" s="17" t="s">
        <v>72</v>
      </c>
      <c r="I40" s="17" t="s">
        <v>73</v>
      </c>
      <c r="J40" s="17" t="s">
        <v>74</v>
      </c>
      <c r="K40" s="21" t="s">
        <v>75</v>
      </c>
      <c r="L40" s="2"/>
      <c r="M40" s="56"/>
    </row>
    <row r="41" spans="1:14" x14ac:dyDescent="0.25">
      <c r="A41" s="70" t="s">
        <v>51</v>
      </c>
      <c r="B41" s="70"/>
      <c r="C41" s="70"/>
      <c r="D41" s="70"/>
      <c r="E41" s="70"/>
      <c r="F41" s="6">
        <f>'Услуга №1'!F36</f>
        <v>19793.854800000001</v>
      </c>
      <c r="G41" s="6">
        <f>F19</f>
        <v>0.54400000000000004</v>
      </c>
      <c r="H41" s="3">
        <f>F41*G41*12</f>
        <v>129214.28413440002</v>
      </c>
      <c r="I41" s="6">
        <f>H41*1.302+919.97</f>
        <v>169156.96794298882</v>
      </c>
      <c r="J41" s="22">
        <f>F39</f>
        <v>8350</v>
      </c>
      <c r="K41" s="6">
        <f>I41/J41</f>
        <v>20.258319514130399</v>
      </c>
      <c r="L41" s="2"/>
      <c r="M41" s="109"/>
    </row>
    <row r="42" spans="1:14" ht="15" customHeight="1" x14ac:dyDescent="0.25">
      <c r="A42" s="75" t="s">
        <v>96</v>
      </c>
      <c r="B42" s="76"/>
      <c r="C42" s="76"/>
      <c r="D42" s="76"/>
      <c r="E42" s="77"/>
      <c r="F42" s="3">
        <f>'Услуга №1'!F37</f>
        <v>17114</v>
      </c>
      <c r="G42" s="6">
        <f t="shared" ref="G42:G58" si="0">F20</f>
        <v>0.54400000000000004</v>
      </c>
      <c r="H42" s="3">
        <f t="shared" ref="H42:H57" si="1">F42*G42*12</f>
        <v>111720.19200000001</v>
      </c>
      <c r="I42" s="6">
        <f t="shared" ref="I42:I58" si="2">H42*1.302+919.97</f>
        <v>146379.65998400003</v>
      </c>
      <c r="J42" s="22">
        <f>J41</f>
        <v>8350</v>
      </c>
      <c r="K42" s="6">
        <f t="shared" ref="K42:K58" si="3">I42/J42</f>
        <v>17.53049820167665</v>
      </c>
      <c r="L42" s="2"/>
      <c r="M42" s="2"/>
    </row>
    <row r="43" spans="1:14" x14ac:dyDescent="0.25">
      <c r="A43" s="70" t="s">
        <v>98</v>
      </c>
      <c r="B43" s="70"/>
      <c r="C43" s="70"/>
      <c r="D43" s="70"/>
      <c r="E43" s="70"/>
      <c r="F43" s="22">
        <f>'Услуга №1'!F88</f>
        <v>17114</v>
      </c>
      <c r="G43" s="6">
        <f t="shared" si="0"/>
        <v>0.54400000000000004</v>
      </c>
      <c r="H43" s="3">
        <f t="shared" si="1"/>
        <v>111720.19200000001</v>
      </c>
      <c r="I43" s="6">
        <f t="shared" si="2"/>
        <v>146379.65998400003</v>
      </c>
      <c r="J43" s="22">
        <f>J42</f>
        <v>8350</v>
      </c>
      <c r="K43" s="6">
        <f t="shared" si="3"/>
        <v>17.53049820167665</v>
      </c>
      <c r="L43" s="2"/>
    </row>
    <row r="44" spans="1:14" x14ac:dyDescent="0.25">
      <c r="A44" s="70" t="s">
        <v>66</v>
      </c>
      <c r="B44" s="70"/>
      <c r="C44" s="70"/>
      <c r="D44" s="70"/>
      <c r="E44" s="70"/>
      <c r="F44" s="3">
        <f>'Услуга №1'!F89</f>
        <v>16159</v>
      </c>
      <c r="G44" s="6">
        <f t="shared" si="0"/>
        <v>0.54400000000000004</v>
      </c>
      <c r="H44" s="3">
        <f t="shared" si="1"/>
        <v>105485.95200000002</v>
      </c>
      <c r="I44" s="6">
        <f t="shared" si="2"/>
        <v>138262.67950400003</v>
      </c>
      <c r="J44" s="22">
        <f t="shared" ref="J44:J58" si="4">J43</f>
        <v>8350</v>
      </c>
      <c r="K44" s="6">
        <f t="shared" si="3"/>
        <v>16.558404731017969</v>
      </c>
      <c r="L44" s="2"/>
      <c r="M44" s="2"/>
    </row>
    <row r="45" spans="1:14" x14ac:dyDescent="0.25">
      <c r="A45" s="71" t="s">
        <v>41</v>
      </c>
      <c r="B45" s="72"/>
      <c r="C45" s="72"/>
      <c r="D45" s="72"/>
      <c r="E45" s="73"/>
      <c r="F45" s="3">
        <f>'Услуга №1'!F38</f>
        <v>15567</v>
      </c>
      <c r="G45" s="6">
        <f t="shared" si="0"/>
        <v>0.54400000000000004</v>
      </c>
      <c r="H45" s="3">
        <f t="shared" si="1"/>
        <v>101621.376</v>
      </c>
      <c r="I45" s="6">
        <f t="shared" si="2"/>
        <v>133231.001552</v>
      </c>
      <c r="J45" s="22">
        <f t="shared" si="4"/>
        <v>8350</v>
      </c>
      <c r="K45" s="6">
        <f t="shared" si="3"/>
        <v>15.955808569101796</v>
      </c>
      <c r="L45" s="2"/>
      <c r="M45" s="2"/>
    </row>
    <row r="46" spans="1:14" x14ac:dyDescent="0.25">
      <c r="A46" s="70" t="s">
        <v>43</v>
      </c>
      <c r="B46" s="70"/>
      <c r="C46" s="70"/>
      <c r="D46" s="70"/>
      <c r="E46" s="70"/>
      <c r="F46" s="3">
        <f>'Услуга №1'!F39</f>
        <v>16030</v>
      </c>
      <c r="G46" s="6">
        <f t="shared" si="0"/>
        <v>0.81599999999999995</v>
      </c>
      <c r="H46" s="3">
        <f t="shared" si="1"/>
        <v>156965.76000000001</v>
      </c>
      <c r="I46" s="6">
        <f t="shared" si="2"/>
        <v>205289.38952000003</v>
      </c>
      <c r="J46" s="22">
        <f t="shared" si="4"/>
        <v>8350</v>
      </c>
      <c r="K46" s="6">
        <f t="shared" si="3"/>
        <v>24.585555631137726</v>
      </c>
      <c r="L46" s="2"/>
      <c r="M46" s="2"/>
    </row>
    <row r="47" spans="1:14" ht="15" customHeight="1" x14ac:dyDescent="0.25">
      <c r="A47" s="70" t="s">
        <v>42</v>
      </c>
      <c r="B47" s="70"/>
      <c r="C47" s="70"/>
      <c r="D47" s="70"/>
      <c r="E47" s="70"/>
      <c r="F47" s="3">
        <f>'Услуга №1'!F40</f>
        <v>16948</v>
      </c>
      <c r="G47" s="6">
        <f t="shared" si="0"/>
        <v>3.536</v>
      </c>
      <c r="H47" s="3">
        <f t="shared" si="1"/>
        <v>719137.53599999996</v>
      </c>
      <c r="I47" s="6">
        <f t="shared" si="2"/>
        <v>937237.04187199997</v>
      </c>
      <c r="J47" s="22">
        <f t="shared" si="4"/>
        <v>8350</v>
      </c>
      <c r="K47" s="6">
        <f t="shared" si="3"/>
        <v>112.24395711041916</v>
      </c>
      <c r="L47" s="2"/>
      <c r="M47" s="2"/>
    </row>
    <row r="48" spans="1:14" x14ac:dyDescent="0.25">
      <c r="A48" s="70" t="s">
        <v>48</v>
      </c>
      <c r="B48" s="70"/>
      <c r="C48" s="70"/>
      <c r="D48" s="70"/>
      <c r="E48" s="70"/>
      <c r="F48" s="3">
        <f>'Услуга №1'!F90</f>
        <v>16344</v>
      </c>
      <c r="G48" s="6">
        <f t="shared" si="0"/>
        <v>1.0880000000000001</v>
      </c>
      <c r="H48" s="3">
        <f t="shared" si="1"/>
        <v>213387.26400000002</v>
      </c>
      <c r="I48" s="6">
        <f t="shared" si="2"/>
        <v>278750.18772799999</v>
      </c>
      <c r="J48" s="22">
        <f t="shared" si="4"/>
        <v>8350</v>
      </c>
      <c r="K48" s="6">
        <f t="shared" si="3"/>
        <v>33.383256015329337</v>
      </c>
      <c r="L48" s="2"/>
      <c r="M48" s="2"/>
    </row>
    <row r="49" spans="1:14" x14ac:dyDescent="0.25">
      <c r="A49" s="70" t="s">
        <v>77</v>
      </c>
      <c r="B49" s="70"/>
      <c r="C49" s="70"/>
      <c r="D49" s="70"/>
      <c r="E49" s="70"/>
      <c r="F49" s="3">
        <f>'Услуга №1'!F41</f>
        <v>14366</v>
      </c>
      <c r="G49" s="6">
        <f t="shared" si="0"/>
        <v>0.27200000000000002</v>
      </c>
      <c r="H49" s="3">
        <f t="shared" si="1"/>
        <v>46890.624000000003</v>
      </c>
      <c r="I49" s="6">
        <f t="shared" si="2"/>
        <v>61971.562448000004</v>
      </c>
      <c r="J49" s="22">
        <f t="shared" si="4"/>
        <v>8350</v>
      </c>
      <c r="K49" s="6">
        <f t="shared" si="3"/>
        <v>7.4217440057485033</v>
      </c>
      <c r="L49" s="2"/>
      <c r="M49" s="2"/>
    </row>
    <row r="50" spans="1:14" x14ac:dyDescent="0.25">
      <c r="A50" s="70" t="s">
        <v>76</v>
      </c>
      <c r="B50" s="70"/>
      <c r="C50" s="70"/>
      <c r="D50" s="70"/>
      <c r="E50" s="70"/>
      <c r="F50" s="3">
        <f>'Услуга №1'!F42</f>
        <v>14218.592000000001</v>
      </c>
      <c r="G50" s="6">
        <f t="shared" si="0"/>
        <v>0.54400000000000004</v>
      </c>
      <c r="H50" s="3">
        <f t="shared" si="1"/>
        <v>92818.968576000014</v>
      </c>
      <c r="I50" s="6">
        <f t="shared" si="2"/>
        <v>121770.26708595203</v>
      </c>
      <c r="J50" s="22">
        <f t="shared" si="4"/>
        <v>8350</v>
      </c>
      <c r="K50" s="6">
        <f t="shared" si="3"/>
        <v>14.583265519275692</v>
      </c>
      <c r="L50" s="2"/>
      <c r="M50" s="2"/>
    </row>
    <row r="51" spans="1:14" x14ac:dyDescent="0.25">
      <c r="A51" s="70" t="s">
        <v>46</v>
      </c>
      <c r="B51" s="70"/>
      <c r="C51" s="70"/>
      <c r="D51" s="70"/>
      <c r="E51" s="70"/>
      <c r="F51" s="54">
        <f>'Услуга №1'!F91</f>
        <v>16224</v>
      </c>
      <c r="G51" s="6">
        <f t="shared" si="0"/>
        <v>1.6</v>
      </c>
      <c r="H51" s="6">
        <f t="shared" si="1"/>
        <v>311500.80000000005</v>
      </c>
      <c r="I51" s="6">
        <f t="shared" si="2"/>
        <v>406494.01160000003</v>
      </c>
      <c r="J51" s="22">
        <f t="shared" si="4"/>
        <v>8350</v>
      </c>
      <c r="K51" s="6">
        <f t="shared" si="3"/>
        <v>48.681917556886233</v>
      </c>
      <c r="L51" s="2"/>
      <c r="M51" s="2"/>
    </row>
    <row r="52" spans="1:14" x14ac:dyDescent="0.25">
      <c r="A52" s="74" t="s">
        <v>50</v>
      </c>
      <c r="B52" s="74"/>
      <c r="C52" s="74"/>
      <c r="D52" s="74"/>
      <c r="E52" s="74"/>
      <c r="F52" s="3">
        <f>'Услуга №1'!F43</f>
        <v>16867</v>
      </c>
      <c r="G52" s="6">
        <f t="shared" si="0"/>
        <v>0.54400000000000004</v>
      </c>
      <c r="H52" s="3">
        <f t="shared" si="1"/>
        <v>110107.77600000001</v>
      </c>
      <c r="I52" s="6">
        <f t="shared" si="2"/>
        <v>144280.29435200003</v>
      </c>
      <c r="J52" s="22">
        <f t="shared" si="4"/>
        <v>8350</v>
      </c>
      <c r="K52" s="6">
        <f t="shared" si="3"/>
        <v>17.279077167904195</v>
      </c>
      <c r="L52" s="2"/>
      <c r="M52" s="2"/>
    </row>
    <row r="53" spans="1:14" x14ac:dyDescent="0.25">
      <c r="A53" s="70" t="s">
        <v>45</v>
      </c>
      <c r="B53" s="70"/>
      <c r="C53" s="70"/>
      <c r="D53" s="70"/>
      <c r="E53" s="70"/>
      <c r="F53" s="3">
        <f>'Услуга №1'!F44</f>
        <v>16303</v>
      </c>
      <c r="G53" s="6">
        <f t="shared" si="0"/>
        <v>0.54400000000000004</v>
      </c>
      <c r="H53" s="3">
        <f t="shared" si="1"/>
        <v>106425.984</v>
      </c>
      <c r="I53" s="6">
        <f t="shared" si="2"/>
        <v>139486.60116799999</v>
      </c>
      <c r="J53" s="22">
        <f t="shared" si="4"/>
        <v>8350</v>
      </c>
      <c r="K53" s="6">
        <f t="shared" si="3"/>
        <v>16.704982175808382</v>
      </c>
      <c r="L53" s="2"/>
      <c r="M53" s="2"/>
    </row>
    <row r="54" spans="1:14" x14ac:dyDescent="0.25">
      <c r="A54" s="70" t="s">
        <v>49</v>
      </c>
      <c r="B54" s="70"/>
      <c r="C54" s="70"/>
      <c r="D54" s="70"/>
      <c r="E54" s="70"/>
      <c r="F54" s="3">
        <f>'Услуга №1'!F45</f>
        <v>16397</v>
      </c>
      <c r="G54" s="6">
        <f t="shared" si="0"/>
        <v>0.54400000000000004</v>
      </c>
      <c r="H54" s="3">
        <f t="shared" si="1"/>
        <v>107039.61600000001</v>
      </c>
      <c r="I54" s="6">
        <f t="shared" si="2"/>
        <v>140285.55003200003</v>
      </c>
      <c r="J54" s="22">
        <f t="shared" si="4"/>
        <v>8350</v>
      </c>
      <c r="K54" s="6">
        <f t="shared" si="3"/>
        <v>16.800664674491021</v>
      </c>
      <c r="L54" s="2"/>
      <c r="M54" s="2"/>
    </row>
    <row r="55" spans="1:14" ht="15" customHeight="1" x14ac:dyDescent="0.25">
      <c r="A55" s="70" t="s">
        <v>44</v>
      </c>
      <c r="B55" s="70"/>
      <c r="C55" s="70"/>
      <c r="D55" s="70"/>
      <c r="E55" s="70"/>
      <c r="F55" s="3">
        <f>'Услуга №1'!F46</f>
        <v>15303</v>
      </c>
      <c r="G55" s="6">
        <f t="shared" si="0"/>
        <v>0.54400000000000004</v>
      </c>
      <c r="H55" s="3">
        <f t="shared" si="1"/>
        <v>99897.983999999997</v>
      </c>
      <c r="I55" s="6">
        <f t="shared" si="2"/>
        <v>130987.145168</v>
      </c>
      <c r="J55" s="22">
        <f t="shared" si="4"/>
        <v>8350</v>
      </c>
      <c r="K55" s="6">
        <f t="shared" si="3"/>
        <v>15.687083253652695</v>
      </c>
      <c r="L55" s="2"/>
      <c r="M55" s="2"/>
    </row>
    <row r="56" spans="1:14" x14ac:dyDescent="0.25">
      <c r="A56" s="74" t="s">
        <v>47</v>
      </c>
      <c r="B56" s="74"/>
      <c r="C56" s="74"/>
      <c r="D56" s="74"/>
      <c r="E56" s="74"/>
      <c r="F56" s="3">
        <f>'Услуга №1'!F47</f>
        <v>15038</v>
      </c>
      <c r="G56" s="6">
        <f t="shared" si="0"/>
        <v>0.54400000000000004</v>
      </c>
      <c r="H56" s="3">
        <f t="shared" si="1"/>
        <v>98168.064000000013</v>
      </c>
      <c r="I56" s="6">
        <f t="shared" si="2"/>
        <v>128734.78932800003</v>
      </c>
      <c r="J56" s="22">
        <f t="shared" si="4"/>
        <v>8350</v>
      </c>
      <c r="K56" s="6">
        <f t="shared" si="3"/>
        <v>15.41734003928144</v>
      </c>
      <c r="L56" s="2"/>
      <c r="M56" s="2"/>
    </row>
    <row r="57" spans="1:14" x14ac:dyDescent="0.25">
      <c r="A57" s="70" t="s">
        <v>52</v>
      </c>
      <c r="B57" s="70"/>
      <c r="C57" s="70"/>
      <c r="D57" s="70"/>
      <c r="E57" s="70"/>
      <c r="F57" s="3">
        <f>'Услуга №1'!F48</f>
        <v>15630</v>
      </c>
      <c r="G57" s="6">
        <f t="shared" si="0"/>
        <v>0.54400000000000004</v>
      </c>
      <c r="H57" s="3">
        <f t="shared" si="1"/>
        <v>102032.64000000001</v>
      </c>
      <c r="I57" s="6">
        <f t="shared" si="2"/>
        <v>133766.46728000001</v>
      </c>
      <c r="J57" s="22">
        <f t="shared" si="4"/>
        <v>8350</v>
      </c>
      <c r="K57" s="6">
        <f t="shared" si="3"/>
        <v>16.019936201197606</v>
      </c>
      <c r="L57" s="2"/>
      <c r="M57" s="2"/>
    </row>
    <row r="58" spans="1:14" x14ac:dyDescent="0.25">
      <c r="A58" s="70" t="s">
        <v>78</v>
      </c>
      <c r="B58" s="70"/>
      <c r="C58" s="70"/>
      <c r="D58" s="70"/>
      <c r="E58" s="70"/>
      <c r="F58" s="3">
        <f>'Услуга №1'!F49</f>
        <v>17114</v>
      </c>
      <c r="G58" s="6">
        <f t="shared" si="0"/>
        <v>0.54400000000000004</v>
      </c>
      <c r="H58" s="3">
        <f>F58*G58*12+0.2</f>
        <v>111720.39200000001</v>
      </c>
      <c r="I58" s="6">
        <f t="shared" si="2"/>
        <v>146379.92038400003</v>
      </c>
      <c r="J58" s="22">
        <f t="shared" si="4"/>
        <v>8350</v>
      </c>
      <c r="K58" s="6">
        <f t="shared" si="3"/>
        <v>17.530529387305393</v>
      </c>
      <c r="L58" s="2"/>
      <c r="M58" s="2"/>
    </row>
    <row r="59" spans="1:14" x14ac:dyDescent="0.25">
      <c r="A59" s="92" t="s">
        <v>7</v>
      </c>
      <c r="B59" s="92"/>
      <c r="C59" s="92"/>
      <c r="D59" s="92"/>
      <c r="E59" s="92"/>
      <c r="F59" s="3"/>
      <c r="G59" s="3"/>
      <c r="H59" s="3"/>
      <c r="I59" s="23">
        <f>SUM(I41:I58)</f>
        <v>3708843.1969329412</v>
      </c>
      <c r="J59" s="110"/>
      <c r="K59" s="23">
        <f>SUM(K41:K58)</f>
        <v>444.17283795604078</v>
      </c>
      <c r="L59" s="2"/>
      <c r="M59" s="2"/>
    </row>
    <row r="60" spans="1:14" ht="11.2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s="2" customFormat="1" ht="14.25" customHeight="1" x14ac:dyDescent="0.25">
      <c r="A61" s="83" t="s">
        <v>9</v>
      </c>
      <c r="B61" s="83"/>
      <c r="C61" s="83"/>
      <c r="D61" s="83"/>
      <c r="E61" s="83"/>
      <c r="F61" s="83"/>
      <c r="G61" s="83"/>
      <c r="H61" s="83"/>
      <c r="I61" s="83"/>
      <c r="J61" s="83"/>
      <c r="K61" s="83"/>
      <c r="L61" s="83"/>
    </row>
    <row r="62" spans="1:14" s="2" customFormat="1" ht="45" x14ac:dyDescent="0.25">
      <c r="A62" s="92" t="s">
        <v>10</v>
      </c>
      <c r="B62" s="92"/>
      <c r="C62" s="92"/>
      <c r="D62" s="92"/>
      <c r="E62" s="92"/>
      <c r="F62" s="65" t="s">
        <v>8</v>
      </c>
      <c r="G62" s="65" t="s">
        <v>67</v>
      </c>
      <c r="H62" s="65" t="s">
        <v>68</v>
      </c>
      <c r="I62" s="65" t="s">
        <v>80</v>
      </c>
      <c r="J62" s="65" t="s">
        <v>74</v>
      </c>
      <c r="K62" s="24" t="s">
        <v>75</v>
      </c>
      <c r="L62" s="25"/>
    </row>
    <row r="63" spans="1:14" s="2" customFormat="1" x14ac:dyDescent="0.25">
      <c r="A63" s="71" t="s">
        <v>11</v>
      </c>
      <c r="B63" s="72"/>
      <c r="C63" s="72"/>
      <c r="D63" s="72"/>
      <c r="E63" s="73"/>
      <c r="F63" s="5" t="s">
        <v>81</v>
      </c>
      <c r="G63" s="9">
        <f>I63/H63</f>
        <v>43536.931350114421</v>
      </c>
      <c r="H63" s="9">
        <v>4.37</v>
      </c>
      <c r="I63" s="9">
        <v>190256.39</v>
      </c>
      <c r="J63" s="22">
        <f>J58</f>
        <v>8350</v>
      </c>
      <c r="K63" s="26">
        <f>I63/J63</f>
        <v>22.78519640718563</v>
      </c>
      <c r="L63" s="27"/>
    </row>
    <row r="64" spans="1:14" s="2" customFormat="1" x14ac:dyDescent="0.25">
      <c r="A64" s="70" t="s">
        <v>12</v>
      </c>
      <c r="B64" s="70"/>
      <c r="C64" s="70"/>
      <c r="D64" s="70"/>
      <c r="E64" s="70"/>
      <c r="F64" s="3" t="s">
        <v>13</v>
      </c>
      <c r="G64" s="6">
        <f>I64/H64</f>
        <v>478.62548453556599</v>
      </c>
      <c r="H64" s="6">
        <v>1596.89</v>
      </c>
      <c r="I64" s="9">
        <v>764312.25</v>
      </c>
      <c r="J64" s="22">
        <f>J63</f>
        <v>8350</v>
      </c>
      <c r="K64" s="26">
        <f t="shared" ref="K64:K66" si="5">I64/J64</f>
        <v>91.534401197604794</v>
      </c>
      <c r="L64" s="27"/>
    </row>
    <row r="65" spans="1:13" s="2" customFormat="1" x14ac:dyDescent="0.25">
      <c r="A65" s="70" t="s">
        <v>127</v>
      </c>
      <c r="B65" s="70"/>
      <c r="C65" s="70"/>
      <c r="D65" s="70"/>
      <c r="E65" s="70"/>
      <c r="F65" s="3" t="s">
        <v>129</v>
      </c>
      <c r="G65" s="6">
        <f>I65/H65</f>
        <v>228.48008034817542</v>
      </c>
      <c r="H65" s="6">
        <v>29.87</v>
      </c>
      <c r="I65" s="9">
        <v>6824.7</v>
      </c>
      <c r="J65" s="22">
        <f t="shared" ref="J65:J66" si="6">J64</f>
        <v>8350</v>
      </c>
      <c r="K65" s="26">
        <f t="shared" si="5"/>
        <v>0.81732934131736523</v>
      </c>
      <c r="L65" s="27"/>
    </row>
    <row r="66" spans="1:13" s="2" customFormat="1" x14ac:dyDescent="0.25">
      <c r="A66" s="70" t="s">
        <v>128</v>
      </c>
      <c r="B66" s="70"/>
      <c r="C66" s="70"/>
      <c r="D66" s="70"/>
      <c r="E66" s="70"/>
      <c r="F66" s="3" t="s">
        <v>129</v>
      </c>
      <c r="G66" s="6">
        <f>I66/H66</f>
        <v>296.48006605331449</v>
      </c>
      <c r="H66" s="6">
        <v>42.39</v>
      </c>
      <c r="I66" s="9">
        <v>12567.79</v>
      </c>
      <c r="J66" s="22">
        <f t="shared" si="6"/>
        <v>8350</v>
      </c>
      <c r="K66" s="26">
        <f t="shared" si="5"/>
        <v>1.5051245508982036</v>
      </c>
      <c r="L66" s="27"/>
    </row>
    <row r="67" spans="1:13" s="2" customFormat="1" x14ac:dyDescent="0.25">
      <c r="A67" s="81" t="s">
        <v>14</v>
      </c>
      <c r="B67" s="82"/>
      <c r="C67" s="82"/>
      <c r="D67" s="82"/>
      <c r="E67" s="82"/>
      <c r="F67" s="82"/>
      <c r="G67" s="82"/>
      <c r="H67" s="82"/>
      <c r="I67" s="23">
        <f>SUM(I63:I66)</f>
        <v>973961.13</v>
      </c>
      <c r="J67" s="29"/>
      <c r="K67" s="23">
        <f>SUM(K63:K66)</f>
        <v>116.64205149700599</v>
      </c>
      <c r="L67" s="28"/>
      <c r="M67" s="58"/>
    </row>
    <row r="68" spans="1:13" s="2" customFormat="1" ht="17.25" customHeight="1" x14ac:dyDescent="0.25"/>
    <row r="69" spans="1:13" s="2" customFormat="1" x14ac:dyDescent="0.25">
      <c r="A69" s="83" t="s">
        <v>15</v>
      </c>
      <c r="B69" s="83"/>
      <c r="C69" s="83"/>
      <c r="D69" s="83"/>
      <c r="E69" s="83"/>
      <c r="F69" s="83"/>
      <c r="G69" s="83"/>
      <c r="H69" s="83"/>
      <c r="I69" s="83"/>
      <c r="J69" s="83"/>
      <c r="K69" s="83"/>
      <c r="L69" s="83"/>
    </row>
    <row r="70" spans="1:13" s="2" customFormat="1" ht="45" x14ac:dyDescent="0.25">
      <c r="A70" s="78" t="s">
        <v>19</v>
      </c>
      <c r="B70" s="79"/>
      <c r="C70" s="79"/>
      <c r="D70" s="79"/>
      <c r="E70" s="80"/>
      <c r="F70" s="65" t="s">
        <v>8</v>
      </c>
      <c r="G70" s="65" t="s">
        <v>67</v>
      </c>
      <c r="H70" s="65" t="s">
        <v>68</v>
      </c>
      <c r="I70" s="65" t="s">
        <v>80</v>
      </c>
      <c r="J70" s="65" t="s">
        <v>74</v>
      </c>
      <c r="K70" s="24" t="s">
        <v>75</v>
      </c>
      <c r="L70" s="25"/>
    </row>
    <row r="71" spans="1:13" s="2" customFormat="1" hidden="1" x14ac:dyDescent="0.25">
      <c r="A71" s="71" t="s">
        <v>57</v>
      </c>
      <c r="B71" s="72"/>
      <c r="C71" s="72"/>
      <c r="D71" s="72"/>
      <c r="E71" s="73"/>
      <c r="F71" s="3" t="s">
        <v>17</v>
      </c>
      <c r="G71" s="30">
        <v>0.4</v>
      </c>
      <c r="H71" s="6">
        <f>'Услуга №1'!H62</f>
        <v>0</v>
      </c>
      <c r="I71" s="6">
        <f>H71*G71*12</f>
        <v>0</v>
      </c>
      <c r="J71" s="22">
        <f>J64</f>
        <v>8350</v>
      </c>
      <c r="K71" s="66">
        <f>I71/J71</f>
        <v>0</v>
      </c>
      <c r="L71" s="28"/>
    </row>
    <row r="72" spans="1:13" s="2" customFormat="1" x14ac:dyDescent="0.25">
      <c r="A72" s="71" t="s">
        <v>16</v>
      </c>
      <c r="B72" s="72"/>
      <c r="C72" s="72"/>
      <c r="D72" s="72"/>
      <c r="E72" s="73"/>
      <c r="F72" s="3" t="s">
        <v>17</v>
      </c>
      <c r="G72" s="30">
        <v>0.54400000000000004</v>
      </c>
      <c r="H72" s="6">
        <f>'Услуга №1'!H63</f>
        <v>570</v>
      </c>
      <c r="I72" s="6">
        <f t="shared" ref="I72:I75" si="7">H72*G72*12</f>
        <v>3720.9600000000005</v>
      </c>
      <c r="J72" s="22">
        <f>J71</f>
        <v>8350</v>
      </c>
      <c r="K72" s="66">
        <f t="shared" ref="K72:K75" si="8">I72/J72</f>
        <v>0.44562395209580846</v>
      </c>
      <c r="L72" s="28"/>
    </row>
    <row r="73" spans="1:13" s="2" customFormat="1" ht="16.5" customHeight="1" x14ac:dyDescent="0.25">
      <c r="A73" s="75" t="s">
        <v>83</v>
      </c>
      <c r="B73" s="76"/>
      <c r="C73" s="76"/>
      <c r="D73" s="76"/>
      <c r="E73" s="77"/>
      <c r="F73" s="3" t="s">
        <v>17</v>
      </c>
      <c r="G73" s="30">
        <v>0.54400000000000004</v>
      </c>
      <c r="H73" s="6">
        <f>'Услуга №1'!H64</f>
        <v>4000</v>
      </c>
      <c r="I73" s="6">
        <f t="shared" si="7"/>
        <v>26112</v>
      </c>
      <c r="J73" s="22">
        <f>J80</f>
        <v>8350</v>
      </c>
      <c r="K73" s="66">
        <f t="shared" si="8"/>
        <v>3.1271856287425148</v>
      </c>
      <c r="L73" s="28"/>
    </row>
    <row r="74" spans="1:13" s="2" customFormat="1" ht="15" customHeight="1" x14ac:dyDescent="0.25">
      <c r="A74" s="75" t="s">
        <v>56</v>
      </c>
      <c r="B74" s="76"/>
      <c r="C74" s="76"/>
      <c r="D74" s="76"/>
      <c r="E74" s="77"/>
      <c r="F74" s="3" t="s">
        <v>17</v>
      </c>
      <c r="G74" s="30">
        <v>0.54400000000000004</v>
      </c>
      <c r="H74" s="6">
        <f>'Услуга №1'!H65</f>
        <v>3000</v>
      </c>
      <c r="I74" s="6">
        <f t="shared" si="7"/>
        <v>19584.000000000004</v>
      </c>
      <c r="J74" s="22">
        <f>J80</f>
        <v>8350</v>
      </c>
      <c r="K74" s="66">
        <f t="shared" si="8"/>
        <v>2.3453892215568866</v>
      </c>
      <c r="L74" s="28"/>
    </row>
    <row r="75" spans="1:13" s="2" customFormat="1" ht="37.5" customHeight="1" x14ac:dyDescent="0.25">
      <c r="A75" s="74" t="s">
        <v>104</v>
      </c>
      <c r="B75" s="74"/>
      <c r="C75" s="74"/>
      <c r="D75" s="74"/>
      <c r="E75" s="74"/>
      <c r="F75" s="3" t="s">
        <v>17</v>
      </c>
      <c r="G75" s="30">
        <v>0.54400000000000004</v>
      </c>
      <c r="H75" s="6">
        <f>'Услуга №1'!H66</f>
        <v>2400</v>
      </c>
      <c r="I75" s="6">
        <f t="shared" si="7"/>
        <v>15667.2</v>
      </c>
      <c r="J75" s="22">
        <f>J81</f>
        <v>8350</v>
      </c>
      <c r="K75" s="16">
        <f t="shared" si="8"/>
        <v>1.8763113772455091</v>
      </c>
      <c r="L75" s="28"/>
    </row>
    <row r="76" spans="1:13" ht="18.75" customHeight="1" x14ac:dyDescent="0.25">
      <c r="A76" s="81" t="s">
        <v>18</v>
      </c>
      <c r="B76" s="82"/>
      <c r="C76" s="82"/>
      <c r="D76" s="82"/>
      <c r="E76" s="82"/>
      <c r="F76" s="82"/>
      <c r="G76" s="82"/>
      <c r="H76" s="84"/>
      <c r="I76" s="23">
        <f>SUM(I71:I75)</f>
        <v>65084.160000000003</v>
      </c>
      <c r="J76" s="23"/>
      <c r="K76" s="23">
        <f>SUM(K71:K75)</f>
        <v>7.794510179640719</v>
      </c>
      <c r="L76" s="28"/>
      <c r="M76" s="2"/>
    </row>
    <row r="77" spans="1:13" s="2" customFormat="1" ht="12.75" customHeight="1" x14ac:dyDescent="0.25"/>
    <row r="78" spans="1:13" s="2" customFormat="1" x14ac:dyDescent="0.25">
      <c r="A78" s="83" t="s">
        <v>84</v>
      </c>
      <c r="B78" s="83"/>
      <c r="C78" s="83"/>
      <c r="D78" s="83"/>
      <c r="E78" s="83"/>
      <c r="F78" s="83"/>
      <c r="G78" s="83"/>
      <c r="H78" s="83"/>
      <c r="I78" s="83"/>
      <c r="J78" s="83"/>
      <c r="K78" s="83"/>
      <c r="L78" s="83"/>
    </row>
    <row r="79" spans="1:13" s="2" customFormat="1" ht="60" customHeight="1" x14ac:dyDescent="0.25">
      <c r="A79" s="78" t="s">
        <v>19</v>
      </c>
      <c r="B79" s="79"/>
      <c r="C79" s="79"/>
      <c r="D79" s="79"/>
      <c r="E79" s="80"/>
      <c r="F79" s="17" t="s">
        <v>8</v>
      </c>
      <c r="G79" s="17" t="s">
        <v>67</v>
      </c>
      <c r="H79" s="17" t="s">
        <v>68</v>
      </c>
      <c r="I79" s="17" t="s">
        <v>80</v>
      </c>
      <c r="J79" s="17" t="s">
        <v>74</v>
      </c>
      <c r="K79" s="21" t="s">
        <v>75</v>
      </c>
      <c r="L79" s="31"/>
    </row>
    <row r="80" spans="1:13" s="2" customFormat="1" ht="29.25" customHeight="1" x14ac:dyDescent="0.25">
      <c r="A80" s="74" t="s">
        <v>82</v>
      </c>
      <c r="B80" s="74"/>
      <c r="C80" s="74"/>
      <c r="D80" s="74"/>
      <c r="E80" s="74"/>
      <c r="F80" s="3" t="s">
        <v>17</v>
      </c>
      <c r="G80" s="30">
        <v>0.54400000000000004</v>
      </c>
      <c r="H80" s="6">
        <f>'Услуга №1'!H71</f>
        <v>2282</v>
      </c>
      <c r="I80" s="6">
        <f>H80*G80*12</f>
        <v>14896.896000000001</v>
      </c>
      <c r="J80" s="22">
        <f>J72</f>
        <v>8350</v>
      </c>
      <c r="K80" s="16">
        <f>I80/J80</f>
        <v>1.784059401197605</v>
      </c>
      <c r="L80" s="28"/>
    </row>
    <row r="81" spans="1:13" s="2" customFormat="1" ht="17.25" customHeight="1" x14ac:dyDescent="0.25">
      <c r="A81" s="70" t="s">
        <v>103</v>
      </c>
      <c r="B81" s="70"/>
      <c r="C81" s="70"/>
      <c r="D81" s="70"/>
      <c r="E81" s="70"/>
      <c r="F81" s="3" t="s">
        <v>17</v>
      </c>
      <c r="G81" s="30">
        <v>0.54400000000000004</v>
      </c>
      <c r="H81" s="6">
        <f>'Услуга №1'!H72</f>
        <v>3000</v>
      </c>
      <c r="I81" s="6">
        <f>H81*G81*12</f>
        <v>19584.000000000004</v>
      </c>
      <c r="J81" s="22">
        <f t="shared" ref="J81:J82" si="9">J73</f>
        <v>8350</v>
      </c>
      <c r="K81" s="16">
        <f>I81/J81</f>
        <v>2.3453892215568866</v>
      </c>
      <c r="L81" s="28"/>
    </row>
    <row r="82" spans="1:13" s="2" customFormat="1" ht="18.75" hidden="1" customHeight="1" x14ac:dyDescent="0.25">
      <c r="A82" s="71" t="s">
        <v>105</v>
      </c>
      <c r="B82" s="72"/>
      <c r="C82" s="72"/>
      <c r="D82" s="72"/>
      <c r="E82" s="73"/>
      <c r="F82" s="3" t="s">
        <v>17</v>
      </c>
      <c r="G82" s="30">
        <v>0.54400000000000004</v>
      </c>
      <c r="H82" s="6"/>
      <c r="I82" s="6">
        <f>G82*H82</f>
        <v>0</v>
      </c>
      <c r="J82" s="22">
        <f t="shared" si="9"/>
        <v>8350</v>
      </c>
      <c r="K82" s="6">
        <f t="shared" ref="K82" si="10">I82/J82</f>
        <v>0</v>
      </c>
      <c r="L82" s="14"/>
    </row>
    <row r="83" spans="1:13" s="2" customFormat="1" x14ac:dyDescent="0.25">
      <c r="A83" s="81" t="s">
        <v>86</v>
      </c>
      <c r="B83" s="82"/>
      <c r="C83" s="82"/>
      <c r="D83" s="82"/>
      <c r="E83" s="82"/>
      <c r="F83" s="82"/>
      <c r="G83" s="82"/>
      <c r="H83" s="82"/>
      <c r="I83" s="32">
        <f>SUM(I80:I82)</f>
        <v>34480.896000000008</v>
      </c>
      <c r="J83" s="32"/>
      <c r="K83" s="32">
        <f>SUM(K80:K82)</f>
        <v>4.1294486227544915</v>
      </c>
      <c r="L83" s="14"/>
    </row>
    <row r="84" spans="1:13" s="2" customFormat="1" x14ac:dyDescent="0.25">
      <c r="A84" s="13"/>
      <c r="B84" s="13"/>
      <c r="C84" s="13"/>
      <c r="D84" s="13"/>
      <c r="E84" s="13"/>
      <c r="F84" s="13"/>
      <c r="G84" s="13"/>
      <c r="H84" s="13"/>
      <c r="I84" s="33"/>
      <c r="J84" s="33"/>
      <c r="K84" s="33"/>
      <c r="L84" s="14"/>
    </row>
    <row r="85" spans="1:13" s="2" customFormat="1" x14ac:dyDescent="0.25">
      <c r="A85" s="83" t="s">
        <v>87</v>
      </c>
      <c r="B85" s="83"/>
      <c r="C85" s="83"/>
      <c r="D85" s="83"/>
      <c r="E85" s="83"/>
      <c r="F85" s="83"/>
      <c r="G85" s="83"/>
      <c r="H85" s="83"/>
      <c r="I85" s="83"/>
      <c r="J85" s="83"/>
      <c r="K85" s="83"/>
      <c r="L85" s="83"/>
    </row>
    <row r="86" spans="1:13" s="2" customFormat="1" ht="60" customHeight="1" x14ac:dyDescent="0.25">
      <c r="A86" s="78" t="s">
        <v>20</v>
      </c>
      <c r="B86" s="79"/>
      <c r="C86" s="79"/>
      <c r="D86" s="79"/>
      <c r="E86" s="80"/>
      <c r="F86" s="65" t="s">
        <v>8</v>
      </c>
      <c r="G86" s="65" t="s">
        <v>67</v>
      </c>
      <c r="H86" s="65" t="s">
        <v>68</v>
      </c>
      <c r="I86" s="65" t="s">
        <v>80</v>
      </c>
      <c r="J86" s="18" t="s">
        <v>74</v>
      </c>
      <c r="K86" s="21" t="s">
        <v>75</v>
      </c>
      <c r="L86" s="31"/>
      <c r="M86" s="31"/>
    </row>
    <row r="87" spans="1:13" s="2" customFormat="1" ht="30.75" customHeight="1" x14ac:dyDescent="0.25">
      <c r="A87" s="78" t="s">
        <v>21</v>
      </c>
      <c r="B87" s="79"/>
      <c r="C87" s="79"/>
      <c r="D87" s="79"/>
      <c r="E87" s="80"/>
      <c r="F87" s="7" t="s">
        <v>22</v>
      </c>
      <c r="G87" s="30">
        <v>2.1760000000000002</v>
      </c>
      <c r="H87" s="6">
        <f>'Услуга №1'!H78</f>
        <v>536.9</v>
      </c>
      <c r="I87" s="6">
        <f>G87*H87*12</f>
        <v>14019.532800000001</v>
      </c>
      <c r="J87" s="34">
        <f>J82</f>
        <v>8350</v>
      </c>
      <c r="K87" s="6">
        <f>I87/J87</f>
        <v>1.6789859640718563</v>
      </c>
      <c r="L87" s="35"/>
      <c r="M87" s="14"/>
    </row>
    <row r="88" spans="1:13" s="2" customFormat="1" ht="27" customHeight="1" x14ac:dyDescent="0.25">
      <c r="A88" s="78" t="s">
        <v>130</v>
      </c>
      <c r="B88" s="79"/>
      <c r="C88" s="79"/>
      <c r="D88" s="79"/>
      <c r="E88" s="80"/>
      <c r="F88" s="7" t="s">
        <v>22</v>
      </c>
      <c r="G88" s="30">
        <v>0.54400000000000004</v>
      </c>
      <c r="H88" s="6">
        <v>76.7</v>
      </c>
      <c r="I88" s="6">
        <f t="shared" ref="I88" si="11">G88*H88*12</f>
        <v>500.69760000000002</v>
      </c>
      <c r="J88" s="34">
        <v>8350</v>
      </c>
      <c r="K88" s="6">
        <f t="shared" ref="K88:K89" si="12">I88/J88</f>
        <v>5.9963784431137729E-2</v>
      </c>
      <c r="L88" s="35"/>
      <c r="M88" s="14"/>
    </row>
    <row r="89" spans="1:13" s="2" customFormat="1" ht="27" customHeight="1" x14ac:dyDescent="0.25">
      <c r="A89" s="78" t="s">
        <v>131</v>
      </c>
      <c r="B89" s="79"/>
      <c r="C89" s="79"/>
      <c r="D89" s="79"/>
      <c r="E89" s="80"/>
      <c r="F89" s="7" t="s">
        <v>25</v>
      </c>
      <c r="G89" s="30"/>
      <c r="H89" s="6"/>
      <c r="I89" s="6">
        <v>1146.97</v>
      </c>
      <c r="J89" s="34">
        <v>8350</v>
      </c>
      <c r="K89" s="6">
        <f t="shared" si="12"/>
        <v>0.13736167664670659</v>
      </c>
      <c r="L89" s="35"/>
      <c r="M89" s="14"/>
    </row>
    <row r="90" spans="1:13" s="2" customFormat="1" ht="17.25" customHeight="1" x14ac:dyDescent="0.25">
      <c r="A90" s="78" t="s">
        <v>88</v>
      </c>
      <c r="B90" s="79"/>
      <c r="C90" s="79"/>
      <c r="D90" s="79"/>
      <c r="E90" s="80"/>
      <c r="F90" s="7" t="s">
        <v>89</v>
      </c>
      <c r="G90" s="30">
        <v>0.54400000000000004</v>
      </c>
      <c r="H90" s="6">
        <v>1000</v>
      </c>
      <c r="I90" s="6">
        <f>G90*H90*12</f>
        <v>6528</v>
      </c>
      <c r="J90" s="34">
        <v>8350</v>
      </c>
      <c r="K90" s="6">
        <f>I90/J90</f>
        <v>0.78179640718562871</v>
      </c>
      <c r="L90" s="35"/>
      <c r="M90" s="14"/>
    </row>
    <row r="91" spans="1:13" s="2" customFormat="1" x14ac:dyDescent="0.25">
      <c r="A91" s="81" t="s">
        <v>23</v>
      </c>
      <c r="B91" s="82"/>
      <c r="C91" s="82"/>
      <c r="D91" s="82"/>
      <c r="E91" s="82"/>
      <c r="F91" s="82"/>
      <c r="G91" s="82"/>
      <c r="H91" s="84"/>
      <c r="I91" s="32">
        <f>SUM(I87:I90)</f>
        <v>22195.200400000002</v>
      </c>
      <c r="J91" s="36"/>
      <c r="K91" s="36">
        <f>SUM(K87:K90)</f>
        <v>2.6581078323353293</v>
      </c>
      <c r="L91" s="37"/>
      <c r="M91" s="14"/>
    </row>
    <row r="92" spans="1:13" s="2" customFormat="1" x14ac:dyDescent="0.25">
      <c r="A92" s="13"/>
      <c r="B92" s="13"/>
      <c r="C92" s="13"/>
      <c r="D92" s="13"/>
      <c r="E92" s="13"/>
      <c r="F92" s="13"/>
      <c r="G92" s="13"/>
      <c r="H92" s="13"/>
      <c r="I92" s="33"/>
      <c r="J92" s="38"/>
      <c r="K92" s="38"/>
      <c r="L92" s="37"/>
      <c r="M92" s="14"/>
    </row>
    <row r="93" spans="1:13" s="2" customFormat="1" x14ac:dyDescent="0.25">
      <c r="A93" s="13"/>
      <c r="B93" s="13"/>
      <c r="C93" s="13"/>
      <c r="D93" s="13"/>
      <c r="E93" s="13"/>
      <c r="F93" s="13"/>
      <c r="G93" s="13"/>
      <c r="H93" s="13"/>
      <c r="I93" s="33"/>
      <c r="J93" s="38"/>
      <c r="K93" s="38"/>
      <c r="L93" s="37"/>
      <c r="M93" s="14"/>
    </row>
    <row r="94" spans="1:13" s="2" customFormat="1" x14ac:dyDescent="0.25">
      <c r="A94" s="13"/>
      <c r="B94" s="13"/>
      <c r="C94" s="13"/>
      <c r="D94" s="13"/>
      <c r="E94" s="13"/>
      <c r="F94" s="13"/>
      <c r="G94" s="13"/>
      <c r="H94" s="13"/>
      <c r="I94" s="33"/>
      <c r="J94" s="38"/>
      <c r="K94" s="38"/>
      <c r="L94" s="37"/>
      <c r="M94" s="14"/>
    </row>
    <row r="95" spans="1:13" s="2" customFormat="1" x14ac:dyDescent="0.25">
      <c r="A95" s="83" t="s">
        <v>40</v>
      </c>
      <c r="B95" s="83"/>
      <c r="C95" s="83"/>
      <c r="D95" s="83"/>
      <c r="E95" s="83"/>
      <c r="F95" s="83"/>
      <c r="G95" s="83"/>
      <c r="H95" s="83"/>
      <c r="I95" s="83"/>
      <c r="J95" s="83"/>
      <c r="K95" s="83"/>
      <c r="L95" s="83"/>
    </row>
    <row r="96" spans="1:13" s="2" customFormat="1" ht="75" x14ac:dyDescent="0.25">
      <c r="A96" s="78" t="s">
        <v>5</v>
      </c>
      <c r="B96" s="79"/>
      <c r="C96" s="79"/>
      <c r="D96" s="79"/>
      <c r="E96" s="80"/>
      <c r="F96" s="17" t="s">
        <v>6</v>
      </c>
      <c r="G96" s="17" t="s">
        <v>1</v>
      </c>
      <c r="H96" s="17" t="s">
        <v>72</v>
      </c>
      <c r="I96" s="17" t="s">
        <v>73</v>
      </c>
      <c r="J96" s="17" t="s">
        <v>74</v>
      </c>
      <c r="K96" s="21" t="s">
        <v>75</v>
      </c>
    </row>
    <row r="97" spans="1:13" s="2" customFormat="1" ht="15" customHeight="1" x14ac:dyDescent="0.25">
      <c r="A97" s="70" t="s">
        <v>3</v>
      </c>
      <c r="B97" s="70"/>
      <c r="C97" s="70"/>
      <c r="D97" s="70"/>
      <c r="E97" s="70"/>
      <c r="F97" s="8">
        <f>'Услуга №1'!F86</f>
        <v>27131</v>
      </c>
      <c r="G97" s="6">
        <f>L19</f>
        <v>0.54400000000000004</v>
      </c>
      <c r="H97" s="39">
        <f>F97*12*G97</f>
        <v>177111.16800000001</v>
      </c>
      <c r="I97" s="6">
        <f>H97*1.302+919.97</f>
        <v>231518.71073600001</v>
      </c>
      <c r="J97" s="22">
        <f>J90</f>
        <v>8350</v>
      </c>
      <c r="K97" s="6">
        <f>I97/J97</f>
        <v>27.72679170491018</v>
      </c>
    </row>
    <row r="98" spans="1:13" s="2" customFormat="1" ht="15" customHeight="1" x14ac:dyDescent="0.25">
      <c r="A98" s="70" t="s">
        <v>97</v>
      </c>
      <c r="B98" s="70"/>
      <c r="C98" s="70"/>
      <c r="D98" s="70"/>
      <c r="E98" s="70"/>
      <c r="F98" s="3">
        <f>'Услуга №1'!F87</f>
        <v>17114</v>
      </c>
      <c r="G98" s="6">
        <f t="shared" ref="G98:G99" si="13">L20</f>
        <v>0.54400000000000004</v>
      </c>
      <c r="H98" s="39">
        <f t="shared" ref="H98:H99" si="14">F98*12*G98</f>
        <v>111720.19200000001</v>
      </c>
      <c r="I98" s="6">
        <f t="shared" ref="I98:I99" si="15">H98*1.302+919.97</f>
        <v>146379.65998400003</v>
      </c>
      <c r="J98" s="22">
        <f>J97</f>
        <v>8350</v>
      </c>
      <c r="K98" s="6">
        <f t="shared" ref="K98:K99" si="16">I98/J98</f>
        <v>17.53049820167665</v>
      </c>
    </row>
    <row r="99" spans="1:13" s="2" customFormat="1" ht="15" customHeight="1" x14ac:dyDescent="0.25">
      <c r="A99" s="75" t="s">
        <v>53</v>
      </c>
      <c r="B99" s="76"/>
      <c r="C99" s="76"/>
      <c r="D99" s="76"/>
      <c r="E99" s="77"/>
      <c r="F99" s="3">
        <f>'Услуга №1'!F92</f>
        <v>15967</v>
      </c>
      <c r="G99" s="6">
        <f t="shared" si="13"/>
        <v>0.54400000000000004</v>
      </c>
      <c r="H99" s="39">
        <f t="shared" si="14"/>
        <v>104232.576</v>
      </c>
      <c r="I99" s="6">
        <f t="shared" si="15"/>
        <v>136630.783952</v>
      </c>
      <c r="J99" s="22">
        <f>J98</f>
        <v>8350</v>
      </c>
      <c r="K99" s="6">
        <f t="shared" si="16"/>
        <v>16.362968137964071</v>
      </c>
    </row>
    <row r="100" spans="1:13" ht="20.25" customHeight="1" x14ac:dyDescent="0.25">
      <c r="A100" s="67" t="s">
        <v>24</v>
      </c>
      <c r="B100" s="68"/>
      <c r="C100" s="68"/>
      <c r="D100" s="68"/>
      <c r="E100" s="68"/>
      <c r="F100" s="68"/>
      <c r="G100" s="68"/>
      <c r="H100" s="69"/>
      <c r="I100" s="32">
        <f>SUM(I97:I99)</f>
        <v>514529.15467199998</v>
      </c>
      <c r="J100" s="36"/>
      <c r="K100" s="36">
        <f>SUM(K97:K99)</f>
        <v>61.620258044550908</v>
      </c>
      <c r="L100" s="2"/>
    </row>
    <row r="101" spans="1:13" s="2" customFormat="1" ht="12" customHeight="1" x14ac:dyDescent="0.25">
      <c r="F101" s="15"/>
      <c r="G101" s="15"/>
      <c r="H101" s="15"/>
      <c r="I101" s="15"/>
      <c r="J101" s="15"/>
      <c r="K101" s="15"/>
      <c r="L101" s="15"/>
    </row>
    <row r="102" spans="1:13" x14ac:dyDescent="0.25">
      <c r="A102" s="91" t="s">
        <v>90</v>
      </c>
      <c r="B102" s="91"/>
      <c r="C102" s="91"/>
      <c r="D102" s="91"/>
      <c r="E102" s="91"/>
      <c r="F102" s="91"/>
      <c r="G102" s="91"/>
      <c r="H102" s="91"/>
      <c r="I102" s="91"/>
      <c r="J102" s="91"/>
      <c r="K102" s="91"/>
      <c r="L102" s="93"/>
      <c r="M102" s="2"/>
    </row>
    <row r="103" spans="1:13" ht="45" x14ac:dyDescent="0.25">
      <c r="A103" s="92" t="s">
        <v>91</v>
      </c>
      <c r="B103" s="92"/>
      <c r="C103" s="92"/>
      <c r="D103" s="92"/>
      <c r="E103" s="92"/>
      <c r="F103" s="17" t="s">
        <v>8</v>
      </c>
      <c r="G103" s="17" t="s">
        <v>67</v>
      </c>
      <c r="H103" s="17" t="s">
        <v>68</v>
      </c>
      <c r="I103" s="17" t="s">
        <v>80</v>
      </c>
      <c r="J103" s="17" t="s">
        <v>74</v>
      </c>
      <c r="K103" s="24" t="s">
        <v>75</v>
      </c>
      <c r="L103" s="25"/>
      <c r="M103" s="2"/>
    </row>
    <row r="104" spans="1:13" x14ac:dyDescent="0.25">
      <c r="A104" s="70" t="s">
        <v>85</v>
      </c>
      <c r="B104" s="70"/>
      <c r="C104" s="70"/>
      <c r="D104" s="70"/>
      <c r="E104" s="70"/>
      <c r="F104" s="3" t="s">
        <v>25</v>
      </c>
      <c r="G104" s="30"/>
      <c r="H104" s="39"/>
      <c r="I104" s="39">
        <v>19168.66</v>
      </c>
      <c r="J104" s="22">
        <f>J99</f>
        <v>8350</v>
      </c>
      <c r="K104" s="16">
        <f>I104/J104</f>
        <v>2.2956479041916169</v>
      </c>
      <c r="L104" s="28"/>
      <c r="M104" s="2"/>
    </row>
    <row r="105" spans="1:13" x14ac:dyDescent="0.25">
      <c r="A105" s="70" t="s">
        <v>106</v>
      </c>
      <c r="B105" s="70"/>
      <c r="C105" s="70"/>
      <c r="D105" s="70"/>
      <c r="E105" s="70"/>
      <c r="F105" s="3" t="s">
        <v>25</v>
      </c>
      <c r="G105" s="30"/>
      <c r="H105" s="39"/>
      <c r="I105" s="39">
        <v>4243.1899999999996</v>
      </c>
      <c r="J105" s="22">
        <f>J104</f>
        <v>8350</v>
      </c>
      <c r="K105" s="16">
        <f>I105/J105</f>
        <v>0.50816646706586821</v>
      </c>
      <c r="L105" s="28"/>
      <c r="M105" s="2"/>
    </row>
    <row r="106" spans="1:13" x14ac:dyDescent="0.25">
      <c r="A106" s="81" t="s">
        <v>92</v>
      </c>
      <c r="B106" s="82"/>
      <c r="C106" s="82"/>
      <c r="D106" s="82"/>
      <c r="E106" s="82"/>
      <c r="F106" s="82"/>
      <c r="G106" s="82"/>
      <c r="H106" s="82"/>
      <c r="I106" s="32">
        <f>SUM(I104:I105)</f>
        <v>23411.85</v>
      </c>
      <c r="J106" s="36"/>
      <c r="K106" s="36">
        <f>SUM(K104:K105)</f>
        <v>2.8038143712574852</v>
      </c>
      <c r="L106" s="28"/>
      <c r="M106" s="2"/>
    </row>
    <row r="107" spans="1:13" s="2" customFormat="1" x14ac:dyDescent="0.25">
      <c r="F107" s="15"/>
      <c r="G107" s="15"/>
      <c r="H107" s="15"/>
      <c r="I107" s="15"/>
      <c r="J107" s="15"/>
      <c r="K107" s="15"/>
      <c r="L107" s="15"/>
    </row>
    <row r="108" spans="1:13" s="2" customFormat="1" ht="12.75" customHeight="1" x14ac:dyDescent="0.25">
      <c r="A108" s="91" t="s">
        <v>26</v>
      </c>
      <c r="B108" s="91"/>
      <c r="C108" s="91"/>
      <c r="D108" s="91"/>
      <c r="E108" s="91"/>
      <c r="F108" s="91"/>
      <c r="G108" s="91"/>
      <c r="H108" s="91"/>
      <c r="I108" s="91"/>
      <c r="J108" s="91"/>
      <c r="K108" s="91"/>
      <c r="L108" s="91"/>
    </row>
    <row r="109" spans="1:13" s="2" customFormat="1" ht="15" customHeight="1" x14ac:dyDescent="0.25">
      <c r="A109" s="85" t="s">
        <v>27</v>
      </c>
      <c r="B109" s="85"/>
      <c r="C109" s="85"/>
      <c r="D109" s="78" t="s">
        <v>28</v>
      </c>
      <c r="E109" s="79"/>
      <c r="F109" s="79"/>
      <c r="G109" s="79"/>
      <c r="H109" s="79"/>
      <c r="I109" s="79"/>
      <c r="J109" s="80"/>
      <c r="K109" s="85" t="s">
        <v>39</v>
      </c>
      <c r="L109" s="85"/>
    </row>
    <row r="110" spans="1:13" s="2" customFormat="1" ht="30" x14ac:dyDescent="0.25">
      <c r="A110" s="3" t="s">
        <v>29</v>
      </c>
      <c r="B110" s="5" t="s">
        <v>30</v>
      </c>
      <c r="C110" s="3" t="s">
        <v>31</v>
      </c>
      <c r="D110" s="3" t="s">
        <v>32</v>
      </c>
      <c r="E110" s="3" t="s">
        <v>33</v>
      </c>
      <c r="F110" s="3" t="s">
        <v>34</v>
      </c>
      <c r="G110" s="3" t="s">
        <v>35</v>
      </c>
      <c r="H110" s="3" t="s">
        <v>36</v>
      </c>
      <c r="I110" s="3" t="s">
        <v>37</v>
      </c>
      <c r="J110" s="3" t="s">
        <v>38</v>
      </c>
      <c r="K110" s="85"/>
      <c r="L110" s="85"/>
    </row>
    <row r="111" spans="1:13" s="2" customFormat="1" x14ac:dyDescent="0.25">
      <c r="A111" s="6">
        <f>K59</f>
        <v>444.17283795604078</v>
      </c>
      <c r="B111" s="6"/>
      <c r="C111" s="6"/>
      <c r="D111" s="6">
        <f>K67</f>
        <v>116.64205149700599</v>
      </c>
      <c r="E111" s="6">
        <f>K76</f>
        <v>7.794510179640719</v>
      </c>
      <c r="F111" s="6"/>
      <c r="G111" s="6">
        <f>K91</f>
        <v>2.6581078323353293</v>
      </c>
      <c r="H111" s="3"/>
      <c r="I111" s="6">
        <f>K100</f>
        <v>61.620258044550908</v>
      </c>
      <c r="J111" s="6">
        <f>K106+K83</f>
        <v>6.9332629940119768</v>
      </c>
      <c r="K111" s="86">
        <f>SUM(A111:J111)</f>
        <v>639.82102850358581</v>
      </c>
      <c r="L111" s="87"/>
    </row>
    <row r="112" spans="1:13" s="2" customFormat="1" x14ac:dyDescent="0.25"/>
    <row r="113" spans="1:14" ht="15.75" x14ac:dyDescent="0.25">
      <c r="A113" s="10" t="s">
        <v>112</v>
      </c>
      <c r="B113" s="11"/>
      <c r="C113" s="11"/>
      <c r="D113" s="11"/>
      <c r="E113" s="11"/>
      <c r="F113" s="88" t="s">
        <v>113</v>
      </c>
      <c r="G113" s="89"/>
      <c r="H113" s="89"/>
      <c r="I113" s="2"/>
      <c r="J113" s="2"/>
      <c r="K113" s="2"/>
      <c r="L113" s="2"/>
      <c r="M113" s="2"/>
      <c r="N113" s="2"/>
    </row>
    <row r="114" spans="1:14" x14ac:dyDescent="0.25">
      <c r="A114" s="2"/>
      <c r="B114" s="2"/>
      <c r="C114" s="2"/>
      <c r="D114" s="2"/>
      <c r="E114" s="2"/>
      <c r="F114" s="2"/>
      <c r="G114" s="2"/>
      <c r="H114" s="2"/>
      <c r="I114" s="40">
        <f>I106+I100+I91+I83+I76+I67+I59</f>
        <v>5342505.5880049411</v>
      </c>
      <c r="J114" s="2"/>
      <c r="K114" s="40">
        <f>K111*J105</f>
        <v>5342505.5880049411</v>
      </c>
      <c r="L114" s="2"/>
      <c r="M114" s="2"/>
      <c r="N114" s="2"/>
    </row>
    <row r="115" spans="1:14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x14ac:dyDescent="0.25">
      <c r="A116" s="12" t="str">
        <f>'Услуга №1'!A109</f>
        <v>Курлович Анастасия Вячеславовна</v>
      </c>
      <c r="C116" s="1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x14ac:dyDescent="0.25">
      <c r="A117" s="12" t="s">
        <v>58</v>
      </c>
      <c r="C117" s="12"/>
      <c r="I117" s="47"/>
    </row>
    <row r="118" spans="1:14" hidden="1" x14ac:dyDescent="0.25"/>
    <row r="119" spans="1:14" hidden="1" x14ac:dyDescent="0.25">
      <c r="I119" s="47">
        <f>I59+I100</f>
        <v>4223372.3516049413</v>
      </c>
      <c r="J119" t="s">
        <v>109</v>
      </c>
    </row>
    <row r="120" spans="1:14" hidden="1" x14ac:dyDescent="0.25">
      <c r="I120" s="47">
        <f>I91</f>
        <v>22195.200400000002</v>
      </c>
      <c r="J120">
        <v>221</v>
      </c>
    </row>
    <row r="121" spans="1:14" hidden="1" x14ac:dyDescent="0.25">
      <c r="I121" s="47">
        <f>I65</f>
        <v>6824.7</v>
      </c>
      <c r="J121">
        <v>223</v>
      </c>
    </row>
    <row r="122" spans="1:14" hidden="1" x14ac:dyDescent="0.25">
      <c r="I122" s="47">
        <f>I76</f>
        <v>65084.160000000003</v>
      </c>
      <c r="J122">
        <v>225</v>
      </c>
    </row>
    <row r="123" spans="1:14" hidden="1" x14ac:dyDescent="0.25">
      <c r="I123" s="47">
        <f>I83</f>
        <v>34480.896000000008</v>
      </c>
      <c r="J123">
        <v>226</v>
      </c>
    </row>
    <row r="124" spans="1:14" hidden="1" x14ac:dyDescent="0.25">
      <c r="I124" s="47">
        <f>I106</f>
        <v>23411.85</v>
      </c>
      <c r="J124" t="s">
        <v>110</v>
      </c>
    </row>
  </sheetData>
  <mergeCells count="112">
    <mergeCell ref="A66:E66"/>
    <mergeCell ref="A67:H67"/>
    <mergeCell ref="A89:E89"/>
    <mergeCell ref="A88:E88"/>
    <mergeCell ref="A37:E37"/>
    <mergeCell ref="A36:E36"/>
    <mergeCell ref="A8:M8"/>
    <mergeCell ref="A9:M9"/>
    <mergeCell ref="A10:M10"/>
    <mergeCell ref="A3:D3"/>
    <mergeCell ref="A5:F5"/>
    <mergeCell ref="A6:F6"/>
    <mergeCell ref="A4:F4"/>
    <mergeCell ref="A21:E21"/>
    <mergeCell ref="G21:K21"/>
    <mergeCell ref="A18:E18"/>
    <mergeCell ref="G18:K18"/>
    <mergeCell ref="A19:E19"/>
    <mergeCell ref="G19:K19"/>
    <mergeCell ref="A20:E20"/>
    <mergeCell ref="G20:K20"/>
    <mergeCell ref="A24:E24"/>
    <mergeCell ref="G24:K24"/>
    <mergeCell ref="A25:E25"/>
    <mergeCell ref="G25:K25"/>
    <mergeCell ref="A26:E26"/>
    <mergeCell ref="G23:K23"/>
    <mergeCell ref="G36:K36"/>
    <mergeCell ref="A22:E22"/>
    <mergeCell ref="G22:K22"/>
    <mergeCell ref="A27:E27"/>
    <mergeCell ref="G27:K27"/>
    <mergeCell ref="A28:E28"/>
    <mergeCell ref="G28:K28"/>
    <mergeCell ref="A29:E29"/>
    <mergeCell ref="G29:K29"/>
    <mergeCell ref="A32:E32"/>
    <mergeCell ref="G32:K32"/>
    <mergeCell ref="A30:E30"/>
    <mergeCell ref="G30:K30"/>
    <mergeCell ref="A31:E31"/>
    <mergeCell ref="G31:K31"/>
    <mergeCell ref="A23:E23"/>
    <mergeCell ref="A46:E46"/>
    <mergeCell ref="A90:E90"/>
    <mergeCell ref="A61:L61"/>
    <mergeCell ref="A71:E71"/>
    <mergeCell ref="A81:E81"/>
    <mergeCell ref="A98:E98"/>
    <mergeCell ref="A99:E99"/>
    <mergeCell ref="A62:E62"/>
    <mergeCell ref="A63:E63"/>
    <mergeCell ref="A64:E64"/>
    <mergeCell ref="A69:L69"/>
    <mergeCell ref="A70:E70"/>
    <mergeCell ref="A72:E72"/>
    <mergeCell ref="A80:E80"/>
    <mergeCell ref="A78:L78"/>
    <mergeCell ref="A79:E79"/>
    <mergeCell ref="A82:E82"/>
    <mergeCell ref="A83:H83"/>
    <mergeCell ref="A85:L85"/>
    <mergeCell ref="A86:E86"/>
    <mergeCell ref="A47:E47"/>
    <mergeCell ref="A48:E48"/>
    <mergeCell ref="A49:E49"/>
    <mergeCell ref="A41:E41"/>
    <mergeCell ref="A42:E42"/>
    <mergeCell ref="A43:E43"/>
    <mergeCell ref="A44:E44"/>
    <mergeCell ref="A45:E45"/>
    <mergeCell ref="A58:E58"/>
    <mergeCell ref="A95:L95"/>
    <mergeCell ref="A97:E97"/>
    <mergeCell ref="G26:K26"/>
    <mergeCell ref="G37:K37"/>
    <mergeCell ref="A40:E40"/>
    <mergeCell ref="A54:E54"/>
    <mergeCell ref="A55:E55"/>
    <mergeCell ref="A56:E56"/>
    <mergeCell ref="A57:E57"/>
    <mergeCell ref="A73:E73"/>
    <mergeCell ref="A74:E74"/>
    <mergeCell ref="A59:E59"/>
    <mergeCell ref="A33:E33"/>
    <mergeCell ref="G33:K33"/>
    <mergeCell ref="A34:E34"/>
    <mergeCell ref="G34:K34"/>
    <mergeCell ref="G35:K35"/>
    <mergeCell ref="A35:E35"/>
    <mergeCell ref="A50:E50"/>
    <mergeCell ref="A51:E51"/>
    <mergeCell ref="A52:E52"/>
    <mergeCell ref="A53:E53"/>
    <mergeCell ref="K111:L111"/>
    <mergeCell ref="F113:H113"/>
    <mergeCell ref="A75:E75"/>
    <mergeCell ref="A76:H76"/>
    <mergeCell ref="A105:E105"/>
    <mergeCell ref="A87:E87"/>
    <mergeCell ref="A91:H91"/>
    <mergeCell ref="A96:E96"/>
    <mergeCell ref="A100:H100"/>
    <mergeCell ref="A102:L102"/>
    <mergeCell ref="A106:H106"/>
    <mergeCell ref="A108:L108"/>
    <mergeCell ref="A109:C109"/>
    <mergeCell ref="D109:J109"/>
    <mergeCell ref="K109:L110"/>
    <mergeCell ref="A104:E104"/>
    <mergeCell ref="A103:E103"/>
    <mergeCell ref="A65:E65"/>
  </mergeCells>
  <printOptions horizontalCentered="1"/>
  <pageMargins left="0" right="0" top="0" bottom="0" header="0" footer="0"/>
  <pageSetup paperSize="9" scale="8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6"/>
  <sheetViews>
    <sheetView topLeftCell="A14" zoomScale="90" zoomScaleNormal="90" workbookViewId="0">
      <selection activeCell="G27" sqref="G27:K27"/>
    </sheetView>
  </sheetViews>
  <sheetFormatPr defaultRowHeight="15" x14ac:dyDescent="0.25"/>
  <cols>
    <col min="1" max="1" width="9.140625" style="19"/>
    <col min="2" max="2" width="11" style="19" customWidth="1"/>
    <col min="3" max="4" width="9.140625" style="19"/>
    <col min="5" max="5" width="8.85546875" style="19" customWidth="1"/>
    <col min="6" max="6" width="16.28515625" style="19" customWidth="1"/>
    <col min="7" max="7" width="15.140625" style="19" customWidth="1"/>
    <col min="8" max="8" width="12.85546875" style="19" customWidth="1"/>
    <col min="9" max="11" width="13.7109375" style="19" customWidth="1"/>
    <col min="12" max="12" width="11" style="19" customWidth="1"/>
    <col min="13" max="13" width="13.85546875" style="19" customWidth="1"/>
    <col min="14" max="16384" width="9.140625" style="19"/>
  </cols>
  <sheetData>
    <row r="2" spans="1:13" x14ac:dyDescent="0.25">
      <c r="A2" s="94" t="s">
        <v>60</v>
      </c>
      <c r="B2" s="94"/>
      <c r="C2" s="94"/>
      <c r="D2" s="94"/>
    </row>
    <row r="3" spans="1:13" x14ac:dyDescent="0.25">
      <c r="A3" s="94" t="s">
        <v>61</v>
      </c>
      <c r="B3" s="94"/>
      <c r="C3" s="96"/>
      <c r="D3" s="96"/>
      <c r="E3" s="96"/>
      <c r="F3" s="96"/>
    </row>
    <row r="4" spans="1:13" x14ac:dyDescent="0.25">
      <c r="A4" s="95" t="s">
        <v>62</v>
      </c>
      <c r="B4" s="95"/>
      <c r="C4" s="95"/>
      <c r="D4" s="96"/>
      <c r="E4" s="96"/>
      <c r="F4" s="96"/>
    </row>
    <row r="5" spans="1:13" x14ac:dyDescent="0.25">
      <c r="A5" s="95" t="s">
        <v>63</v>
      </c>
      <c r="B5" s="95"/>
      <c r="C5" s="95"/>
      <c r="D5" s="96"/>
      <c r="E5" s="96"/>
      <c r="F5" s="96"/>
    </row>
    <row r="7" spans="1:13" x14ac:dyDescent="0.25">
      <c r="A7" s="90" t="s">
        <v>59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13" x14ac:dyDescent="0.25">
      <c r="A8" s="90" t="s">
        <v>70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</row>
    <row r="9" spans="1:13" x14ac:dyDescent="0.25">
      <c r="A9" s="90" t="s">
        <v>132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</row>
    <row r="10" spans="1:13" ht="8.25" customHeight="1" x14ac:dyDescent="0.25"/>
    <row r="11" spans="1:13" s="2" customFormat="1" x14ac:dyDescent="0.25">
      <c r="A11" s="1" t="s">
        <v>54</v>
      </c>
    </row>
    <row r="12" spans="1:13" s="2" customFormat="1" x14ac:dyDescent="0.25">
      <c r="A12" s="1" t="s">
        <v>120</v>
      </c>
    </row>
    <row r="13" spans="1:13" s="2" customFormat="1" hidden="1" x14ac:dyDescent="0.25">
      <c r="A13" s="1" t="s">
        <v>119</v>
      </c>
    </row>
    <row r="14" spans="1:13" s="2" customFormat="1" x14ac:dyDescent="0.25">
      <c r="A14" s="1" t="s">
        <v>118</v>
      </c>
    </row>
    <row r="15" spans="1:13" s="2" customFormat="1" x14ac:dyDescent="0.25">
      <c r="A15" s="1" t="s">
        <v>111</v>
      </c>
    </row>
    <row r="16" spans="1:13" s="2" customFormat="1" ht="30" x14ac:dyDescent="0.25">
      <c r="A16" s="85" t="s">
        <v>0</v>
      </c>
      <c r="B16" s="85"/>
      <c r="C16" s="85"/>
      <c r="D16" s="85"/>
      <c r="E16" s="85"/>
      <c r="F16" s="17" t="s">
        <v>1</v>
      </c>
      <c r="G16" s="85" t="s">
        <v>2</v>
      </c>
      <c r="H16" s="85"/>
      <c r="I16" s="85"/>
      <c r="J16" s="85"/>
      <c r="K16" s="85"/>
      <c r="L16" s="17" t="s">
        <v>1</v>
      </c>
    </row>
    <row r="17" spans="1:12" s="2" customFormat="1" x14ac:dyDescent="0.25">
      <c r="A17" s="70" t="s">
        <v>51</v>
      </c>
      <c r="B17" s="70"/>
      <c r="C17" s="70"/>
      <c r="D17" s="70"/>
      <c r="E17" s="70"/>
      <c r="F17" s="105">
        <v>2E-3</v>
      </c>
      <c r="G17" s="70" t="s">
        <v>3</v>
      </c>
      <c r="H17" s="70"/>
      <c r="I17" s="70"/>
      <c r="J17" s="70"/>
      <c r="K17" s="70"/>
      <c r="L17" s="105">
        <v>2E-3</v>
      </c>
    </row>
    <row r="18" spans="1:12" s="2" customFormat="1" x14ac:dyDescent="0.25">
      <c r="A18" s="75" t="s">
        <v>96</v>
      </c>
      <c r="B18" s="76"/>
      <c r="C18" s="76"/>
      <c r="D18" s="76"/>
      <c r="E18" s="77"/>
      <c r="F18" s="105">
        <v>2E-3</v>
      </c>
      <c r="G18" s="70" t="s">
        <v>97</v>
      </c>
      <c r="H18" s="70"/>
      <c r="I18" s="70"/>
      <c r="J18" s="70"/>
      <c r="K18" s="70"/>
      <c r="L18" s="105">
        <v>2E-3</v>
      </c>
    </row>
    <row r="19" spans="1:12" s="2" customFormat="1" x14ac:dyDescent="0.25">
      <c r="A19" s="70" t="s">
        <v>41</v>
      </c>
      <c r="B19" s="70"/>
      <c r="C19" s="70"/>
      <c r="D19" s="70"/>
      <c r="E19" s="70"/>
      <c r="F19" s="105">
        <v>2E-3</v>
      </c>
      <c r="G19" s="70" t="s">
        <v>98</v>
      </c>
      <c r="H19" s="70"/>
      <c r="I19" s="70"/>
      <c r="J19" s="70"/>
      <c r="K19" s="70"/>
      <c r="L19" s="105">
        <v>2E-3</v>
      </c>
    </row>
    <row r="20" spans="1:12" s="2" customFormat="1" x14ac:dyDescent="0.25">
      <c r="A20" s="70" t="s">
        <v>43</v>
      </c>
      <c r="B20" s="70"/>
      <c r="C20" s="70"/>
      <c r="D20" s="70"/>
      <c r="E20" s="70"/>
      <c r="F20" s="105">
        <v>3.0000000000000001E-3</v>
      </c>
      <c r="G20" s="70" t="s">
        <v>66</v>
      </c>
      <c r="H20" s="70"/>
      <c r="I20" s="70"/>
      <c r="J20" s="70"/>
      <c r="K20" s="70"/>
      <c r="L20" s="105">
        <v>2E-3</v>
      </c>
    </row>
    <row r="21" spans="1:12" s="2" customFormat="1" x14ac:dyDescent="0.25">
      <c r="A21" s="70" t="s">
        <v>42</v>
      </c>
      <c r="B21" s="70"/>
      <c r="C21" s="70"/>
      <c r="D21" s="70"/>
      <c r="E21" s="70"/>
      <c r="F21" s="105">
        <v>1.2999999999999999E-2</v>
      </c>
      <c r="G21" s="70" t="s">
        <v>48</v>
      </c>
      <c r="H21" s="70"/>
      <c r="I21" s="70"/>
      <c r="J21" s="70"/>
      <c r="K21" s="70"/>
      <c r="L21" s="105">
        <v>4.0000000000000001E-3</v>
      </c>
    </row>
    <row r="22" spans="1:12" s="2" customFormat="1" x14ac:dyDescent="0.25">
      <c r="A22" s="70" t="s">
        <v>77</v>
      </c>
      <c r="B22" s="70"/>
      <c r="C22" s="70"/>
      <c r="D22" s="70"/>
      <c r="E22" s="70"/>
      <c r="F22" s="105">
        <v>1E-3</v>
      </c>
      <c r="G22" s="70" t="s">
        <v>46</v>
      </c>
      <c r="H22" s="70"/>
      <c r="I22" s="70"/>
      <c r="J22" s="70"/>
      <c r="K22" s="70"/>
      <c r="L22" s="105">
        <v>5.0000000000000001E-3</v>
      </c>
    </row>
    <row r="23" spans="1:12" s="2" customFormat="1" x14ac:dyDescent="0.25">
      <c r="A23" s="70" t="s">
        <v>76</v>
      </c>
      <c r="B23" s="70"/>
      <c r="C23" s="70"/>
      <c r="D23" s="70"/>
      <c r="E23" s="70"/>
      <c r="F23" s="105">
        <v>2E-3</v>
      </c>
      <c r="G23" s="75" t="s">
        <v>53</v>
      </c>
      <c r="H23" s="76"/>
      <c r="I23" s="76"/>
      <c r="J23" s="76"/>
      <c r="K23" s="77"/>
      <c r="L23" s="105">
        <v>2E-3</v>
      </c>
    </row>
    <row r="24" spans="1:12" s="2" customFormat="1" x14ac:dyDescent="0.25">
      <c r="A24" s="74" t="s">
        <v>50</v>
      </c>
      <c r="B24" s="74"/>
      <c r="C24" s="74"/>
      <c r="D24" s="74"/>
      <c r="E24" s="74"/>
      <c r="F24" s="105">
        <v>2E-3</v>
      </c>
      <c r="G24" s="70"/>
      <c r="H24" s="70"/>
      <c r="I24" s="70"/>
      <c r="J24" s="70"/>
      <c r="K24" s="70"/>
      <c r="L24" s="108"/>
    </row>
    <row r="25" spans="1:12" s="2" customFormat="1" x14ac:dyDescent="0.25">
      <c r="A25" s="70" t="s">
        <v>45</v>
      </c>
      <c r="B25" s="70"/>
      <c r="C25" s="70"/>
      <c r="D25" s="70"/>
      <c r="E25" s="70"/>
      <c r="F25" s="105">
        <v>2E-3</v>
      </c>
      <c r="G25" s="75"/>
      <c r="H25" s="76"/>
      <c r="I25" s="76"/>
      <c r="J25" s="76"/>
      <c r="K25" s="77"/>
      <c r="L25" s="108"/>
    </row>
    <row r="26" spans="1:12" s="2" customFormat="1" x14ac:dyDescent="0.25">
      <c r="A26" s="70" t="s">
        <v>49</v>
      </c>
      <c r="B26" s="70"/>
      <c r="C26" s="70"/>
      <c r="D26" s="70"/>
      <c r="E26" s="70"/>
      <c r="F26" s="105">
        <v>2E-3</v>
      </c>
      <c r="G26" s="74"/>
      <c r="H26" s="74"/>
      <c r="I26" s="74"/>
      <c r="J26" s="74"/>
      <c r="K26" s="74"/>
      <c r="L26" s="4"/>
    </row>
    <row r="27" spans="1:12" s="2" customFormat="1" x14ac:dyDescent="0.25">
      <c r="A27" s="70" t="s">
        <v>44</v>
      </c>
      <c r="B27" s="70"/>
      <c r="C27" s="70"/>
      <c r="D27" s="70"/>
      <c r="E27" s="70"/>
      <c r="F27" s="105">
        <v>2E-3</v>
      </c>
      <c r="G27" s="74"/>
      <c r="H27" s="74"/>
      <c r="I27" s="74"/>
      <c r="J27" s="74"/>
      <c r="K27" s="74"/>
      <c r="L27" s="4"/>
    </row>
    <row r="28" spans="1:12" s="2" customFormat="1" x14ac:dyDescent="0.25">
      <c r="A28" s="74" t="s">
        <v>47</v>
      </c>
      <c r="B28" s="74"/>
      <c r="C28" s="74"/>
      <c r="D28" s="74"/>
      <c r="E28" s="74"/>
      <c r="F28" s="105">
        <v>2E-3</v>
      </c>
      <c r="G28" s="75"/>
      <c r="H28" s="76"/>
      <c r="I28" s="76"/>
      <c r="J28" s="76"/>
      <c r="K28" s="77"/>
      <c r="L28" s="4"/>
    </row>
    <row r="29" spans="1:12" s="2" customFormat="1" x14ac:dyDescent="0.25">
      <c r="A29" s="70" t="s">
        <v>52</v>
      </c>
      <c r="B29" s="70"/>
      <c r="C29" s="70"/>
      <c r="D29" s="70"/>
      <c r="E29" s="70"/>
      <c r="F29" s="105">
        <v>2E-3</v>
      </c>
      <c r="G29" s="74"/>
      <c r="H29" s="74"/>
      <c r="I29" s="74"/>
      <c r="J29" s="74"/>
      <c r="K29" s="74"/>
      <c r="L29" s="4"/>
    </row>
    <row r="30" spans="1:12" s="2" customFormat="1" x14ac:dyDescent="0.25">
      <c r="A30" s="70" t="s">
        <v>78</v>
      </c>
      <c r="B30" s="70"/>
      <c r="C30" s="70"/>
      <c r="D30" s="70"/>
      <c r="E30" s="70"/>
      <c r="F30" s="105">
        <v>2E-3</v>
      </c>
      <c r="G30" s="74"/>
      <c r="H30" s="74"/>
      <c r="I30" s="74"/>
      <c r="J30" s="74"/>
      <c r="K30" s="74"/>
      <c r="L30" s="4"/>
    </row>
    <row r="31" spans="1:12" s="1" customFormat="1" ht="14.25" x14ac:dyDescent="0.2">
      <c r="A31" s="101" t="s">
        <v>4</v>
      </c>
      <c r="B31" s="101"/>
      <c r="C31" s="101"/>
      <c r="D31" s="101"/>
      <c r="E31" s="101"/>
      <c r="F31" s="107">
        <f>SUM(F17:F30)</f>
        <v>3.9000000000000014E-2</v>
      </c>
      <c r="G31" s="101" t="s">
        <v>4</v>
      </c>
      <c r="H31" s="101"/>
      <c r="I31" s="101"/>
      <c r="J31" s="101"/>
      <c r="K31" s="101"/>
      <c r="L31" s="102">
        <f>SUM(L17:L30)</f>
        <v>1.9000000000000003E-2</v>
      </c>
    </row>
    <row r="33" spans="1:13" s="2" customFormat="1" x14ac:dyDescent="0.25">
      <c r="A33" s="1" t="s">
        <v>122</v>
      </c>
      <c r="F33" s="2">
        <v>37</v>
      </c>
    </row>
    <row r="34" spans="1:13" s="2" customFormat="1" ht="61.5" customHeight="1" x14ac:dyDescent="0.25">
      <c r="A34" s="78" t="s">
        <v>5</v>
      </c>
      <c r="B34" s="79"/>
      <c r="C34" s="79"/>
      <c r="D34" s="79"/>
      <c r="E34" s="80"/>
      <c r="F34" s="17" t="s">
        <v>6</v>
      </c>
      <c r="G34" s="17" t="s">
        <v>1</v>
      </c>
      <c r="H34" s="17" t="s">
        <v>72</v>
      </c>
      <c r="I34" s="17" t="s">
        <v>73</v>
      </c>
      <c r="J34" s="17" t="s">
        <v>74</v>
      </c>
      <c r="K34" s="21" t="s">
        <v>75</v>
      </c>
      <c r="M34" s="56"/>
    </row>
    <row r="35" spans="1:13" s="2" customFormat="1" ht="15" customHeight="1" x14ac:dyDescent="0.25">
      <c r="A35" s="70" t="s">
        <v>51</v>
      </c>
      <c r="B35" s="70"/>
      <c r="C35" s="70"/>
      <c r="D35" s="70"/>
      <c r="E35" s="70"/>
      <c r="F35" s="6">
        <f>'Услуга №2 '!F41</f>
        <v>19793.854800000001</v>
      </c>
      <c r="G35" s="105">
        <f>F17</f>
        <v>2E-3</v>
      </c>
      <c r="H35" s="6">
        <f>F35*G35*12</f>
        <v>475.05251520000002</v>
      </c>
      <c r="I35" s="6">
        <f>H35*1.302</f>
        <v>618.5183747904</v>
      </c>
      <c r="J35" s="22">
        <f>F33</f>
        <v>37</v>
      </c>
      <c r="K35" s="6">
        <f>I35/J35</f>
        <v>16.716712832172973</v>
      </c>
    </row>
    <row r="36" spans="1:13" s="2" customFormat="1" ht="15" customHeight="1" x14ac:dyDescent="0.25">
      <c r="A36" s="70" t="s">
        <v>96</v>
      </c>
      <c r="B36" s="70"/>
      <c r="C36" s="70"/>
      <c r="D36" s="70"/>
      <c r="E36" s="70"/>
      <c r="F36" s="3">
        <f>'Услуга №2 '!F42</f>
        <v>17114</v>
      </c>
      <c r="G36" s="105">
        <f t="shared" ref="G36:G48" si="0">F18</f>
        <v>2E-3</v>
      </c>
      <c r="H36" s="6">
        <f t="shared" ref="H36:H45" si="1">F36*G36*12</f>
        <v>410.73599999999999</v>
      </c>
      <c r="I36" s="6">
        <f t="shared" ref="I36:I45" si="2">H36*1.302</f>
        <v>534.77827200000002</v>
      </c>
      <c r="J36" s="22">
        <f>J35</f>
        <v>37</v>
      </c>
      <c r="K36" s="6">
        <f t="shared" ref="K36:K45" si="3">I36/J36</f>
        <v>14.453466810810811</v>
      </c>
      <c r="M36" s="109"/>
    </row>
    <row r="37" spans="1:13" s="2" customFormat="1" ht="15" customHeight="1" x14ac:dyDescent="0.25">
      <c r="A37" s="70" t="s">
        <v>41</v>
      </c>
      <c r="B37" s="70"/>
      <c r="C37" s="70"/>
      <c r="D37" s="70"/>
      <c r="E37" s="70"/>
      <c r="F37" s="3">
        <f>'Услуга №2 '!F45</f>
        <v>15567</v>
      </c>
      <c r="G37" s="105">
        <f t="shared" si="0"/>
        <v>2E-3</v>
      </c>
      <c r="H37" s="6">
        <f t="shared" si="1"/>
        <v>373.608</v>
      </c>
      <c r="I37" s="6">
        <f t="shared" si="2"/>
        <v>486.43761600000005</v>
      </c>
      <c r="J37" s="22">
        <f t="shared" ref="J37:J43" si="4">J36</f>
        <v>37</v>
      </c>
      <c r="K37" s="6">
        <f t="shared" si="3"/>
        <v>13.146962594594596</v>
      </c>
    </row>
    <row r="38" spans="1:13" s="2" customFormat="1" ht="15" customHeight="1" x14ac:dyDescent="0.25">
      <c r="A38" s="70" t="s">
        <v>43</v>
      </c>
      <c r="B38" s="70"/>
      <c r="C38" s="70"/>
      <c r="D38" s="70"/>
      <c r="E38" s="70"/>
      <c r="F38" s="3">
        <f>'Услуга №2 '!F46</f>
        <v>16030</v>
      </c>
      <c r="G38" s="105">
        <f t="shared" si="0"/>
        <v>3.0000000000000001E-3</v>
      </c>
      <c r="H38" s="6">
        <f t="shared" si="1"/>
        <v>577.08000000000004</v>
      </c>
      <c r="I38" s="6">
        <f t="shared" si="2"/>
        <v>751.35816000000011</v>
      </c>
      <c r="J38" s="22">
        <f t="shared" si="4"/>
        <v>37</v>
      </c>
      <c r="K38" s="6">
        <f t="shared" si="3"/>
        <v>20.306977297297301</v>
      </c>
    </row>
    <row r="39" spans="1:13" s="2" customFormat="1" ht="15" customHeight="1" x14ac:dyDescent="0.25">
      <c r="A39" s="70" t="s">
        <v>42</v>
      </c>
      <c r="B39" s="70"/>
      <c r="C39" s="70"/>
      <c r="D39" s="70"/>
      <c r="E39" s="70"/>
      <c r="F39" s="3">
        <f>'Услуга №2 '!F47</f>
        <v>16948</v>
      </c>
      <c r="G39" s="105">
        <f t="shared" si="0"/>
        <v>1.2999999999999999E-2</v>
      </c>
      <c r="H39" s="6">
        <f t="shared" si="1"/>
        <v>2643.8879999999999</v>
      </c>
      <c r="I39" s="6">
        <f t="shared" si="2"/>
        <v>3442.3421760000001</v>
      </c>
      <c r="J39" s="22">
        <f t="shared" si="4"/>
        <v>37</v>
      </c>
      <c r="K39" s="6">
        <f t="shared" si="3"/>
        <v>93.036275027027031</v>
      </c>
    </row>
    <row r="40" spans="1:13" s="2" customFormat="1" ht="15" customHeight="1" x14ac:dyDescent="0.25">
      <c r="A40" s="70" t="s">
        <v>77</v>
      </c>
      <c r="B40" s="70"/>
      <c r="C40" s="70"/>
      <c r="D40" s="70"/>
      <c r="E40" s="70"/>
      <c r="F40" s="3">
        <f>'Услуга №1'!F41</f>
        <v>14366</v>
      </c>
      <c r="G40" s="105">
        <f t="shared" si="0"/>
        <v>1E-3</v>
      </c>
      <c r="H40" s="6">
        <f t="shared" si="1"/>
        <v>172.392</v>
      </c>
      <c r="I40" s="6">
        <f t="shared" si="2"/>
        <v>224.454384</v>
      </c>
      <c r="J40" s="22">
        <f t="shared" si="4"/>
        <v>37</v>
      </c>
      <c r="K40" s="6">
        <f t="shared" si="3"/>
        <v>6.0663347027027026</v>
      </c>
    </row>
    <row r="41" spans="1:13" s="2" customFormat="1" ht="15" customHeight="1" x14ac:dyDescent="0.25">
      <c r="A41" s="70" t="s">
        <v>76</v>
      </c>
      <c r="B41" s="70"/>
      <c r="C41" s="70"/>
      <c r="D41" s="70"/>
      <c r="E41" s="70"/>
      <c r="F41" s="3">
        <f>'Услуга №1'!F42</f>
        <v>14218.592000000001</v>
      </c>
      <c r="G41" s="105">
        <f t="shared" si="0"/>
        <v>2E-3</v>
      </c>
      <c r="H41" s="6">
        <f t="shared" si="1"/>
        <v>341.24620800000002</v>
      </c>
      <c r="I41" s="6">
        <f t="shared" si="2"/>
        <v>444.30256281600003</v>
      </c>
      <c r="J41" s="22">
        <f t="shared" si="4"/>
        <v>37</v>
      </c>
      <c r="K41" s="6">
        <f t="shared" si="3"/>
        <v>12.008177373405406</v>
      </c>
    </row>
    <row r="42" spans="1:13" s="2" customFormat="1" ht="15" customHeight="1" x14ac:dyDescent="0.25">
      <c r="A42" s="70" t="s">
        <v>50</v>
      </c>
      <c r="B42" s="70"/>
      <c r="C42" s="70"/>
      <c r="D42" s="70"/>
      <c r="E42" s="70"/>
      <c r="F42" s="3">
        <f>'Услуга №1'!F43</f>
        <v>16867</v>
      </c>
      <c r="G42" s="105">
        <f t="shared" si="0"/>
        <v>2E-3</v>
      </c>
      <c r="H42" s="6">
        <f t="shared" si="1"/>
        <v>404.80799999999999</v>
      </c>
      <c r="I42" s="6">
        <f t="shared" si="2"/>
        <v>527.06001600000002</v>
      </c>
      <c r="J42" s="22">
        <f t="shared" si="4"/>
        <v>37</v>
      </c>
      <c r="K42" s="6">
        <f t="shared" si="3"/>
        <v>14.244865297297299</v>
      </c>
    </row>
    <row r="43" spans="1:13" s="2" customFormat="1" ht="15" customHeight="1" x14ac:dyDescent="0.25">
      <c r="A43" s="70" t="s">
        <v>45</v>
      </c>
      <c r="B43" s="70"/>
      <c r="C43" s="70"/>
      <c r="D43" s="70"/>
      <c r="E43" s="70"/>
      <c r="F43" s="3">
        <f>'Услуга №2 '!F53</f>
        <v>16303</v>
      </c>
      <c r="G43" s="105">
        <f t="shared" si="0"/>
        <v>2E-3</v>
      </c>
      <c r="H43" s="6">
        <f t="shared" si="1"/>
        <v>391.27200000000005</v>
      </c>
      <c r="I43" s="6">
        <f t="shared" si="2"/>
        <v>509.43614400000007</v>
      </c>
      <c r="J43" s="22">
        <f t="shared" si="4"/>
        <v>37</v>
      </c>
      <c r="K43" s="6">
        <f t="shared" si="3"/>
        <v>13.768544432432435</v>
      </c>
    </row>
    <row r="44" spans="1:13" s="2" customFormat="1" ht="15" customHeight="1" x14ac:dyDescent="0.25">
      <c r="A44" s="70" t="s">
        <v>49</v>
      </c>
      <c r="B44" s="70"/>
      <c r="C44" s="70"/>
      <c r="D44" s="70"/>
      <c r="E44" s="70"/>
      <c r="F44" s="3">
        <f>'Услуга №2 '!F54</f>
        <v>16397</v>
      </c>
      <c r="G44" s="105">
        <f t="shared" si="0"/>
        <v>2E-3</v>
      </c>
      <c r="H44" s="6">
        <f t="shared" si="1"/>
        <v>393.52800000000002</v>
      </c>
      <c r="I44" s="6">
        <f t="shared" si="2"/>
        <v>512.37345600000003</v>
      </c>
      <c r="J44" s="22">
        <f>J42</f>
        <v>37</v>
      </c>
      <c r="K44" s="6">
        <f t="shared" si="3"/>
        <v>13.847931243243243</v>
      </c>
    </row>
    <row r="45" spans="1:13" s="2" customFormat="1" ht="15" customHeight="1" x14ac:dyDescent="0.25">
      <c r="A45" s="70" t="s">
        <v>44</v>
      </c>
      <c r="B45" s="70"/>
      <c r="C45" s="70"/>
      <c r="D45" s="70"/>
      <c r="E45" s="70"/>
      <c r="F45" s="3">
        <f>'Услуга №2 '!F55</f>
        <v>15303</v>
      </c>
      <c r="G45" s="105">
        <f t="shared" si="0"/>
        <v>2E-3</v>
      </c>
      <c r="H45" s="6">
        <f t="shared" si="1"/>
        <v>367.27200000000005</v>
      </c>
      <c r="I45" s="6">
        <f t="shared" si="2"/>
        <v>478.18814400000008</v>
      </c>
      <c r="J45" s="22">
        <f>J43</f>
        <v>37</v>
      </c>
      <c r="K45" s="6">
        <f t="shared" si="3"/>
        <v>12.924003891891894</v>
      </c>
    </row>
    <row r="46" spans="1:13" s="2" customFormat="1" ht="15" customHeight="1" x14ac:dyDescent="0.25">
      <c r="A46" s="70" t="s">
        <v>47</v>
      </c>
      <c r="B46" s="70"/>
      <c r="C46" s="70"/>
      <c r="D46" s="70"/>
      <c r="E46" s="70"/>
      <c r="F46" s="3">
        <f>'Услуга №2 '!F56</f>
        <v>15038</v>
      </c>
      <c r="G46" s="105">
        <f t="shared" si="0"/>
        <v>2E-3</v>
      </c>
      <c r="H46" s="6">
        <f>F46*G46*12</f>
        <v>360.91200000000003</v>
      </c>
      <c r="I46" s="6">
        <f>H46*1.302</f>
        <v>469.90742400000005</v>
      </c>
      <c r="J46" s="22">
        <f>F33</f>
        <v>37</v>
      </c>
      <c r="K46" s="6">
        <f>I46/J46</f>
        <v>12.70020064864865</v>
      </c>
    </row>
    <row r="47" spans="1:13" s="2" customFormat="1" ht="15" customHeight="1" x14ac:dyDescent="0.25">
      <c r="A47" s="70" t="s">
        <v>52</v>
      </c>
      <c r="B47" s="70"/>
      <c r="C47" s="70"/>
      <c r="D47" s="70"/>
      <c r="E47" s="70"/>
      <c r="F47" s="3">
        <f>'Услуга №2 '!F57</f>
        <v>15630</v>
      </c>
      <c r="G47" s="105">
        <f t="shared" si="0"/>
        <v>2E-3</v>
      </c>
      <c r="H47" s="6">
        <f t="shared" ref="H47:H48" si="5">F47*G47*12</f>
        <v>375.12</v>
      </c>
      <c r="I47" s="6">
        <f t="shared" ref="I47:I48" si="6">H47*1.302</f>
        <v>488.40624000000003</v>
      </c>
      <c r="J47" s="22">
        <f t="shared" ref="J47:J48" si="7">J46</f>
        <v>37</v>
      </c>
      <c r="K47" s="6">
        <f t="shared" ref="K47:K48" si="8">I47/J47</f>
        <v>13.200168648648649</v>
      </c>
    </row>
    <row r="48" spans="1:13" s="2" customFormat="1" ht="15" customHeight="1" x14ac:dyDescent="0.25">
      <c r="A48" s="70" t="s">
        <v>78</v>
      </c>
      <c r="B48" s="70"/>
      <c r="C48" s="70"/>
      <c r="D48" s="70"/>
      <c r="E48" s="70"/>
      <c r="F48" s="3">
        <f>'Услуга №2 '!F58</f>
        <v>17114</v>
      </c>
      <c r="G48" s="105">
        <f t="shared" si="0"/>
        <v>2E-3</v>
      </c>
      <c r="H48" s="6">
        <f t="shared" si="5"/>
        <v>410.73599999999999</v>
      </c>
      <c r="I48" s="6">
        <f t="shared" si="6"/>
        <v>534.77827200000002</v>
      </c>
      <c r="J48" s="22">
        <f t="shared" si="7"/>
        <v>37</v>
      </c>
      <c r="K48" s="6">
        <f t="shared" si="8"/>
        <v>14.453466810810811</v>
      </c>
    </row>
    <row r="49" spans="1:13" customFormat="1" ht="15.75" customHeight="1" x14ac:dyDescent="0.25">
      <c r="A49" s="67" t="s">
        <v>79</v>
      </c>
      <c r="B49" s="68"/>
      <c r="C49" s="68"/>
      <c r="D49" s="68"/>
      <c r="E49" s="68"/>
      <c r="F49" s="68"/>
      <c r="G49" s="68"/>
      <c r="H49" s="69"/>
      <c r="I49" s="23">
        <f>SUM(I35:I48)</f>
        <v>10022.341241606402</v>
      </c>
      <c r="J49" s="23"/>
      <c r="K49" s="23">
        <f t="shared" ref="K49" si="9">SUM(K35:K48)</f>
        <v>270.87408761098379</v>
      </c>
      <c r="L49" s="2"/>
    </row>
    <row r="50" spans="1:13" s="2" customFormat="1" ht="13.5" customHeight="1" x14ac:dyDescent="0.25"/>
    <row r="51" spans="1:13" s="2" customFormat="1" ht="14.25" customHeight="1" x14ac:dyDescent="0.25">
      <c r="A51" s="83" t="s">
        <v>9</v>
      </c>
      <c r="B51" s="83"/>
      <c r="C51" s="83"/>
      <c r="D51" s="83"/>
      <c r="E51" s="83"/>
      <c r="F51" s="83"/>
      <c r="G51" s="83"/>
      <c r="H51" s="83"/>
      <c r="I51" s="83"/>
      <c r="J51" s="83"/>
      <c r="K51" s="83"/>
      <c r="L51" s="83"/>
    </row>
    <row r="52" spans="1:13" s="2" customFormat="1" ht="45" x14ac:dyDescent="0.25">
      <c r="A52" s="92" t="s">
        <v>10</v>
      </c>
      <c r="B52" s="92"/>
      <c r="C52" s="92"/>
      <c r="D52" s="92"/>
      <c r="E52" s="92"/>
      <c r="F52" s="65" t="s">
        <v>8</v>
      </c>
      <c r="G52" s="65" t="s">
        <v>67</v>
      </c>
      <c r="H52" s="65" t="s">
        <v>68</v>
      </c>
      <c r="I52" s="65" t="s">
        <v>80</v>
      </c>
      <c r="J52" s="65" t="s">
        <v>74</v>
      </c>
      <c r="K52" s="24" t="s">
        <v>75</v>
      </c>
      <c r="L52" s="25"/>
    </row>
    <row r="53" spans="1:13" s="2" customFormat="1" x14ac:dyDescent="0.25">
      <c r="A53" s="71" t="s">
        <v>11</v>
      </c>
      <c r="B53" s="72"/>
      <c r="C53" s="72"/>
      <c r="D53" s="72"/>
      <c r="E53" s="73"/>
      <c r="F53" s="5" t="s">
        <v>81</v>
      </c>
      <c r="G53" s="9">
        <f>I53/H53</f>
        <v>160.06178489702518</v>
      </c>
      <c r="H53" s="9">
        <v>4.37</v>
      </c>
      <c r="I53" s="9">
        <v>699.47</v>
      </c>
      <c r="J53" s="22">
        <f>J48</f>
        <v>37</v>
      </c>
      <c r="K53" s="26">
        <f>I53/J53</f>
        <v>18.904594594594595</v>
      </c>
      <c r="L53" s="27"/>
    </row>
    <row r="54" spans="1:13" s="2" customFormat="1" x14ac:dyDescent="0.25">
      <c r="A54" s="70" t="s">
        <v>12</v>
      </c>
      <c r="B54" s="70"/>
      <c r="C54" s="70"/>
      <c r="D54" s="70"/>
      <c r="E54" s="70"/>
      <c r="F54" s="3" t="s">
        <v>13</v>
      </c>
      <c r="G54" s="6">
        <f>I54/H54</f>
        <v>1.7596515727445219</v>
      </c>
      <c r="H54" s="6">
        <v>1596.89</v>
      </c>
      <c r="I54" s="9">
        <v>2809.97</v>
      </c>
      <c r="J54" s="22">
        <f>J53</f>
        <v>37</v>
      </c>
      <c r="K54" s="26">
        <f t="shared" ref="K54:K56" si="10">I54/J54</f>
        <v>75.945135135135132</v>
      </c>
      <c r="L54" s="27"/>
    </row>
    <row r="55" spans="1:13" s="2" customFormat="1" x14ac:dyDescent="0.25">
      <c r="A55" s="70" t="s">
        <v>127</v>
      </c>
      <c r="B55" s="70"/>
      <c r="C55" s="70"/>
      <c r="D55" s="70"/>
      <c r="E55" s="70"/>
      <c r="F55" s="3" t="s">
        <v>129</v>
      </c>
      <c r="G55" s="6">
        <f>I55/H55</f>
        <v>0.8403080013391363</v>
      </c>
      <c r="H55" s="6">
        <v>29.87</v>
      </c>
      <c r="I55" s="9">
        <v>25.1</v>
      </c>
      <c r="J55" s="22">
        <f t="shared" ref="J55:J56" si="11">J54</f>
        <v>37</v>
      </c>
      <c r="K55" s="26">
        <f t="shared" si="10"/>
        <v>0.67837837837837844</v>
      </c>
      <c r="L55" s="27"/>
    </row>
    <row r="56" spans="1:13" s="2" customFormat="1" x14ac:dyDescent="0.25">
      <c r="A56" s="70" t="s">
        <v>128</v>
      </c>
      <c r="B56" s="70"/>
      <c r="C56" s="70"/>
      <c r="D56" s="70"/>
      <c r="E56" s="70"/>
      <c r="F56" s="3" t="s">
        <v>129</v>
      </c>
      <c r="G56" s="6">
        <f>I56/H56</f>
        <v>1.0901155933003066</v>
      </c>
      <c r="H56" s="6">
        <v>42.39</v>
      </c>
      <c r="I56" s="9">
        <v>46.21</v>
      </c>
      <c r="J56" s="22">
        <f t="shared" si="11"/>
        <v>37</v>
      </c>
      <c r="K56" s="26">
        <f t="shared" si="10"/>
        <v>1.2489189189189189</v>
      </c>
      <c r="L56" s="27"/>
    </row>
    <row r="57" spans="1:13" s="2" customFormat="1" x14ac:dyDescent="0.25">
      <c r="A57" s="81" t="s">
        <v>14</v>
      </c>
      <c r="B57" s="82"/>
      <c r="C57" s="82"/>
      <c r="D57" s="82"/>
      <c r="E57" s="82"/>
      <c r="F57" s="82"/>
      <c r="G57" s="82"/>
      <c r="H57" s="82"/>
      <c r="I57" s="23">
        <f>SUM(I53:I56)</f>
        <v>3580.7499999999995</v>
      </c>
      <c r="J57" s="29"/>
      <c r="K57" s="23">
        <f>SUM(K53:K56)</f>
        <v>96.777027027027032</v>
      </c>
      <c r="L57" s="28"/>
      <c r="M57" s="58"/>
    </row>
    <row r="58" spans="1:13" s="2" customFormat="1" ht="12" customHeight="1" x14ac:dyDescent="0.25"/>
    <row r="59" spans="1:13" s="2" customFormat="1" x14ac:dyDescent="0.25">
      <c r="A59" s="83" t="s">
        <v>15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</row>
    <row r="60" spans="1:13" s="2" customFormat="1" ht="45" x14ac:dyDescent="0.25">
      <c r="A60" s="78" t="s">
        <v>19</v>
      </c>
      <c r="B60" s="79"/>
      <c r="C60" s="79"/>
      <c r="D60" s="79"/>
      <c r="E60" s="80"/>
      <c r="F60" s="17" t="s">
        <v>8</v>
      </c>
      <c r="G60" s="17" t="s">
        <v>67</v>
      </c>
      <c r="H60" s="17" t="s">
        <v>68</v>
      </c>
      <c r="I60" s="17" t="s">
        <v>80</v>
      </c>
      <c r="J60" s="17" t="s">
        <v>74</v>
      </c>
      <c r="K60" s="24" t="s">
        <v>75</v>
      </c>
      <c r="L60" s="25"/>
    </row>
    <row r="61" spans="1:13" s="2" customFormat="1" hidden="1" x14ac:dyDescent="0.25">
      <c r="A61" s="70" t="s">
        <v>57</v>
      </c>
      <c r="B61" s="70"/>
      <c r="C61" s="70"/>
      <c r="D61" s="70"/>
      <c r="E61" s="70"/>
      <c r="F61" s="3" t="s">
        <v>17</v>
      </c>
      <c r="G61" s="30">
        <v>0.1</v>
      </c>
      <c r="H61" s="6">
        <f>'Услуга №2 '!H71</f>
        <v>0</v>
      </c>
      <c r="I61" s="6">
        <f>H61*G61*12</f>
        <v>0</v>
      </c>
      <c r="J61" s="22">
        <f>J54</f>
        <v>37</v>
      </c>
      <c r="K61" s="16">
        <f>I61/J61</f>
        <v>0</v>
      </c>
      <c r="L61" s="28"/>
    </row>
    <row r="62" spans="1:13" s="2" customFormat="1" x14ac:dyDescent="0.25">
      <c r="A62" s="70" t="s">
        <v>16</v>
      </c>
      <c r="B62" s="70"/>
      <c r="C62" s="70"/>
      <c r="D62" s="70"/>
      <c r="E62" s="70"/>
      <c r="F62" s="3" t="s">
        <v>17</v>
      </c>
      <c r="G62" s="105">
        <v>2E-3</v>
      </c>
      <c r="H62" s="6">
        <f>'Услуга №2 '!H72</f>
        <v>570</v>
      </c>
      <c r="I62" s="6">
        <f t="shared" ref="I62:I65" si="12">H62*G62*12</f>
        <v>13.680000000000001</v>
      </c>
      <c r="J62" s="22">
        <f>J61</f>
        <v>37</v>
      </c>
      <c r="K62" s="16">
        <f t="shared" ref="K62:K65" si="13">I62/J62</f>
        <v>0.36972972972972978</v>
      </c>
      <c r="L62" s="28"/>
    </row>
    <row r="63" spans="1:13" s="2" customFormat="1" ht="16.5" customHeight="1" x14ac:dyDescent="0.25">
      <c r="A63" s="74" t="s">
        <v>83</v>
      </c>
      <c r="B63" s="74"/>
      <c r="C63" s="74"/>
      <c r="D63" s="74"/>
      <c r="E63" s="74"/>
      <c r="F63" s="3" t="s">
        <v>17</v>
      </c>
      <c r="G63" s="105">
        <v>2E-3</v>
      </c>
      <c r="H63" s="6">
        <f>'Услуга №2 '!H73</f>
        <v>4000</v>
      </c>
      <c r="I63" s="6">
        <f t="shared" si="12"/>
        <v>96</v>
      </c>
      <c r="J63" s="22">
        <f>J70</f>
        <v>37</v>
      </c>
      <c r="K63" s="16">
        <f t="shared" si="13"/>
        <v>2.5945945945945947</v>
      </c>
      <c r="L63" s="28"/>
    </row>
    <row r="64" spans="1:13" s="2" customFormat="1" ht="15" customHeight="1" x14ac:dyDescent="0.25">
      <c r="A64" s="74" t="s">
        <v>56</v>
      </c>
      <c r="B64" s="74"/>
      <c r="C64" s="74"/>
      <c r="D64" s="74"/>
      <c r="E64" s="74"/>
      <c r="F64" s="3" t="s">
        <v>17</v>
      </c>
      <c r="G64" s="105">
        <v>2E-3</v>
      </c>
      <c r="H64" s="6">
        <f>'Услуга №2 '!H74</f>
        <v>3000</v>
      </c>
      <c r="I64" s="6">
        <f t="shared" si="12"/>
        <v>72</v>
      </c>
      <c r="J64" s="22">
        <f>J70</f>
        <v>37</v>
      </c>
      <c r="K64" s="16">
        <f t="shared" si="13"/>
        <v>1.9459459459459461</v>
      </c>
      <c r="L64" s="28"/>
    </row>
    <row r="65" spans="1:13" s="2" customFormat="1" ht="15" customHeight="1" x14ac:dyDescent="0.25">
      <c r="A65" s="74" t="s">
        <v>104</v>
      </c>
      <c r="B65" s="74"/>
      <c r="C65" s="74"/>
      <c r="D65" s="74"/>
      <c r="E65" s="74"/>
      <c r="F65" s="3" t="s">
        <v>17</v>
      </c>
      <c r="G65" s="105">
        <v>2E-3</v>
      </c>
      <c r="H65" s="6">
        <f>'Услуга №2 '!H75</f>
        <v>2400</v>
      </c>
      <c r="I65" s="6">
        <f t="shared" si="12"/>
        <v>57.599999999999994</v>
      </c>
      <c r="J65" s="22">
        <f>J71</f>
        <v>37</v>
      </c>
      <c r="K65" s="16">
        <f t="shared" si="13"/>
        <v>1.5567567567567566</v>
      </c>
      <c r="L65" s="28"/>
    </row>
    <row r="66" spans="1:13" customFormat="1" ht="18.75" customHeight="1" x14ac:dyDescent="0.25">
      <c r="A66" s="81" t="s">
        <v>18</v>
      </c>
      <c r="B66" s="82"/>
      <c r="C66" s="82"/>
      <c r="D66" s="82"/>
      <c r="E66" s="82"/>
      <c r="F66" s="82"/>
      <c r="G66" s="82"/>
      <c r="H66" s="84"/>
      <c r="I66" s="23">
        <f>SUM(I61:I65)</f>
        <v>239.28</v>
      </c>
      <c r="J66" s="23"/>
      <c r="K66" s="23">
        <f>SUM(K61:K65)</f>
        <v>6.4670270270270276</v>
      </c>
      <c r="L66" s="28"/>
      <c r="M66" s="2"/>
    </row>
    <row r="67" spans="1:13" customFormat="1" ht="18.75" customHeight="1" x14ac:dyDescent="0.25">
      <c r="A67" s="13"/>
      <c r="B67" s="13"/>
      <c r="C67" s="13"/>
      <c r="D67" s="13"/>
      <c r="E67" s="13"/>
      <c r="F67" s="13"/>
      <c r="G67" s="13"/>
      <c r="H67" s="13"/>
      <c r="I67" s="44"/>
      <c r="J67" s="44"/>
      <c r="K67" s="44"/>
      <c r="L67" s="14"/>
      <c r="M67" s="2"/>
    </row>
    <row r="68" spans="1:13" s="2" customFormat="1" x14ac:dyDescent="0.25">
      <c r="A68" s="83" t="s">
        <v>84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</row>
    <row r="69" spans="1:13" s="2" customFormat="1" ht="48" customHeight="1" x14ac:dyDescent="0.25">
      <c r="A69" s="78" t="s">
        <v>19</v>
      </c>
      <c r="B69" s="79"/>
      <c r="C69" s="79"/>
      <c r="D69" s="79"/>
      <c r="E69" s="80"/>
      <c r="F69" s="17" t="s">
        <v>8</v>
      </c>
      <c r="G69" s="17" t="s">
        <v>67</v>
      </c>
      <c r="H69" s="17" t="s">
        <v>68</v>
      </c>
      <c r="I69" s="17" t="s">
        <v>80</v>
      </c>
      <c r="J69" s="17" t="s">
        <v>74</v>
      </c>
      <c r="K69" s="21" t="s">
        <v>75</v>
      </c>
      <c r="L69" s="31"/>
    </row>
    <row r="70" spans="1:13" s="2" customFormat="1" ht="29.25" customHeight="1" x14ac:dyDescent="0.25">
      <c r="A70" s="74" t="s">
        <v>82</v>
      </c>
      <c r="B70" s="74"/>
      <c r="C70" s="74"/>
      <c r="D70" s="74"/>
      <c r="E70" s="74"/>
      <c r="F70" s="3" t="s">
        <v>17</v>
      </c>
      <c r="G70" s="105">
        <v>2E-3</v>
      </c>
      <c r="H70" s="6">
        <f>'Услуга №2 '!H80</f>
        <v>2282</v>
      </c>
      <c r="I70" s="6">
        <f>H70*G70*12</f>
        <v>54.768000000000001</v>
      </c>
      <c r="J70" s="22">
        <f>J62</f>
        <v>37</v>
      </c>
      <c r="K70" s="16">
        <f>I70/J70</f>
        <v>1.4802162162162162</v>
      </c>
      <c r="L70" s="28"/>
    </row>
    <row r="71" spans="1:13" s="2" customFormat="1" ht="16.5" customHeight="1" x14ac:dyDescent="0.25">
      <c r="A71" s="70" t="s">
        <v>103</v>
      </c>
      <c r="B71" s="70"/>
      <c r="C71" s="70"/>
      <c r="D71" s="70"/>
      <c r="E71" s="70"/>
      <c r="F71" s="3" t="s">
        <v>17</v>
      </c>
      <c r="G71" s="105">
        <v>2E-3</v>
      </c>
      <c r="H71" s="6">
        <f>'Услуга №2 '!H81</f>
        <v>3000</v>
      </c>
      <c r="I71" s="6">
        <f>H71*G71*12</f>
        <v>72</v>
      </c>
      <c r="J71" s="22">
        <f t="shared" ref="J71:J72" si="14">J63</f>
        <v>37</v>
      </c>
      <c r="K71" s="16">
        <f>I71/J71</f>
        <v>1.9459459459459461</v>
      </c>
      <c r="L71" s="28"/>
    </row>
    <row r="72" spans="1:13" s="2" customFormat="1" ht="18.75" hidden="1" customHeight="1" x14ac:dyDescent="0.25">
      <c r="A72" s="71" t="s">
        <v>105</v>
      </c>
      <c r="B72" s="72"/>
      <c r="C72" s="72"/>
      <c r="D72" s="72"/>
      <c r="E72" s="73"/>
      <c r="F72" s="3" t="s">
        <v>17</v>
      </c>
      <c r="G72" s="105">
        <v>2E-3</v>
      </c>
      <c r="H72" s="6">
        <v>6000</v>
      </c>
      <c r="I72" s="6"/>
      <c r="J72" s="22">
        <f t="shared" si="14"/>
        <v>37</v>
      </c>
      <c r="K72" s="6">
        <f t="shared" ref="K72" si="15">I72/J72</f>
        <v>0</v>
      </c>
      <c r="L72" s="14"/>
    </row>
    <row r="73" spans="1:13" s="2" customFormat="1" x14ac:dyDescent="0.25">
      <c r="A73" s="81" t="s">
        <v>86</v>
      </c>
      <c r="B73" s="82"/>
      <c r="C73" s="82"/>
      <c r="D73" s="82"/>
      <c r="E73" s="82"/>
      <c r="F73" s="82"/>
      <c r="G73" s="82"/>
      <c r="H73" s="82"/>
      <c r="I73" s="32">
        <f>SUM(I70:I72)</f>
        <v>126.768</v>
      </c>
      <c r="J73" s="32"/>
      <c r="K73" s="32">
        <f>SUM(K70:K72)</f>
        <v>3.4261621621621625</v>
      </c>
      <c r="L73" s="14"/>
    </row>
    <row r="74" spans="1:13" s="2" customFormat="1" x14ac:dyDescent="0.25">
      <c r="A74" s="13"/>
      <c r="B74" s="13"/>
      <c r="C74" s="13"/>
      <c r="D74" s="13"/>
      <c r="E74" s="13"/>
      <c r="F74" s="13"/>
      <c r="G74" s="13"/>
      <c r="H74" s="13"/>
      <c r="I74" s="33"/>
      <c r="J74" s="33"/>
      <c r="K74" s="33"/>
      <c r="L74" s="14"/>
    </row>
    <row r="75" spans="1:13" s="2" customFormat="1" x14ac:dyDescent="0.25">
      <c r="A75" s="83" t="s">
        <v>87</v>
      </c>
      <c r="B75" s="83"/>
      <c r="C75" s="83"/>
      <c r="D75" s="83"/>
      <c r="E75" s="83"/>
      <c r="F75" s="83"/>
      <c r="G75" s="83"/>
      <c r="H75" s="83"/>
      <c r="I75" s="83"/>
      <c r="J75" s="83"/>
      <c r="K75" s="83"/>
      <c r="L75" s="83"/>
    </row>
    <row r="76" spans="1:13" s="2" customFormat="1" ht="43.5" customHeight="1" x14ac:dyDescent="0.25">
      <c r="A76" s="78" t="s">
        <v>20</v>
      </c>
      <c r="B76" s="79"/>
      <c r="C76" s="79"/>
      <c r="D76" s="79"/>
      <c r="E76" s="80"/>
      <c r="F76" s="17" t="s">
        <v>8</v>
      </c>
      <c r="G76" s="17" t="s">
        <v>67</v>
      </c>
      <c r="H76" s="17" t="s">
        <v>68</v>
      </c>
      <c r="I76" s="17" t="s">
        <v>80</v>
      </c>
      <c r="J76" s="18" t="s">
        <v>74</v>
      </c>
      <c r="K76" s="21" t="s">
        <v>75</v>
      </c>
      <c r="L76" s="31"/>
      <c r="M76" s="31"/>
    </row>
    <row r="77" spans="1:13" s="2" customFormat="1" ht="33.75" customHeight="1" x14ac:dyDescent="0.25">
      <c r="A77" s="78" t="s">
        <v>21</v>
      </c>
      <c r="B77" s="79"/>
      <c r="C77" s="79"/>
      <c r="D77" s="79"/>
      <c r="E77" s="80"/>
      <c r="F77" s="7" t="s">
        <v>22</v>
      </c>
      <c r="G77" s="105">
        <v>8.0000000000000002E-3</v>
      </c>
      <c r="H77" s="6">
        <f>'Услуга №2 '!H87</f>
        <v>536.9</v>
      </c>
      <c r="I77" s="6">
        <f>G77*H77*12</f>
        <v>51.542400000000001</v>
      </c>
      <c r="J77" s="34">
        <f>J72</f>
        <v>37</v>
      </c>
      <c r="K77" s="6">
        <f>I77/J77</f>
        <v>1.3930378378378379</v>
      </c>
      <c r="L77" s="35"/>
      <c r="M77" s="14"/>
    </row>
    <row r="78" spans="1:13" s="2" customFormat="1" ht="27" customHeight="1" x14ac:dyDescent="0.25">
      <c r="A78" s="78" t="s">
        <v>130</v>
      </c>
      <c r="B78" s="79"/>
      <c r="C78" s="79"/>
      <c r="D78" s="79"/>
      <c r="E78" s="80"/>
      <c r="F78" s="7" t="s">
        <v>22</v>
      </c>
      <c r="G78" s="105">
        <v>2E-3</v>
      </c>
      <c r="H78" s="6">
        <v>76.7</v>
      </c>
      <c r="I78" s="6">
        <f t="shared" ref="I78" si="16">G78*H78*12</f>
        <v>1.8408000000000002</v>
      </c>
      <c r="J78" s="34">
        <v>37</v>
      </c>
      <c r="K78" s="6">
        <f t="shared" ref="K78:K79" si="17">I78/J78</f>
        <v>4.9751351351351357E-2</v>
      </c>
      <c r="L78" s="35"/>
      <c r="M78" s="14"/>
    </row>
    <row r="79" spans="1:13" s="2" customFormat="1" ht="27" customHeight="1" x14ac:dyDescent="0.25">
      <c r="A79" s="78" t="s">
        <v>131</v>
      </c>
      <c r="B79" s="79"/>
      <c r="C79" s="79"/>
      <c r="D79" s="79"/>
      <c r="E79" s="80"/>
      <c r="F79" s="7" t="s">
        <v>25</v>
      </c>
      <c r="G79" s="30"/>
      <c r="H79" s="6"/>
      <c r="I79" s="6">
        <v>4.2168000000000001</v>
      </c>
      <c r="J79" s="34">
        <v>37</v>
      </c>
      <c r="K79" s="6">
        <f t="shared" si="17"/>
        <v>0.11396756756756757</v>
      </c>
      <c r="L79" s="35"/>
      <c r="M79" s="14"/>
    </row>
    <row r="80" spans="1:13" s="2" customFormat="1" ht="13.5" customHeight="1" x14ac:dyDescent="0.25">
      <c r="A80" s="78" t="s">
        <v>88</v>
      </c>
      <c r="B80" s="79"/>
      <c r="C80" s="79"/>
      <c r="D80" s="79"/>
      <c r="E80" s="80"/>
      <c r="F80" s="7" t="s">
        <v>89</v>
      </c>
      <c r="G80" s="105">
        <v>2E-3</v>
      </c>
      <c r="H80" s="6">
        <v>1000</v>
      </c>
      <c r="I80" s="6">
        <f>G80*H80*12</f>
        <v>24</v>
      </c>
      <c r="J80" s="34">
        <f>J77</f>
        <v>37</v>
      </c>
      <c r="K80" s="6">
        <f>I80/J80</f>
        <v>0.64864864864864868</v>
      </c>
      <c r="L80" s="35"/>
      <c r="M80" s="14"/>
    </row>
    <row r="81" spans="1:13" s="2" customFormat="1" x14ac:dyDescent="0.25">
      <c r="A81" s="81" t="s">
        <v>23</v>
      </c>
      <c r="B81" s="82"/>
      <c r="C81" s="82"/>
      <c r="D81" s="82"/>
      <c r="E81" s="82"/>
      <c r="F81" s="82"/>
      <c r="G81" s="82"/>
      <c r="H81" s="84"/>
      <c r="I81" s="32">
        <f>SUM(I77:I80)</f>
        <v>81.599999999999994</v>
      </c>
      <c r="J81" s="36"/>
      <c r="K81" s="36">
        <f>SUM(K77:K80)</f>
        <v>2.2054054054054055</v>
      </c>
      <c r="L81" s="37"/>
      <c r="M81" s="14"/>
    </row>
    <row r="82" spans="1:13" s="2" customFormat="1" x14ac:dyDescent="0.25">
      <c r="A82" s="13"/>
      <c r="B82" s="13"/>
      <c r="C82" s="13"/>
      <c r="D82" s="13"/>
      <c r="E82" s="13"/>
      <c r="F82" s="13"/>
      <c r="G82" s="13"/>
      <c r="H82" s="13"/>
      <c r="I82" s="33"/>
      <c r="J82" s="38"/>
      <c r="K82" s="38"/>
      <c r="L82" s="37"/>
      <c r="M82" s="14"/>
    </row>
    <row r="83" spans="1:13" s="2" customFormat="1" x14ac:dyDescent="0.25">
      <c r="A83" s="13"/>
      <c r="B83" s="13"/>
      <c r="C83" s="13"/>
      <c r="D83" s="13"/>
      <c r="E83" s="13"/>
      <c r="F83" s="13"/>
      <c r="G83" s="13"/>
      <c r="H83" s="13"/>
      <c r="I83" s="33"/>
      <c r="J83" s="38"/>
      <c r="K83" s="38"/>
      <c r="L83" s="37"/>
      <c r="M83" s="14"/>
    </row>
    <row r="84" spans="1:13" s="2" customFormat="1" x14ac:dyDescent="0.25">
      <c r="A84" s="83" t="s">
        <v>40</v>
      </c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</row>
    <row r="85" spans="1:13" s="2" customFormat="1" ht="75" x14ac:dyDescent="0.25">
      <c r="A85" s="78" t="s">
        <v>5</v>
      </c>
      <c r="B85" s="79"/>
      <c r="C85" s="79"/>
      <c r="D85" s="79"/>
      <c r="E85" s="80"/>
      <c r="F85" s="17" t="s">
        <v>6</v>
      </c>
      <c r="G85" s="17" t="s">
        <v>1</v>
      </c>
      <c r="H85" s="17" t="s">
        <v>72</v>
      </c>
      <c r="I85" s="17" t="s">
        <v>73</v>
      </c>
      <c r="J85" s="17" t="s">
        <v>74</v>
      </c>
      <c r="K85" s="21" t="s">
        <v>75</v>
      </c>
    </row>
    <row r="86" spans="1:13" s="2" customFormat="1" ht="15" customHeight="1" x14ac:dyDescent="0.25">
      <c r="A86" s="70" t="s">
        <v>3</v>
      </c>
      <c r="B86" s="70"/>
      <c r="C86" s="70"/>
      <c r="D86" s="70"/>
      <c r="E86" s="70"/>
      <c r="F86" s="8">
        <f>'Услуга №1'!F86</f>
        <v>27131</v>
      </c>
      <c r="G86" s="105">
        <f>L17</f>
        <v>2E-3</v>
      </c>
      <c r="H86" s="39">
        <f>F86*12*G86</f>
        <v>651.14400000000001</v>
      </c>
      <c r="I86" s="6">
        <f>H86*1.302</f>
        <v>847.78948800000001</v>
      </c>
      <c r="J86" s="22">
        <f>J80</f>
        <v>37</v>
      </c>
      <c r="K86" s="6">
        <f>I86/J86</f>
        <v>22.913229405405406</v>
      </c>
    </row>
    <row r="87" spans="1:13" s="2" customFormat="1" ht="15" customHeight="1" x14ac:dyDescent="0.25">
      <c r="A87" s="70" t="s">
        <v>97</v>
      </c>
      <c r="B87" s="70"/>
      <c r="C87" s="70"/>
      <c r="D87" s="70"/>
      <c r="E87" s="70"/>
      <c r="F87" s="3">
        <f>'Услуга №2 '!F98</f>
        <v>17114</v>
      </c>
      <c r="G87" s="105">
        <f t="shared" ref="G87:G92" si="18">L18</f>
        <v>2E-3</v>
      </c>
      <c r="H87" s="39">
        <f t="shared" ref="H87:H92" si="19">F87*12*G87</f>
        <v>410.73599999999999</v>
      </c>
      <c r="I87" s="6">
        <f t="shared" ref="I87:I92" si="20">H87*1.302</f>
        <v>534.77827200000002</v>
      </c>
      <c r="J87" s="22">
        <f>J86</f>
        <v>37</v>
      </c>
      <c r="K87" s="6">
        <f t="shared" ref="K87:K92" si="21">I87/J87</f>
        <v>14.453466810810811</v>
      </c>
    </row>
    <row r="88" spans="1:13" s="2" customFormat="1" ht="15" customHeight="1" x14ac:dyDescent="0.25">
      <c r="A88" s="70" t="s">
        <v>98</v>
      </c>
      <c r="B88" s="70"/>
      <c r="C88" s="70"/>
      <c r="D88" s="70"/>
      <c r="E88" s="70"/>
      <c r="F88" s="22">
        <f>'Услуга №1'!F88</f>
        <v>17114</v>
      </c>
      <c r="G88" s="105">
        <f t="shared" si="18"/>
        <v>2E-3</v>
      </c>
      <c r="H88" s="39">
        <f t="shared" si="19"/>
        <v>410.73599999999999</v>
      </c>
      <c r="I88" s="6">
        <f t="shared" si="20"/>
        <v>534.77827200000002</v>
      </c>
      <c r="J88" s="22">
        <f>J87</f>
        <v>37</v>
      </c>
      <c r="K88" s="6">
        <f t="shared" si="21"/>
        <v>14.453466810810811</v>
      </c>
    </row>
    <row r="89" spans="1:13" s="2" customFormat="1" ht="15" customHeight="1" x14ac:dyDescent="0.25">
      <c r="A89" s="70" t="s">
        <v>66</v>
      </c>
      <c r="B89" s="70"/>
      <c r="C89" s="70"/>
      <c r="D89" s="70"/>
      <c r="E89" s="70"/>
      <c r="F89" s="3">
        <f>'Услуга №1'!F89</f>
        <v>16159</v>
      </c>
      <c r="G89" s="105">
        <f t="shared" si="18"/>
        <v>2E-3</v>
      </c>
      <c r="H89" s="39">
        <f t="shared" si="19"/>
        <v>387.81600000000003</v>
      </c>
      <c r="I89" s="6">
        <f t="shared" si="20"/>
        <v>504.93643200000008</v>
      </c>
      <c r="J89" s="22">
        <f>J87</f>
        <v>37</v>
      </c>
      <c r="K89" s="6">
        <f t="shared" si="21"/>
        <v>13.646930594594597</v>
      </c>
    </row>
    <row r="90" spans="1:13" s="2" customFormat="1" ht="15.75" customHeight="1" x14ac:dyDescent="0.25">
      <c r="A90" s="70" t="s">
        <v>48</v>
      </c>
      <c r="B90" s="70"/>
      <c r="C90" s="70"/>
      <c r="D90" s="70"/>
      <c r="E90" s="70"/>
      <c r="F90" s="3">
        <f>'Услуга №1'!F90</f>
        <v>16344</v>
      </c>
      <c r="G90" s="105">
        <f t="shared" si="18"/>
        <v>4.0000000000000001E-3</v>
      </c>
      <c r="H90" s="39">
        <f t="shared" si="19"/>
        <v>784.51200000000006</v>
      </c>
      <c r="I90" s="6">
        <f t="shared" si="20"/>
        <v>1021.4346240000001</v>
      </c>
      <c r="J90" s="22">
        <f>J88</f>
        <v>37</v>
      </c>
      <c r="K90" s="6">
        <f t="shared" si="21"/>
        <v>27.606341189189191</v>
      </c>
    </row>
    <row r="91" spans="1:13" s="2" customFormat="1" ht="14.25" customHeight="1" x14ac:dyDescent="0.25">
      <c r="A91" s="70" t="s">
        <v>46</v>
      </c>
      <c r="B91" s="70"/>
      <c r="C91" s="70"/>
      <c r="D91" s="70"/>
      <c r="E91" s="70"/>
      <c r="F91" s="54">
        <f>'Услуга №1'!F91</f>
        <v>16224</v>
      </c>
      <c r="G91" s="105">
        <f t="shared" si="18"/>
        <v>5.0000000000000001E-3</v>
      </c>
      <c r="H91" s="39">
        <f t="shared" si="19"/>
        <v>973.44</v>
      </c>
      <c r="I91" s="6">
        <f t="shared" si="20"/>
        <v>1267.4188800000002</v>
      </c>
      <c r="J91" s="22">
        <f>J89</f>
        <v>37</v>
      </c>
      <c r="K91" s="6">
        <f t="shared" si="21"/>
        <v>34.254564324324328</v>
      </c>
    </row>
    <row r="92" spans="1:13" s="2" customFormat="1" ht="15" customHeight="1" x14ac:dyDescent="0.25">
      <c r="A92" s="75" t="s">
        <v>53</v>
      </c>
      <c r="B92" s="76"/>
      <c r="C92" s="76"/>
      <c r="D92" s="76"/>
      <c r="E92" s="77"/>
      <c r="F92" s="8">
        <f>'Услуга №2 '!F99</f>
        <v>15967</v>
      </c>
      <c r="G92" s="105">
        <f t="shared" si="18"/>
        <v>2E-3</v>
      </c>
      <c r="H92" s="39">
        <f t="shared" si="19"/>
        <v>383.20800000000003</v>
      </c>
      <c r="I92" s="6">
        <f t="shared" si="20"/>
        <v>498.93681600000008</v>
      </c>
      <c r="J92" s="22">
        <f t="shared" ref="J92" si="22">J90</f>
        <v>37</v>
      </c>
      <c r="K92" s="6">
        <f t="shared" si="21"/>
        <v>13.484778810810813</v>
      </c>
    </row>
    <row r="93" spans="1:13" customFormat="1" ht="20.25" customHeight="1" x14ac:dyDescent="0.25">
      <c r="A93" s="67" t="s">
        <v>24</v>
      </c>
      <c r="B93" s="68"/>
      <c r="C93" s="68"/>
      <c r="D93" s="68"/>
      <c r="E93" s="68"/>
      <c r="F93" s="68"/>
      <c r="G93" s="68"/>
      <c r="H93" s="69"/>
      <c r="I93" s="32">
        <f>SUM(I86:I92)</f>
        <v>5210.0727840000009</v>
      </c>
      <c r="J93" s="36"/>
      <c r="K93" s="36">
        <f>SUM(K86:K92)</f>
        <v>140.81277794594595</v>
      </c>
      <c r="L93" s="2"/>
    </row>
    <row r="94" spans="1:13" s="2" customFormat="1" ht="12" customHeight="1" x14ac:dyDescent="0.25">
      <c r="F94" s="15"/>
      <c r="G94" s="15"/>
      <c r="H94" s="15"/>
      <c r="I94" s="15"/>
      <c r="J94" s="15"/>
      <c r="K94" s="15"/>
      <c r="L94" s="15"/>
    </row>
    <row r="95" spans="1:13" customFormat="1" x14ac:dyDescent="0.25">
      <c r="A95" s="91" t="s">
        <v>90</v>
      </c>
      <c r="B95" s="91"/>
      <c r="C95" s="91"/>
      <c r="D95" s="91"/>
      <c r="E95" s="91"/>
      <c r="F95" s="91"/>
      <c r="G95" s="91"/>
      <c r="H95" s="91"/>
      <c r="I95" s="91"/>
      <c r="J95" s="91"/>
      <c r="K95" s="91"/>
      <c r="L95" s="93"/>
      <c r="M95" s="2"/>
    </row>
    <row r="96" spans="1:13" customFormat="1" ht="45" x14ac:dyDescent="0.25">
      <c r="A96" s="92" t="s">
        <v>91</v>
      </c>
      <c r="B96" s="92"/>
      <c r="C96" s="92"/>
      <c r="D96" s="92"/>
      <c r="E96" s="92"/>
      <c r="F96" s="17" t="s">
        <v>8</v>
      </c>
      <c r="G96" s="17" t="s">
        <v>67</v>
      </c>
      <c r="H96" s="17" t="s">
        <v>68</v>
      </c>
      <c r="I96" s="17" t="s">
        <v>80</v>
      </c>
      <c r="J96" s="17" t="s">
        <v>74</v>
      </c>
      <c r="K96" s="24" t="s">
        <v>75</v>
      </c>
      <c r="L96" s="25"/>
      <c r="M96" s="2"/>
    </row>
    <row r="97" spans="1:14" customFormat="1" x14ac:dyDescent="0.25">
      <c r="A97" s="70" t="s">
        <v>85</v>
      </c>
      <c r="B97" s="70"/>
      <c r="C97" s="70"/>
      <c r="D97" s="70"/>
      <c r="E97" s="70"/>
      <c r="F97" s="3" t="s">
        <v>25</v>
      </c>
      <c r="G97" s="30"/>
      <c r="H97" s="39"/>
      <c r="I97" s="39">
        <v>70.47</v>
      </c>
      <c r="J97" s="22">
        <f>J92</f>
        <v>37</v>
      </c>
      <c r="K97" s="16">
        <f>I97/J97</f>
        <v>1.9045945945945946</v>
      </c>
      <c r="L97" s="28"/>
      <c r="M97" s="2"/>
    </row>
    <row r="98" spans="1:14" customFormat="1" x14ac:dyDescent="0.25">
      <c r="A98" s="70" t="s">
        <v>106</v>
      </c>
      <c r="B98" s="70"/>
      <c r="C98" s="70"/>
      <c r="D98" s="70"/>
      <c r="E98" s="70"/>
      <c r="F98" s="3" t="s">
        <v>25</v>
      </c>
      <c r="G98" s="30"/>
      <c r="H98" s="39"/>
      <c r="I98" s="39">
        <v>15.6</v>
      </c>
      <c r="J98" s="22">
        <f>J97</f>
        <v>37</v>
      </c>
      <c r="K98" s="16">
        <f>I98/J98</f>
        <v>0.42162162162162159</v>
      </c>
      <c r="L98" s="28"/>
      <c r="M98" s="2"/>
    </row>
    <row r="99" spans="1:14" customFormat="1" x14ac:dyDescent="0.25">
      <c r="A99" s="81" t="s">
        <v>92</v>
      </c>
      <c r="B99" s="82"/>
      <c r="C99" s="82"/>
      <c r="D99" s="82"/>
      <c r="E99" s="82"/>
      <c r="F99" s="82"/>
      <c r="G99" s="82"/>
      <c r="H99" s="82"/>
      <c r="I99" s="32">
        <f>SUM(I97:I98)</f>
        <v>86.07</v>
      </c>
      <c r="J99" s="36"/>
      <c r="K99" s="36">
        <f>SUM(K97:K98)</f>
        <v>2.3262162162162161</v>
      </c>
      <c r="L99" s="28"/>
      <c r="M99" s="2"/>
    </row>
    <row r="100" spans="1:14" s="2" customFormat="1" x14ac:dyDescent="0.25">
      <c r="F100" s="15"/>
      <c r="G100" s="15"/>
      <c r="H100" s="15"/>
      <c r="I100" s="15"/>
      <c r="J100" s="15"/>
      <c r="K100" s="15"/>
      <c r="L100" s="15"/>
    </row>
    <row r="101" spans="1:14" s="2" customFormat="1" ht="12.75" customHeight="1" x14ac:dyDescent="0.25">
      <c r="A101" s="91" t="s">
        <v>26</v>
      </c>
      <c r="B101" s="91"/>
      <c r="C101" s="91"/>
      <c r="D101" s="91"/>
      <c r="E101" s="91"/>
      <c r="F101" s="91"/>
      <c r="G101" s="91"/>
      <c r="H101" s="91"/>
      <c r="I101" s="91"/>
      <c r="J101" s="91"/>
      <c r="K101" s="91"/>
      <c r="L101" s="91"/>
    </row>
    <row r="102" spans="1:14" s="2" customFormat="1" ht="15" customHeight="1" x14ac:dyDescent="0.25">
      <c r="A102" s="85" t="s">
        <v>27</v>
      </c>
      <c r="B102" s="85"/>
      <c r="C102" s="85"/>
      <c r="D102" s="78" t="s">
        <v>28</v>
      </c>
      <c r="E102" s="79"/>
      <c r="F102" s="79"/>
      <c r="G102" s="79"/>
      <c r="H102" s="79"/>
      <c r="I102" s="79"/>
      <c r="J102" s="80"/>
      <c r="K102" s="85" t="s">
        <v>39</v>
      </c>
      <c r="L102" s="85"/>
    </row>
    <row r="103" spans="1:14" s="2" customFormat="1" ht="30" x14ac:dyDescent="0.25">
      <c r="A103" s="3" t="s">
        <v>29</v>
      </c>
      <c r="B103" s="5" t="s">
        <v>30</v>
      </c>
      <c r="C103" s="3" t="s">
        <v>31</v>
      </c>
      <c r="D103" s="3" t="s">
        <v>32</v>
      </c>
      <c r="E103" s="3" t="s">
        <v>33</v>
      </c>
      <c r="F103" s="3" t="s">
        <v>34</v>
      </c>
      <c r="G103" s="3" t="s">
        <v>35</v>
      </c>
      <c r="H103" s="3" t="s">
        <v>36</v>
      </c>
      <c r="I103" s="3" t="s">
        <v>37</v>
      </c>
      <c r="J103" s="3" t="s">
        <v>38</v>
      </c>
      <c r="K103" s="85"/>
      <c r="L103" s="85"/>
    </row>
    <row r="104" spans="1:14" s="2" customFormat="1" x14ac:dyDescent="0.25">
      <c r="A104" s="6">
        <f>K49</f>
        <v>270.87408761098379</v>
      </c>
      <c r="B104" s="6"/>
      <c r="C104" s="6"/>
      <c r="D104" s="6">
        <f>K57</f>
        <v>96.777027027027032</v>
      </c>
      <c r="E104" s="6">
        <f>K66</f>
        <v>6.4670270270270276</v>
      </c>
      <c r="F104" s="6"/>
      <c r="G104" s="6">
        <f>K81</f>
        <v>2.2054054054054055</v>
      </c>
      <c r="H104" s="3"/>
      <c r="I104" s="6">
        <f>K93</f>
        <v>140.81277794594595</v>
      </c>
      <c r="J104" s="6">
        <f>K99+K73</f>
        <v>5.7523783783783786</v>
      </c>
      <c r="K104" s="86">
        <f>SUM(A104:J104)</f>
        <v>522.88870339476762</v>
      </c>
      <c r="L104" s="87"/>
    </row>
    <row r="105" spans="1:14" s="2" customFormat="1" x14ac:dyDescent="0.25"/>
    <row r="106" spans="1:14" customFormat="1" ht="15.75" x14ac:dyDescent="0.25">
      <c r="A106" s="10" t="s">
        <v>112</v>
      </c>
      <c r="B106" s="11"/>
      <c r="C106" s="11"/>
      <c r="D106" s="11"/>
      <c r="E106" s="11"/>
      <c r="F106" s="88" t="s">
        <v>113</v>
      </c>
      <c r="G106" s="89"/>
      <c r="H106" s="89"/>
      <c r="I106" s="2"/>
      <c r="J106" s="2"/>
      <c r="K106" s="2"/>
      <c r="L106" s="2"/>
      <c r="M106" s="2"/>
      <c r="N106" s="2"/>
    </row>
    <row r="107" spans="1:14" customForma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customFormat="1" x14ac:dyDescent="0.25">
      <c r="A108" s="2"/>
      <c r="B108" s="2"/>
      <c r="C108" s="2"/>
      <c r="D108" s="2"/>
      <c r="E108" s="2"/>
      <c r="F108" s="2"/>
      <c r="G108" s="2"/>
      <c r="H108" s="2"/>
      <c r="I108" s="40">
        <f>I49+I57+I66+I73+I81+I93+I99</f>
        <v>19346.882025606403</v>
      </c>
      <c r="J108" s="2"/>
      <c r="K108" s="40">
        <f>K104*J98</f>
        <v>19346.882025606403</v>
      </c>
      <c r="L108" s="2"/>
      <c r="M108" s="2"/>
      <c r="N108" s="2"/>
    </row>
    <row r="109" spans="1:14" customFormat="1" x14ac:dyDescent="0.25">
      <c r="A109" s="12" t="str">
        <f>'Услуга №2 '!A116</f>
        <v>Курлович Анастасия Вячеславовна</v>
      </c>
      <c r="C109" s="1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customFormat="1" x14ac:dyDescent="0.25">
      <c r="A110" s="12" t="s">
        <v>58</v>
      </c>
      <c r="C110" s="12"/>
    </row>
    <row r="111" spans="1:14" hidden="1" x14ac:dyDescent="0.25">
      <c r="A111" s="20"/>
      <c r="B111" s="20"/>
      <c r="C111" s="20"/>
      <c r="D111" s="20"/>
      <c r="E111" s="20"/>
      <c r="F111" s="20"/>
      <c r="G111" s="20"/>
      <c r="H111" s="20"/>
      <c r="I111" s="48">
        <f>I49+I93</f>
        <v>15232.414025606402</v>
      </c>
      <c r="J111" s="20" t="s">
        <v>109</v>
      </c>
      <c r="K111" s="20"/>
      <c r="L111" s="20"/>
      <c r="M111" s="20"/>
    </row>
    <row r="112" spans="1:14" hidden="1" x14ac:dyDescent="0.25">
      <c r="A112" s="20"/>
      <c r="B112" s="20"/>
      <c r="C112" s="20"/>
      <c r="D112" s="20"/>
      <c r="E112" s="20"/>
      <c r="F112" s="20"/>
      <c r="G112" s="20"/>
      <c r="H112" s="20"/>
      <c r="I112" s="48">
        <f>I81</f>
        <v>81.599999999999994</v>
      </c>
      <c r="J112" s="20">
        <v>221</v>
      </c>
      <c r="K112" s="20"/>
      <c r="L112" s="20"/>
      <c r="M112" s="20"/>
    </row>
    <row r="113" spans="1:13" hidden="1" x14ac:dyDescent="0.25">
      <c r="A113" s="20"/>
      <c r="B113" s="20"/>
      <c r="C113" s="20"/>
      <c r="D113" s="20"/>
      <c r="E113" s="20"/>
      <c r="F113" s="20"/>
      <c r="G113" s="20"/>
      <c r="H113" s="20"/>
      <c r="I113" s="48">
        <f>I55</f>
        <v>25.1</v>
      </c>
      <c r="J113" s="20">
        <v>223</v>
      </c>
      <c r="K113" s="20"/>
      <c r="L113" s="20"/>
      <c r="M113" s="20"/>
    </row>
    <row r="114" spans="1:13" hidden="1" x14ac:dyDescent="0.25">
      <c r="A114" s="20"/>
      <c r="B114" s="20"/>
      <c r="C114" s="20"/>
      <c r="D114" s="20"/>
      <c r="E114" s="20"/>
      <c r="F114" s="20"/>
      <c r="G114" s="20"/>
      <c r="H114" s="20"/>
      <c r="I114" s="48">
        <f>I66</f>
        <v>239.28</v>
      </c>
      <c r="J114" s="20">
        <v>225</v>
      </c>
      <c r="K114" s="20"/>
      <c r="L114" s="20"/>
      <c r="M114" s="20"/>
    </row>
    <row r="115" spans="1:13" hidden="1" x14ac:dyDescent="0.25">
      <c r="I115" s="52">
        <f>I73</f>
        <v>126.768</v>
      </c>
      <c r="J115" s="53">
        <v>226</v>
      </c>
    </row>
    <row r="116" spans="1:13" hidden="1" x14ac:dyDescent="0.25">
      <c r="I116" s="52">
        <f>I99</f>
        <v>86.07</v>
      </c>
      <c r="J116" s="19" t="s">
        <v>110</v>
      </c>
    </row>
  </sheetData>
  <mergeCells count="104">
    <mergeCell ref="A56:E56"/>
    <mergeCell ref="A57:H57"/>
    <mergeCell ref="A78:E78"/>
    <mergeCell ref="A79:E79"/>
    <mergeCell ref="A2:D2"/>
    <mergeCell ref="A3:F3"/>
    <mergeCell ref="A4:F4"/>
    <mergeCell ref="A5:F5"/>
    <mergeCell ref="A7:M7"/>
    <mergeCell ref="A8:M8"/>
    <mergeCell ref="A19:E19"/>
    <mergeCell ref="G19:K19"/>
    <mergeCell ref="A20:E20"/>
    <mergeCell ref="G20:K20"/>
    <mergeCell ref="A21:E21"/>
    <mergeCell ref="G21:K21"/>
    <mergeCell ref="A9:M9"/>
    <mergeCell ref="A16:E16"/>
    <mergeCell ref="G16:K16"/>
    <mergeCell ref="A17:E17"/>
    <mergeCell ref="G17:K17"/>
    <mergeCell ref="A18:E18"/>
    <mergeCell ref="G18:K18"/>
    <mergeCell ref="A28:E28"/>
    <mergeCell ref="G28:K28"/>
    <mergeCell ref="A25:E25"/>
    <mergeCell ref="G25:K25"/>
    <mergeCell ref="A26:E26"/>
    <mergeCell ref="G26:K26"/>
    <mergeCell ref="A27:E27"/>
    <mergeCell ref="G27:K27"/>
    <mergeCell ref="A22:E22"/>
    <mergeCell ref="G22:K22"/>
    <mergeCell ref="A23:E23"/>
    <mergeCell ref="G23:K23"/>
    <mergeCell ref="A24:E24"/>
    <mergeCell ref="G24:K24"/>
    <mergeCell ref="A34:E34"/>
    <mergeCell ref="A35:E35"/>
    <mergeCell ref="A36:E36"/>
    <mergeCell ref="A37:E37"/>
    <mergeCell ref="A38:E38"/>
    <mergeCell ref="A29:E29"/>
    <mergeCell ref="G29:K29"/>
    <mergeCell ref="A30:E30"/>
    <mergeCell ref="G30:K30"/>
    <mergeCell ref="A31:E31"/>
    <mergeCell ref="G31:K31"/>
    <mergeCell ref="A45:E45"/>
    <mergeCell ref="A48:E48"/>
    <mergeCell ref="A49:H49"/>
    <mergeCell ref="A51:L51"/>
    <mergeCell ref="A39:E39"/>
    <mergeCell ref="A40:E40"/>
    <mergeCell ref="A41:E41"/>
    <mergeCell ref="A42:E42"/>
    <mergeCell ref="A43:E43"/>
    <mergeCell ref="A44:E44"/>
    <mergeCell ref="A70:E70"/>
    <mergeCell ref="A71:E71"/>
    <mergeCell ref="A63:E63"/>
    <mergeCell ref="A66:H66"/>
    <mergeCell ref="A46:E46"/>
    <mergeCell ref="A47:E47"/>
    <mergeCell ref="A52:E52"/>
    <mergeCell ref="A53:E53"/>
    <mergeCell ref="A54:E54"/>
    <mergeCell ref="A59:L59"/>
    <mergeCell ref="A64:E64"/>
    <mergeCell ref="A60:E60"/>
    <mergeCell ref="A61:E61"/>
    <mergeCell ref="A62:E62"/>
    <mergeCell ref="A55:E55"/>
    <mergeCell ref="A76:E76"/>
    <mergeCell ref="A77:E77"/>
    <mergeCell ref="A96:E96"/>
    <mergeCell ref="A97:E97"/>
    <mergeCell ref="A95:L95"/>
    <mergeCell ref="A89:E89"/>
    <mergeCell ref="A90:E90"/>
    <mergeCell ref="A91:E91"/>
    <mergeCell ref="A92:E92"/>
    <mergeCell ref="D102:J102"/>
    <mergeCell ref="K102:L103"/>
    <mergeCell ref="A85:E85"/>
    <mergeCell ref="A86:E86"/>
    <mergeCell ref="A87:E87"/>
    <mergeCell ref="A88:E88"/>
    <mergeCell ref="K104:L104"/>
    <mergeCell ref="F106:H106"/>
    <mergeCell ref="A65:E65"/>
    <mergeCell ref="A98:E98"/>
    <mergeCell ref="A73:H73"/>
    <mergeCell ref="A75:L75"/>
    <mergeCell ref="A80:E80"/>
    <mergeCell ref="A81:H81"/>
    <mergeCell ref="A84:L84"/>
    <mergeCell ref="A93:H93"/>
    <mergeCell ref="A99:H99"/>
    <mergeCell ref="A101:L101"/>
    <mergeCell ref="A72:E72"/>
    <mergeCell ref="A69:E69"/>
    <mergeCell ref="A68:L68"/>
    <mergeCell ref="A102:C102"/>
  </mergeCells>
  <printOptions horizontalCentered="1"/>
  <pageMargins left="0" right="0" top="0" bottom="0" header="0" footer="0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view="pageBreakPreview" topLeftCell="A82" zoomScale="60" zoomScaleNormal="90" workbookViewId="0">
      <selection activeCell="G33" sqref="G33:K33"/>
    </sheetView>
  </sheetViews>
  <sheetFormatPr defaultRowHeight="15" x14ac:dyDescent="0.25"/>
  <cols>
    <col min="3" max="3" width="6.7109375" customWidth="1"/>
    <col min="4" max="4" width="8.85546875" customWidth="1"/>
    <col min="5" max="5" width="13.42578125" customWidth="1"/>
    <col min="6" max="6" width="16.7109375" customWidth="1"/>
    <col min="7" max="7" width="13.42578125" customWidth="1"/>
    <col min="8" max="8" width="17.42578125" customWidth="1"/>
    <col min="9" max="9" width="16.42578125" customWidth="1"/>
    <col min="10" max="10" width="14" customWidth="1"/>
    <col min="11" max="11" width="17.140625" customWidth="1"/>
    <col min="12" max="12" width="14.7109375" customWidth="1"/>
    <col min="13" max="13" width="16.140625" customWidth="1"/>
  </cols>
  <sheetData>
    <row r="1" spans="1:14" hidden="1" x14ac:dyDescent="0.25"/>
    <row r="2" spans="1:14" hidden="1" x14ac:dyDescent="0.25"/>
    <row r="3" spans="1:14" ht="15.75" x14ac:dyDescent="0.25">
      <c r="A3" s="98" t="s">
        <v>60</v>
      </c>
      <c r="B3" s="98"/>
      <c r="C3" s="98"/>
      <c r="D3" s="98"/>
    </row>
    <row r="4" spans="1:14" ht="15.75" x14ac:dyDescent="0.25">
      <c r="A4" s="98" t="s">
        <v>61</v>
      </c>
      <c r="B4" s="98"/>
      <c r="C4" s="99"/>
      <c r="D4" s="99"/>
      <c r="E4" s="99"/>
      <c r="F4" s="99"/>
    </row>
    <row r="5" spans="1:14" ht="15.75" x14ac:dyDescent="0.25">
      <c r="A5" s="100" t="s">
        <v>62</v>
      </c>
      <c r="B5" s="100"/>
      <c r="C5" s="100"/>
      <c r="D5" s="99"/>
      <c r="E5" s="99"/>
      <c r="F5" s="99"/>
    </row>
    <row r="6" spans="1:14" ht="15.75" x14ac:dyDescent="0.25">
      <c r="A6" s="100" t="s">
        <v>63</v>
      </c>
      <c r="B6" s="100"/>
      <c r="C6" s="100"/>
      <c r="D6" s="99"/>
      <c r="E6" s="99"/>
      <c r="F6" s="99"/>
    </row>
    <row r="8" spans="1:14" ht="15.75" x14ac:dyDescent="0.25">
      <c r="A8" s="97" t="s">
        <v>65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</row>
    <row r="9" spans="1:14" ht="15.75" x14ac:dyDescent="0.25">
      <c r="A9" s="97" t="s">
        <v>64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</row>
    <row r="10" spans="1:14" x14ac:dyDescent="0.25">
      <c r="A10" s="90" t="s">
        <v>132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</row>
    <row r="11" spans="1:14" ht="11.25" customHeight="1" x14ac:dyDescent="0.25"/>
    <row r="12" spans="1:14" x14ac:dyDescent="0.25">
      <c r="A12" s="1" t="s">
        <v>54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1" t="s">
        <v>121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1" t="s">
        <v>123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1" t="s">
        <v>124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1" t="s">
        <v>111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33" customHeight="1" x14ac:dyDescent="0.25">
      <c r="A17" s="85" t="s">
        <v>0</v>
      </c>
      <c r="B17" s="85"/>
      <c r="C17" s="85"/>
      <c r="D17" s="85"/>
      <c r="E17" s="85"/>
      <c r="F17" s="3" t="s">
        <v>1</v>
      </c>
      <c r="G17" s="85" t="s">
        <v>2</v>
      </c>
      <c r="H17" s="85"/>
      <c r="I17" s="85"/>
      <c r="J17" s="85"/>
      <c r="K17" s="85"/>
      <c r="L17" s="3" t="s">
        <v>1</v>
      </c>
      <c r="M17" s="2"/>
      <c r="N17" s="2"/>
    </row>
    <row r="18" spans="1:14" x14ac:dyDescent="0.25">
      <c r="A18" s="70" t="s">
        <v>51</v>
      </c>
      <c r="B18" s="70"/>
      <c r="C18" s="70"/>
      <c r="D18" s="70"/>
      <c r="E18" s="70"/>
      <c r="F18" s="6">
        <v>1.0999999999999999E-2</v>
      </c>
      <c r="G18" s="70" t="s">
        <v>3</v>
      </c>
      <c r="H18" s="70"/>
      <c r="I18" s="70"/>
      <c r="J18" s="70"/>
      <c r="K18" s="70"/>
      <c r="L18" s="6">
        <v>1.0999999999999999E-2</v>
      </c>
      <c r="M18" s="2"/>
      <c r="N18" s="2"/>
    </row>
    <row r="19" spans="1:14" ht="15" customHeight="1" x14ac:dyDescent="0.25">
      <c r="A19" s="75" t="s">
        <v>96</v>
      </c>
      <c r="B19" s="76"/>
      <c r="C19" s="76"/>
      <c r="D19" s="76"/>
      <c r="E19" s="77"/>
      <c r="F19" s="6">
        <v>1.0999999999999999E-2</v>
      </c>
      <c r="G19" s="70" t="s">
        <v>97</v>
      </c>
      <c r="H19" s="70"/>
      <c r="I19" s="70"/>
      <c r="J19" s="70"/>
      <c r="K19" s="70"/>
      <c r="L19" s="6">
        <v>1.0999999999999999E-2</v>
      </c>
      <c r="M19" s="2"/>
      <c r="N19" s="2"/>
    </row>
    <row r="20" spans="1:14" x14ac:dyDescent="0.25">
      <c r="A20" s="70" t="s">
        <v>98</v>
      </c>
      <c r="B20" s="70"/>
      <c r="C20" s="70"/>
      <c r="D20" s="70"/>
      <c r="E20" s="70"/>
      <c r="F20" s="6">
        <v>1.0999999999999999E-2</v>
      </c>
      <c r="G20" s="75" t="s">
        <v>53</v>
      </c>
      <c r="H20" s="76"/>
      <c r="I20" s="76"/>
      <c r="J20" s="76"/>
      <c r="K20" s="77"/>
      <c r="L20" s="6">
        <v>1.0999999999999999E-2</v>
      </c>
      <c r="M20" s="2"/>
      <c r="N20" s="2"/>
    </row>
    <row r="21" spans="1:14" ht="15" customHeight="1" x14ac:dyDescent="0.25">
      <c r="A21" s="70" t="s">
        <v>66</v>
      </c>
      <c r="B21" s="70"/>
      <c r="C21" s="70"/>
      <c r="D21" s="70"/>
      <c r="E21" s="70"/>
      <c r="F21" s="6">
        <v>1.0999999999999999E-2</v>
      </c>
      <c r="G21" s="70"/>
      <c r="H21" s="70"/>
      <c r="I21" s="70"/>
      <c r="J21" s="70"/>
      <c r="K21" s="70"/>
      <c r="L21" s="3"/>
      <c r="M21" s="2"/>
      <c r="N21" s="2"/>
    </row>
    <row r="22" spans="1:14" ht="14.25" customHeight="1" x14ac:dyDescent="0.25">
      <c r="A22" s="71" t="s">
        <v>41</v>
      </c>
      <c r="B22" s="72"/>
      <c r="C22" s="72"/>
      <c r="D22" s="72"/>
      <c r="E22" s="73"/>
      <c r="F22" s="6">
        <v>1.0999999999999999E-2</v>
      </c>
      <c r="G22" s="70"/>
      <c r="H22" s="70"/>
      <c r="I22" s="70"/>
      <c r="J22" s="70"/>
      <c r="K22" s="70"/>
      <c r="L22" s="3"/>
      <c r="M22" s="2"/>
      <c r="N22" s="2"/>
    </row>
    <row r="23" spans="1:14" x14ac:dyDescent="0.25">
      <c r="A23" s="70" t="s">
        <v>43</v>
      </c>
      <c r="B23" s="70"/>
      <c r="C23" s="70"/>
      <c r="D23" s="70"/>
      <c r="E23" s="70"/>
      <c r="F23" s="6">
        <v>1.6500000000000001E-2</v>
      </c>
      <c r="G23" s="70"/>
      <c r="H23" s="70"/>
      <c r="I23" s="70"/>
      <c r="J23" s="70"/>
      <c r="K23" s="70"/>
      <c r="L23" s="3"/>
      <c r="M23" s="2"/>
      <c r="N23" s="2"/>
    </row>
    <row r="24" spans="1:14" ht="15" customHeight="1" x14ac:dyDescent="0.25">
      <c r="A24" s="70" t="s">
        <v>42</v>
      </c>
      <c r="B24" s="70"/>
      <c r="C24" s="70"/>
      <c r="D24" s="70"/>
      <c r="E24" s="70"/>
      <c r="F24" s="6">
        <v>7.1499999999999994E-2</v>
      </c>
      <c r="G24" s="70"/>
      <c r="H24" s="70"/>
      <c r="I24" s="70"/>
      <c r="J24" s="70"/>
      <c r="K24" s="70"/>
      <c r="L24" s="3"/>
      <c r="M24" s="2"/>
      <c r="N24" s="2"/>
    </row>
    <row r="25" spans="1:14" x14ac:dyDescent="0.25">
      <c r="A25" s="70" t="s">
        <v>48</v>
      </c>
      <c r="B25" s="70"/>
      <c r="C25" s="70"/>
      <c r="D25" s="70"/>
      <c r="E25" s="70"/>
      <c r="F25" s="6">
        <v>2.1999999999999999E-2</v>
      </c>
      <c r="G25" s="70"/>
      <c r="H25" s="70"/>
      <c r="I25" s="70"/>
      <c r="J25" s="70"/>
      <c r="K25" s="70"/>
      <c r="L25" s="4"/>
      <c r="M25" s="2"/>
      <c r="N25" s="2"/>
    </row>
    <row r="26" spans="1:14" x14ac:dyDescent="0.25">
      <c r="A26" s="70" t="s">
        <v>77</v>
      </c>
      <c r="B26" s="70"/>
      <c r="C26" s="70"/>
      <c r="D26" s="70"/>
      <c r="E26" s="70"/>
      <c r="F26" s="6">
        <v>5.5E-2</v>
      </c>
      <c r="G26" s="75"/>
      <c r="H26" s="76"/>
      <c r="I26" s="76"/>
      <c r="J26" s="76"/>
      <c r="K26" s="77"/>
      <c r="L26" s="4"/>
      <c r="M26" s="2"/>
      <c r="N26" s="2"/>
    </row>
    <row r="27" spans="1:14" x14ac:dyDescent="0.25">
      <c r="A27" s="70" t="s">
        <v>76</v>
      </c>
      <c r="B27" s="70"/>
      <c r="C27" s="70"/>
      <c r="D27" s="70"/>
      <c r="E27" s="70"/>
      <c r="F27" s="6">
        <v>1.0999999999999999E-2</v>
      </c>
      <c r="G27" s="74"/>
      <c r="H27" s="74"/>
      <c r="I27" s="74"/>
      <c r="J27" s="74"/>
      <c r="K27" s="74"/>
      <c r="L27" s="4"/>
      <c r="M27" s="2"/>
      <c r="N27" s="2"/>
    </row>
    <row r="28" spans="1:14" x14ac:dyDescent="0.25">
      <c r="A28" s="70" t="s">
        <v>46</v>
      </c>
      <c r="B28" s="70"/>
      <c r="C28" s="70"/>
      <c r="D28" s="70"/>
      <c r="E28" s="70"/>
      <c r="F28" s="6">
        <v>3.3000000000000002E-2</v>
      </c>
      <c r="G28" s="74"/>
      <c r="H28" s="74"/>
      <c r="I28" s="74"/>
      <c r="J28" s="74"/>
      <c r="K28" s="74"/>
      <c r="L28" s="4"/>
      <c r="M28" s="2"/>
      <c r="N28" s="2"/>
    </row>
    <row r="29" spans="1:14" x14ac:dyDescent="0.25">
      <c r="A29" s="74" t="s">
        <v>50</v>
      </c>
      <c r="B29" s="74"/>
      <c r="C29" s="74"/>
      <c r="D29" s="74"/>
      <c r="E29" s="74"/>
      <c r="F29" s="6">
        <v>1.0999999999999999E-2</v>
      </c>
      <c r="G29" s="74"/>
      <c r="H29" s="74"/>
      <c r="I29" s="74"/>
      <c r="J29" s="74"/>
      <c r="K29" s="74"/>
      <c r="L29" s="4"/>
      <c r="M29" s="2"/>
      <c r="N29" s="2"/>
    </row>
    <row r="30" spans="1:14" x14ac:dyDescent="0.25">
      <c r="A30" s="70" t="s">
        <v>45</v>
      </c>
      <c r="B30" s="70"/>
      <c r="C30" s="70"/>
      <c r="D30" s="70"/>
      <c r="E30" s="70"/>
      <c r="F30" s="6">
        <v>1.0999999999999999E-2</v>
      </c>
      <c r="G30" s="74"/>
      <c r="H30" s="74"/>
      <c r="I30" s="74"/>
      <c r="J30" s="74"/>
      <c r="K30" s="74"/>
      <c r="L30" s="4"/>
      <c r="M30" s="2"/>
      <c r="N30" s="2"/>
    </row>
    <row r="31" spans="1:14" x14ac:dyDescent="0.25">
      <c r="A31" s="70" t="s">
        <v>49</v>
      </c>
      <c r="B31" s="70"/>
      <c r="C31" s="70"/>
      <c r="D31" s="70"/>
      <c r="E31" s="70"/>
      <c r="F31" s="6">
        <v>1.0999999999999999E-2</v>
      </c>
      <c r="G31" s="74"/>
      <c r="H31" s="74"/>
      <c r="I31" s="74"/>
      <c r="J31" s="74"/>
      <c r="K31" s="74"/>
      <c r="L31" s="4"/>
      <c r="M31" s="2"/>
      <c r="N31" s="2"/>
    </row>
    <row r="32" spans="1:14" x14ac:dyDescent="0.25">
      <c r="A32" s="70" t="s">
        <v>44</v>
      </c>
      <c r="B32" s="70"/>
      <c r="C32" s="70"/>
      <c r="D32" s="70"/>
      <c r="E32" s="70"/>
      <c r="F32" s="6">
        <v>1.0999999999999999E-2</v>
      </c>
      <c r="G32" s="74"/>
      <c r="H32" s="74"/>
      <c r="I32" s="74"/>
      <c r="J32" s="74"/>
      <c r="K32" s="74"/>
      <c r="L32" s="4"/>
      <c r="M32" s="2"/>
      <c r="N32" s="2"/>
    </row>
    <row r="33" spans="1:14" ht="14.25" customHeight="1" x14ac:dyDescent="0.25">
      <c r="A33" s="74" t="s">
        <v>47</v>
      </c>
      <c r="B33" s="74"/>
      <c r="C33" s="74"/>
      <c r="D33" s="74"/>
      <c r="E33" s="74"/>
      <c r="F33" s="6">
        <v>1.0999999999999999E-2</v>
      </c>
      <c r="G33" s="74"/>
      <c r="H33" s="74"/>
      <c r="I33" s="74"/>
      <c r="J33" s="74"/>
      <c r="K33" s="74"/>
      <c r="L33" s="4"/>
      <c r="M33" s="2"/>
      <c r="N33" s="2"/>
    </row>
    <row r="34" spans="1:14" x14ac:dyDescent="0.25">
      <c r="A34" s="70" t="s">
        <v>52</v>
      </c>
      <c r="B34" s="70"/>
      <c r="C34" s="70"/>
      <c r="D34" s="70"/>
      <c r="E34" s="70"/>
      <c r="F34" s="6">
        <v>1.0999999999999999E-2</v>
      </c>
      <c r="G34" s="74"/>
      <c r="H34" s="74"/>
      <c r="I34" s="74"/>
      <c r="J34" s="74"/>
      <c r="K34" s="74"/>
      <c r="L34" s="4"/>
      <c r="M34" s="2"/>
      <c r="N34" s="2"/>
    </row>
    <row r="35" spans="1:14" x14ac:dyDescent="0.25">
      <c r="A35" s="70" t="s">
        <v>78</v>
      </c>
      <c r="B35" s="70"/>
      <c r="C35" s="70"/>
      <c r="D35" s="70"/>
      <c r="E35" s="70"/>
      <c r="F35" s="6">
        <v>1.0999999999999999E-2</v>
      </c>
      <c r="G35" s="75"/>
      <c r="H35" s="76"/>
      <c r="I35" s="76"/>
      <c r="J35" s="76"/>
      <c r="K35" s="77"/>
      <c r="L35" s="4"/>
      <c r="M35" s="2"/>
      <c r="N35" s="2"/>
    </row>
    <row r="36" spans="1:14" s="103" customFormat="1" x14ac:dyDescent="0.25">
      <c r="A36" s="101" t="s">
        <v>4</v>
      </c>
      <c r="B36" s="101"/>
      <c r="C36" s="101"/>
      <c r="D36" s="101"/>
      <c r="E36" s="101"/>
      <c r="F36" s="106">
        <f>SUM(F18:F35)</f>
        <v>0.34100000000000008</v>
      </c>
      <c r="G36" s="101" t="s">
        <v>4</v>
      </c>
      <c r="H36" s="101"/>
      <c r="I36" s="101"/>
      <c r="J36" s="101"/>
      <c r="K36" s="101"/>
      <c r="L36" s="106">
        <f>SUM(L18:L35)</f>
        <v>3.3000000000000002E-2</v>
      </c>
      <c r="M36" s="1"/>
      <c r="N36" s="1"/>
    </row>
    <row r="37" spans="1:14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s="2" customFormat="1" x14ac:dyDescent="0.25">
      <c r="A38" s="1" t="s">
        <v>102</v>
      </c>
      <c r="F38" s="2">
        <v>155</v>
      </c>
    </row>
    <row r="39" spans="1:14" ht="61.5" customHeight="1" x14ac:dyDescent="0.25">
      <c r="A39" s="78" t="s">
        <v>5</v>
      </c>
      <c r="B39" s="79"/>
      <c r="C39" s="79"/>
      <c r="D39" s="79"/>
      <c r="E39" s="80"/>
      <c r="F39" s="17" t="s">
        <v>6</v>
      </c>
      <c r="G39" s="17" t="s">
        <v>1</v>
      </c>
      <c r="H39" s="17" t="s">
        <v>72</v>
      </c>
      <c r="I39" s="17" t="s">
        <v>73</v>
      </c>
      <c r="J39" s="17" t="s">
        <v>74</v>
      </c>
      <c r="K39" s="21" t="s">
        <v>75</v>
      </c>
      <c r="L39" s="2"/>
      <c r="M39" s="56"/>
    </row>
    <row r="40" spans="1:14" x14ac:dyDescent="0.25">
      <c r="A40" s="70" t="s">
        <v>51</v>
      </c>
      <c r="B40" s="70"/>
      <c r="C40" s="70"/>
      <c r="D40" s="70"/>
      <c r="E40" s="70"/>
      <c r="F40" s="6">
        <f>'Работа №1'!F35</f>
        <v>19793.854800000001</v>
      </c>
      <c r="G40" s="6">
        <f>F18</f>
        <v>1.0999999999999999E-2</v>
      </c>
      <c r="H40" s="6">
        <f>F40*G40*12</f>
        <v>2612.7888335999996</v>
      </c>
      <c r="I40" s="6">
        <f>H40*1.302</f>
        <v>3401.8510613471994</v>
      </c>
      <c r="J40" s="22">
        <f>F38</f>
        <v>155</v>
      </c>
      <c r="K40" s="6">
        <f>I40/J40</f>
        <v>21.947426202239996</v>
      </c>
      <c r="L40" s="2"/>
      <c r="M40" s="109"/>
    </row>
    <row r="41" spans="1:14" ht="15" customHeight="1" x14ac:dyDescent="0.25">
      <c r="A41" s="75" t="s">
        <v>96</v>
      </c>
      <c r="B41" s="76"/>
      <c r="C41" s="76"/>
      <c r="D41" s="76"/>
      <c r="E41" s="77"/>
      <c r="F41" s="3">
        <f>'Услуга №1'!F37</f>
        <v>17114</v>
      </c>
      <c r="G41" s="6">
        <f t="shared" ref="G41:G57" si="0">F19</f>
        <v>1.0999999999999999E-2</v>
      </c>
      <c r="H41" s="6">
        <f t="shared" ref="H41:H57" si="1">F41*G41*12</f>
        <v>2259.0479999999998</v>
      </c>
      <c r="I41" s="6">
        <f t="shared" ref="I41:I57" si="2">H41*1.302</f>
        <v>2941.2804959999999</v>
      </c>
      <c r="J41" s="22">
        <f>J40</f>
        <v>155</v>
      </c>
      <c r="K41" s="6">
        <f t="shared" ref="K41:K57" si="3">I41/J41</f>
        <v>18.976003199999997</v>
      </c>
      <c r="L41" s="2"/>
      <c r="M41" s="2"/>
    </row>
    <row r="42" spans="1:14" x14ac:dyDescent="0.25">
      <c r="A42" s="70" t="s">
        <v>98</v>
      </c>
      <c r="B42" s="70"/>
      <c r="C42" s="70"/>
      <c r="D42" s="70"/>
      <c r="E42" s="70"/>
      <c r="F42" s="30">
        <f>'Услуга №1'!F88</f>
        <v>17114</v>
      </c>
      <c r="G42" s="6">
        <f t="shared" si="0"/>
        <v>1.0999999999999999E-2</v>
      </c>
      <c r="H42" s="6">
        <f t="shared" si="1"/>
        <v>2259.0479999999998</v>
      </c>
      <c r="I42" s="6">
        <f t="shared" si="2"/>
        <v>2941.2804959999999</v>
      </c>
      <c r="J42" s="22">
        <f>J41</f>
        <v>155</v>
      </c>
      <c r="K42" s="6">
        <f t="shared" si="3"/>
        <v>18.976003199999997</v>
      </c>
      <c r="L42" s="2"/>
    </row>
    <row r="43" spans="1:14" x14ac:dyDescent="0.25">
      <c r="A43" s="70" t="s">
        <v>66</v>
      </c>
      <c r="B43" s="70"/>
      <c r="C43" s="70"/>
      <c r="D43" s="70"/>
      <c r="E43" s="70"/>
      <c r="F43" s="3">
        <f>'Услуга №1'!F89</f>
        <v>16159</v>
      </c>
      <c r="G43" s="6">
        <f t="shared" si="0"/>
        <v>1.0999999999999999E-2</v>
      </c>
      <c r="H43" s="6">
        <f t="shared" si="1"/>
        <v>2132.9879999999998</v>
      </c>
      <c r="I43" s="6">
        <f t="shared" si="2"/>
        <v>2777.1503760000001</v>
      </c>
      <c r="J43" s="22">
        <f t="shared" ref="J43:J57" si="4">J42</f>
        <v>155</v>
      </c>
      <c r="K43" s="6">
        <f t="shared" si="3"/>
        <v>17.917099199999999</v>
      </c>
      <c r="L43" s="2"/>
      <c r="M43" s="2"/>
    </row>
    <row r="44" spans="1:14" x14ac:dyDescent="0.25">
      <c r="A44" s="71" t="s">
        <v>41</v>
      </c>
      <c r="B44" s="72"/>
      <c r="C44" s="72"/>
      <c r="D44" s="72"/>
      <c r="E44" s="73"/>
      <c r="F44" s="3">
        <f>'Услуга №1'!F38</f>
        <v>15567</v>
      </c>
      <c r="G44" s="6">
        <f t="shared" si="0"/>
        <v>1.0999999999999999E-2</v>
      </c>
      <c r="H44" s="6">
        <f t="shared" si="1"/>
        <v>2054.8440000000001</v>
      </c>
      <c r="I44" s="6">
        <f t="shared" si="2"/>
        <v>2675.406888</v>
      </c>
      <c r="J44" s="22">
        <f t="shared" si="4"/>
        <v>155</v>
      </c>
      <c r="K44" s="6">
        <f t="shared" si="3"/>
        <v>17.260689599999999</v>
      </c>
      <c r="L44" s="2"/>
      <c r="M44" s="2"/>
    </row>
    <row r="45" spans="1:14" x14ac:dyDescent="0.25">
      <c r="A45" s="70" t="s">
        <v>43</v>
      </c>
      <c r="B45" s="70"/>
      <c r="C45" s="70"/>
      <c r="D45" s="70"/>
      <c r="E45" s="70"/>
      <c r="F45" s="3">
        <f>'Работа №1'!F38</f>
        <v>16030</v>
      </c>
      <c r="G45" s="6">
        <f t="shared" si="0"/>
        <v>1.6500000000000001E-2</v>
      </c>
      <c r="H45" s="6">
        <f t="shared" si="1"/>
        <v>3173.94</v>
      </c>
      <c r="I45" s="6">
        <f t="shared" si="2"/>
        <v>4132.4698800000006</v>
      </c>
      <c r="J45" s="22">
        <f t="shared" si="4"/>
        <v>155</v>
      </c>
      <c r="K45" s="6">
        <f t="shared" si="3"/>
        <v>26.661096000000004</v>
      </c>
      <c r="L45" s="2"/>
      <c r="M45" s="2"/>
    </row>
    <row r="46" spans="1:14" ht="15" customHeight="1" x14ac:dyDescent="0.25">
      <c r="A46" s="70" t="s">
        <v>42</v>
      </c>
      <c r="B46" s="70"/>
      <c r="C46" s="70"/>
      <c r="D46" s="70"/>
      <c r="E46" s="70"/>
      <c r="F46" s="3">
        <f>'Работа №1'!F39</f>
        <v>16948</v>
      </c>
      <c r="G46" s="6">
        <f t="shared" si="0"/>
        <v>7.1499999999999994E-2</v>
      </c>
      <c r="H46" s="6">
        <f t="shared" si="1"/>
        <v>14541.383999999998</v>
      </c>
      <c r="I46" s="6">
        <f t="shared" si="2"/>
        <v>18932.881967999998</v>
      </c>
      <c r="J46" s="22">
        <f t="shared" si="4"/>
        <v>155</v>
      </c>
      <c r="K46" s="6">
        <f t="shared" si="3"/>
        <v>122.14762559999998</v>
      </c>
      <c r="L46" s="2"/>
      <c r="M46" s="2"/>
    </row>
    <row r="47" spans="1:14" x14ac:dyDescent="0.25">
      <c r="A47" s="70" t="s">
        <v>48</v>
      </c>
      <c r="B47" s="70"/>
      <c r="C47" s="70"/>
      <c r="D47" s="70"/>
      <c r="E47" s="70"/>
      <c r="F47" s="3">
        <f>'Услуга №1'!F90</f>
        <v>16344</v>
      </c>
      <c r="G47" s="6">
        <f t="shared" si="0"/>
        <v>2.1999999999999999E-2</v>
      </c>
      <c r="H47" s="6">
        <f t="shared" si="1"/>
        <v>4314.8159999999998</v>
      </c>
      <c r="I47" s="6">
        <f t="shared" si="2"/>
        <v>5617.8904320000001</v>
      </c>
      <c r="J47" s="22">
        <f t="shared" si="4"/>
        <v>155</v>
      </c>
      <c r="K47" s="6">
        <f t="shared" si="3"/>
        <v>36.244454400000002</v>
      </c>
      <c r="L47" s="2"/>
      <c r="M47" s="2"/>
    </row>
    <row r="48" spans="1:14" x14ac:dyDescent="0.25">
      <c r="A48" s="70" t="s">
        <v>77</v>
      </c>
      <c r="B48" s="70"/>
      <c r="C48" s="70"/>
      <c r="D48" s="70"/>
      <c r="E48" s="70"/>
      <c r="F48" s="3">
        <f>'Услуга №2 '!F49</f>
        <v>14366</v>
      </c>
      <c r="G48" s="6">
        <f t="shared" si="0"/>
        <v>5.5E-2</v>
      </c>
      <c r="H48" s="6">
        <f t="shared" si="1"/>
        <v>9481.56</v>
      </c>
      <c r="I48" s="6">
        <f t="shared" si="2"/>
        <v>12344.991120000001</v>
      </c>
      <c r="J48" s="22">
        <f t="shared" si="4"/>
        <v>155</v>
      </c>
      <c r="K48" s="6">
        <f t="shared" si="3"/>
        <v>79.645104000000003</v>
      </c>
      <c r="L48" s="2"/>
      <c r="M48" s="2"/>
    </row>
    <row r="49" spans="1:13" x14ac:dyDescent="0.25">
      <c r="A49" s="70" t="s">
        <v>76</v>
      </c>
      <c r="B49" s="70"/>
      <c r="C49" s="70"/>
      <c r="D49" s="70"/>
      <c r="E49" s="70"/>
      <c r="F49" s="3">
        <f>'Услуга №2 '!F50</f>
        <v>14218.592000000001</v>
      </c>
      <c r="G49" s="6">
        <f t="shared" si="0"/>
        <v>1.0999999999999999E-2</v>
      </c>
      <c r="H49" s="6">
        <f t="shared" si="1"/>
        <v>1876.8541440000001</v>
      </c>
      <c r="I49" s="6">
        <f t="shared" si="2"/>
        <v>2443.6640954880004</v>
      </c>
      <c r="J49" s="22">
        <f t="shared" si="4"/>
        <v>155</v>
      </c>
      <c r="K49" s="6">
        <f t="shared" si="3"/>
        <v>15.765574809600002</v>
      </c>
      <c r="L49" s="2"/>
      <c r="M49" s="2"/>
    </row>
    <row r="50" spans="1:13" x14ac:dyDescent="0.25">
      <c r="A50" s="70" t="s">
        <v>46</v>
      </c>
      <c r="B50" s="70"/>
      <c r="C50" s="70"/>
      <c r="D50" s="70"/>
      <c r="E50" s="70"/>
      <c r="F50" s="54">
        <f>'Услуга №1'!F91</f>
        <v>16224</v>
      </c>
      <c r="G50" s="6">
        <f t="shared" si="0"/>
        <v>3.3000000000000002E-2</v>
      </c>
      <c r="H50" s="6">
        <f t="shared" si="1"/>
        <v>6424.7040000000006</v>
      </c>
      <c r="I50" s="6">
        <f t="shared" si="2"/>
        <v>8364.9646080000002</v>
      </c>
      <c r="J50" s="22">
        <f t="shared" si="4"/>
        <v>155</v>
      </c>
      <c r="K50" s="6">
        <f t="shared" si="3"/>
        <v>53.967513600000004</v>
      </c>
      <c r="L50" s="2"/>
      <c r="M50" s="2"/>
    </row>
    <row r="51" spans="1:13" x14ac:dyDescent="0.25">
      <c r="A51" s="74" t="s">
        <v>50</v>
      </c>
      <c r="B51" s="74"/>
      <c r="C51" s="74"/>
      <c r="D51" s="74"/>
      <c r="E51" s="74"/>
      <c r="F51" s="3">
        <f>'Услуга №1'!F43</f>
        <v>16867</v>
      </c>
      <c r="G51" s="6">
        <f t="shared" si="0"/>
        <v>1.0999999999999999E-2</v>
      </c>
      <c r="H51" s="6">
        <f t="shared" si="1"/>
        <v>2226.4439999999995</v>
      </c>
      <c r="I51" s="6">
        <f t="shared" si="2"/>
        <v>2898.8300879999993</v>
      </c>
      <c r="J51" s="22">
        <f t="shared" si="4"/>
        <v>155</v>
      </c>
      <c r="K51" s="6">
        <f t="shared" si="3"/>
        <v>18.702129599999996</v>
      </c>
      <c r="L51" s="2"/>
      <c r="M51" s="2"/>
    </row>
    <row r="52" spans="1:13" x14ac:dyDescent="0.25">
      <c r="A52" s="70" t="s">
        <v>45</v>
      </c>
      <c r="B52" s="70"/>
      <c r="C52" s="70"/>
      <c r="D52" s="70"/>
      <c r="E52" s="70"/>
      <c r="F52" s="3">
        <f>'Услуга №1'!F44</f>
        <v>16303</v>
      </c>
      <c r="G52" s="6">
        <f t="shared" si="0"/>
        <v>1.0999999999999999E-2</v>
      </c>
      <c r="H52" s="6">
        <f t="shared" si="1"/>
        <v>2151.9960000000001</v>
      </c>
      <c r="I52" s="6">
        <f t="shared" si="2"/>
        <v>2801.8987920000004</v>
      </c>
      <c r="J52" s="22">
        <f t="shared" si="4"/>
        <v>155</v>
      </c>
      <c r="K52" s="6">
        <f t="shared" si="3"/>
        <v>18.076766400000004</v>
      </c>
      <c r="L52" s="2"/>
      <c r="M52" s="2"/>
    </row>
    <row r="53" spans="1:13" x14ac:dyDescent="0.25">
      <c r="A53" s="70" t="s">
        <v>49</v>
      </c>
      <c r="B53" s="70"/>
      <c r="C53" s="70"/>
      <c r="D53" s="70"/>
      <c r="E53" s="70"/>
      <c r="F53" s="3">
        <f>'Услуга №2 '!F54</f>
        <v>16397</v>
      </c>
      <c r="G53" s="6">
        <f t="shared" si="0"/>
        <v>1.0999999999999999E-2</v>
      </c>
      <c r="H53" s="6">
        <f t="shared" si="1"/>
        <v>2164.404</v>
      </c>
      <c r="I53" s="6">
        <f t="shared" si="2"/>
        <v>2818.0540080000001</v>
      </c>
      <c r="J53" s="22">
        <f t="shared" si="4"/>
        <v>155</v>
      </c>
      <c r="K53" s="6">
        <f t="shared" si="3"/>
        <v>18.180993600000001</v>
      </c>
      <c r="L53" s="2"/>
      <c r="M53" s="2"/>
    </row>
    <row r="54" spans="1:13" ht="15" customHeight="1" x14ac:dyDescent="0.25">
      <c r="A54" s="70" t="s">
        <v>44</v>
      </c>
      <c r="B54" s="70"/>
      <c r="C54" s="70"/>
      <c r="D54" s="70"/>
      <c r="E54" s="70"/>
      <c r="F54" s="3">
        <f>'Услуга №2 '!F55</f>
        <v>15303</v>
      </c>
      <c r="G54" s="6">
        <f t="shared" si="0"/>
        <v>1.0999999999999999E-2</v>
      </c>
      <c r="H54" s="6">
        <f t="shared" si="1"/>
        <v>2019.9960000000001</v>
      </c>
      <c r="I54" s="6">
        <f t="shared" si="2"/>
        <v>2630.0347920000004</v>
      </c>
      <c r="J54" s="22">
        <f t="shared" si="4"/>
        <v>155</v>
      </c>
      <c r="K54" s="6">
        <f t="shared" si="3"/>
        <v>16.967966400000002</v>
      </c>
      <c r="L54" s="2"/>
      <c r="M54" s="2"/>
    </row>
    <row r="55" spans="1:13" x14ac:dyDescent="0.25">
      <c r="A55" s="74" t="s">
        <v>47</v>
      </c>
      <c r="B55" s="74"/>
      <c r="C55" s="74"/>
      <c r="D55" s="74"/>
      <c r="E55" s="74"/>
      <c r="F55" s="3">
        <f>'Услуга №2 '!F56</f>
        <v>15038</v>
      </c>
      <c r="G55" s="6">
        <f t="shared" si="0"/>
        <v>1.0999999999999999E-2</v>
      </c>
      <c r="H55" s="6">
        <f t="shared" si="1"/>
        <v>1985.0159999999996</v>
      </c>
      <c r="I55" s="6">
        <f t="shared" si="2"/>
        <v>2584.4908319999995</v>
      </c>
      <c r="J55" s="22">
        <f t="shared" si="4"/>
        <v>155</v>
      </c>
      <c r="K55" s="6">
        <f t="shared" si="3"/>
        <v>16.674134399999996</v>
      </c>
      <c r="L55" s="2"/>
      <c r="M55" s="2"/>
    </row>
    <row r="56" spans="1:13" x14ac:dyDescent="0.25">
      <c r="A56" s="70" t="s">
        <v>52</v>
      </c>
      <c r="B56" s="70"/>
      <c r="C56" s="70"/>
      <c r="D56" s="70"/>
      <c r="E56" s="70"/>
      <c r="F56" s="3">
        <f>'Услуга №2 '!F57</f>
        <v>15630</v>
      </c>
      <c r="G56" s="6">
        <f t="shared" si="0"/>
        <v>1.0999999999999999E-2</v>
      </c>
      <c r="H56" s="6">
        <f t="shared" si="1"/>
        <v>2063.16</v>
      </c>
      <c r="I56" s="6">
        <f t="shared" si="2"/>
        <v>2686.23432</v>
      </c>
      <c r="J56" s="22">
        <f t="shared" si="4"/>
        <v>155</v>
      </c>
      <c r="K56" s="6">
        <f t="shared" si="3"/>
        <v>17.330544</v>
      </c>
      <c r="L56" s="2"/>
      <c r="M56" s="2"/>
    </row>
    <row r="57" spans="1:13" x14ac:dyDescent="0.25">
      <c r="A57" s="70" t="s">
        <v>78</v>
      </c>
      <c r="B57" s="70"/>
      <c r="C57" s="70"/>
      <c r="D57" s="70"/>
      <c r="E57" s="70"/>
      <c r="F57" s="3">
        <f>'Услуга №2 '!F58</f>
        <v>17114</v>
      </c>
      <c r="G57" s="6">
        <f t="shared" si="0"/>
        <v>1.0999999999999999E-2</v>
      </c>
      <c r="H57" s="6">
        <f t="shared" si="1"/>
        <v>2259.0479999999998</v>
      </c>
      <c r="I57" s="6">
        <f t="shared" si="2"/>
        <v>2941.2804959999999</v>
      </c>
      <c r="J57" s="22">
        <f t="shared" si="4"/>
        <v>155</v>
      </c>
      <c r="K57" s="6">
        <f t="shared" si="3"/>
        <v>18.976003199999997</v>
      </c>
      <c r="L57" s="2"/>
      <c r="M57" s="2"/>
    </row>
    <row r="58" spans="1:13" x14ac:dyDescent="0.25">
      <c r="A58" s="92" t="s">
        <v>7</v>
      </c>
      <c r="B58" s="92"/>
      <c r="C58" s="92"/>
      <c r="D58" s="92"/>
      <c r="E58" s="92"/>
      <c r="F58" s="3"/>
      <c r="G58" s="3"/>
      <c r="H58" s="3"/>
      <c r="I58" s="42">
        <f>SUM(I40:I57)</f>
        <v>85934.654748835223</v>
      </c>
      <c r="J58" s="43">
        <f t="shared" ref="J58:K58" si="5">SUM(J40:J57)</f>
        <v>2790</v>
      </c>
      <c r="K58" s="42">
        <f>SUM(K40:K57)</f>
        <v>554.41712741184006</v>
      </c>
      <c r="L58" s="2"/>
      <c r="M58" s="2"/>
    </row>
    <row r="59" spans="1:13" s="2" customFormat="1" ht="13.5" customHeight="1" x14ac:dyDescent="0.25">
      <c r="I59" s="45"/>
      <c r="J59" s="46"/>
      <c r="K59" s="45"/>
    </row>
    <row r="60" spans="1:13" s="2" customFormat="1" ht="14.25" customHeight="1" x14ac:dyDescent="0.25">
      <c r="A60" s="83" t="s">
        <v>9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</row>
    <row r="61" spans="1:13" s="2" customFormat="1" ht="45" x14ac:dyDescent="0.25">
      <c r="A61" s="92" t="s">
        <v>10</v>
      </c>
      <c r="B61" s="92"/>
      <c r="C61" s="92"/>
      <c r="D61" s="92"/>
      <c r="E61" s="92"/>
      <c r="F61" s="65" t="s">
        <v>8</v>
      </c>
      <c r="G61" s="65" t="s">
        <v>67</v>
      </c>
      <c r="H61" s="65" t="s">
        <v>68</v>
      </c>
      <c r="I61" s="65" t="s">
        <v>80</v>
      </c>
      <c r="J61" s="65" t="s">
        <v>74</v>
      </c>
      <c r="K61" s="24" t="s">
        <v>75</v>
      </c>
      <c r="L61" s="25"/>
    </row>
    <row r="62" spans="1:13" s="2" customFormat="1" x14ac:dyDescent="0.25">
      <c r="A62" s="71" t="s">
        <v>11</v>
      </c>
      <c r="B62" s="72"/>
      <c r="C62" s="72"/>
      <c r="D62" s="72"/>
      <c r="E62" s="73"/>
      <c r="F62" s="5" t="s">
        <v>81</v>
      </c>
      <c r="G62" s="9">
        <f>I62/H62</f>
        <v>880.34324942791761</v>
      </c>
      <c r="H62" s="9">
        <v>4.37</v>
      </c>
      <c r="I62" s="9">
        <v>3847.1</v>
      </c>
      <c r="J62" s="22">
        <f>J57</f>
        <v>155</v>
      </c>
      <c r="K62" s="26">
        <f>I62/J62</f>
        <v>24.82</v>
      </c>
      <c r="L62" s="27"/>
    </row>
    <row r="63" spans="1:13" s="2" customFormat="1" x14ac:dyDescent="0.25">
      <c r="A63" s="70" t="s">
        <v>12</v>
      </c>
      <c r="B63" s="70"/>
      <c r="C63" s="70"/>
      <c r="D63" s="70"/>
      <c r="E63" s="70"/>
      <c r="F63" s="3" t="s">
        <v>13</v>
      </c>
      <c r="G63" s="6">
        <f>I63/H63</f>
        <v>9.6780867811809195</v>
      </c>
      <c r="H63" s="6">
        <v>1596.89</v>
      </c>
      <c r="I63" s="9">
        <v>15454.84</v>
      </c>
      <c r="J63" s="22">
        <f>J62</f>
        <v>155</v>
      </c>
      <c r="K63" s="26">
        <f t="shared" ref="K63:K65" si="6">I63/J63</f>
        <v>99.70864516129032</v>
      </c>
      <c r="L63" s="27"/>
    </row>
    <row r="64" spans="1:13" s="2" customFormat="1" x14ac:dyDescent="0.25">
      <c r="A64" s="70" t="s">
        <v>127</v>
      </c>
      <c r="B64" s="70"/>
      <c r="C64" s="70"/>
      <c r="D64" s="70"/>
      <c r="E64" s="70"/>
      <c r="F64" s="3" t="s">
        <v>129</v>
      </c>
      <c r="G64" s="6">
        <f>I64/H64</f>
        <v>4.6200200870438568</v>
      </c>
      <c r="H64" s="6">
        <v>29.87</v>
      </c>
      <c r="I64" s="9">
        <v>138</v>
      </c>
      <c r="J64" s="22">
        <f t="shared" ref="J64:J65" si="7">J63</f>
        <v>155</v>
      </c>
      <c r="K64" s="26">
        <f t="shared" si="6"/>
        <v>0.89032258064516134</v>
      </c>
      <c r="L64" s="27"/>
    </row>
    <row r="65" spans="1:13" s="2" customFormat="1" x14ac:dyDescent="0.25">
      <c r="A65" s="70" t="s">
        <v>128</v>
      </c>
      <c r="B65" s="70"/>
      <c r="C65" s="70"/>
      <c r="D65" s="70"/>
      <c r="E65" s="70"/>
      <c r="F65" s="3" t="s">
        <v>129</v>
      </c>
      <c r="G65" s="6">
        <f>I65/H65</f>
        <v>5.9948100967209248</v>
      </c>
      <c r="H65" s="6">
        <v>42.39</v>
      </c>
      <c r="I65" s="9">
        <v>254.12</v>
      </c>
      <c r="J65" s="22">
        <f t="shared" si="7"/>
        <v>155</v>
      </c>
      <c r="K65" s="26">
        <f t="shared" si="6"/>
        <v>1.639483870967742</v>
      </c>
      <c r="L65" s="27"/>
    </row>
    <row r="66" spans="1:13" s="2" customFormat="1" x14ac:dyDescent="0.25">
      <c r="A66" s="81" t="s">
        <v>14</v>
      </c>
      <c r="B66" s="82"/>
      <c r="C66" s="82"/>
      <c r="D66" s="82"/>
      <c r="E66" s="82"/>
      <c r="F66" s="82"/>
      <c r="G66" s="82"/>
      <c r="H66" s="82"/>
      <c r="I66" s="23">
        <f>SUM(I62:I65)</f>
        <v>19694.059999999998</v>
      </c>
      <c r="J66" s="29"/>
      <c r="K66" s="23">
        <f>SUM(K62:K65)</f>
        <v>127.05845161290321</v>
      </c>
      <c r="L66" s="28"/>
      <c r="M66" s="58"/>
    </row>
    <row r="67" spans="1:13" s="2" customFormat="1" ht="12" customHeight="1" x14ac:dyDescent="0.25"/>
    <row r="68" spans="1:13" s="2" customFormat="1" x14ac:dyDescent="0.25">
      <c r="A68" s="83" t="s">
        <v>15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</row>
    <row r="69" spans="1:13" s="2" customFormat="1" ht="48.75" customHeight="1" x14ac:dyDescent="0.25">
      <c r="A69" s="78" t="s">
        <v>19</v>
      </c>
      <c r="B69" s="79"/>
      <c r="C69" s="79"/>
      <c r="D69" s="79"/>
      <c r="E69" s="80"/>
      <c r="F69" s="17" t="s">
        <v>8</v>
      </c>
      <c r="G69" s="17" t="s">
        <v>67</v>
      </c>
      <c r="H69" s="17" t="s">
        <v>68</v>
      </c>
      <c r="I69" s="17" t="s">
        <v>80</v>
      </c>
      <c r="J69" s="17" t="s">
        <v>74</v>
      </c>
      <c r="K69" s="24" t="s">
        <v>75</v>
      </c>
      <c r="L69" s="25"/>
    </row>
    <row r="70" spans="1:13" s="2" customFormat="1" hidden="1" x14ac:dyDescent="0.25">
      <c r="A70" s="70" t="s">
        <v>57</v>
      </c>
      <c r="B70" s="70"/>
      <c r="C70" s="70"/>
      <c r="D70" s="70"/>
      <c r="E70" s="70"/>
      <c r="F70" s="3" t="s">
        <v>17</v>
      </c>
      <c r="G70" s="30">
        <v>0.1</v>
      </c>
      <c r="H70" s="6">
        <f>'Услуга №2 '!H71</f>
        <v>0</v>
      </c>
      <c r="I70" s="6">
        <f>H70*G70*12</f>
        <v>0</v>
      </c>
      <c r="J70" s="22">
        <f>J63</f>
        <v>155</v>
      </c>
      <c r="K70" s="16">
        <f>I70/J70</f>
        <v>0</v>
      </c>
      <c r="L70" s="28"/>
    </row>
    <row r="71" spans="1:13" s="2" customFormat="1" x14ac:dyDescent="0.25">
      <c r="A71" s="70" t="s">
        <v>16</v>
      </c>
      <c r="B71" s="70"/>
      <c r="C71" s="70"/>
      <c r="D71" s="70"/>
      <c r="E71" s="70"/>
      <c r="F71" s="3" t="s">
        <v>17</v>
      </c>
      <c r="G71" s="6">
        <v>1.0999999999999999E-2</v>
      </c>
      <c r="H71" s="6">
        <f>'Услуга №2 '!H72</f>
        <v>570</v>
      </c>
      <c r="I71" s="6">
        <f t="shared" ref="I71:I74" si="8">H71*G71*12</f>
        <v>75.239999999999995</v>
      </c>
      <c r="J71" s="22">
        <f>J70</f>
        <v>155</v>
      </c>
      <c r="K71" s="16">
        <f t="shared" ref="K71:K74" si="9">I71/J71</f>
        <v>0.48541935483870963</v>
      </c>
      <c r="L71" s="28"/>
    </row>
    <row r="72" spans="1:13" s="2" customFormat="1" ht="16.5" customHeight="1" x14ac:dyDescent="0.25">
      <c r="A72" s="74" t="s">
        <v>83</v>
      </c>
      <c r="B72" s="74"/>
      <c r="C72" s="74"/>
      <c r="D72" s="74"/>
      <c r="E72" s="74"/>
      <c r="F72" s="3" t="s">
        <v>17</v>
      </c>
      <c r="G72" s="6">
        <v>1.0999999999999999E-2</v>
      </c>
      <c r="H72" s="6">
        <f>'Услуга №2 '!H73</f>
        <v>4000</v>
      </c>
      <c r="I72" s="6">
        <f t="shared" si="8"/>
        <v>528</v>
      </c>
      <c r="J72" s="22">
        <f>J79</f>
        <v>155</v>
      </c>
      <c r="K72" s="16">
        <f t="shared" si="9"/>
        <v>3.4064516129032256</v>
      </c>
      <c r="L72" s="28"/>
    </row>
    <row r="73" spans="1:13" s="2" customFormat="1" ht="15" customHeight="1" x14ac:dyDescent="0.25">
      <c r="A73" s="74" t="s">
        <v>56</v>
      </c>
      <c r="B73" s="74"/>
      <c r="C73" s="74"/>
      <c r="D73" s="74"/>
      <c r="E73" s="74"/>
      <c r="F73" s="3" t="s">
        <v>17</v>
      </c>
      <c r="G73" s="6">
        <v>1.0999999999999999E-2</v>
      </c>
      <c r="H73" s="6">
        <f>'Услуга №2 '!H74</f>
        <v>3000</v>
      </c>
      <c r="I73" s="6">
        <f t="shared" si="8"/>
        <v>396</v>
      </c>
      <c r="J73" s="22">
        <f>J79</f>
        <v>155</v>
      </c>
      <c r="K73" s="16">
        <f t="shared" si="9"/>
        <v>2.5548387096774192</v>
      </c>
      <c r="L73" s="28"/>
    </row>
    <row r="74" spans="1:13" s="2" customFormat="1" ht="15" customHeight="1" x14ac:dyDescent="0.25">
      <c r="A74" s="74" t="s">
        <v>104</v>
      </c>
      <c r="B74" s="74"/>
      <c r="C74" s="74"/>
      <c r="D74" s="74"/>
      <c r="E74" s="74"/>
      <c r="F74" s="3" t="s">
        <v>17</v>
      </c>
      <c r="G74" s="6">
        <v>1.0999999999999999E-2</v>
      </c>
      <c r="H74" s="6">
        <f>'Услуга №2 '!H75</f>
        <v>2400</v>
      </c>
      <c r="I74" s="6">
        <f t="shared" si="8"/>
        <v>316.79999999999995</v>
      </c>
      <c r="J74" s="22">
        <f>J80</f>
        <v>155</v>
      </c>
      <c r="K74" s="16">
        <f t="shared" si="9"/>
        <v>2.0438709677419351</v>
      </c>
      <c r="L74" s="28"/>
    </row>
    <row r="75" spans="1:13" ht="18.75" customHeight="1" x14ac:dyDescent="0.25">
      <c r="A75" s="81" t="s">
        <v>18</v>
      </c>
      <c r="B75" s="82"/>
      <c r="C75" s="82"/>
      <c r="D75" s="82"/>
      <c r="E75" s="82"/>
      <c r="F75" s="82"/>
      <c r="G75" s="82"/>
      <c r="H75" s="84"/>
      <c r="I75" s="23">
        <f>SUM(I70:I74)</f>
        <v>1316.04</v>
      </c>
      <c r="J75" s="23"/>
      <c r="K75" s="23">
        <f>SUM(K70:K74)</f>
        <v>8.4905806451612893</v>
      </c>
      <c r="L75" s="28"/>
      <c r="M75" s="2"/>
    </row>
    <row r="76" spans="1:13" ht="18.75" customHeight="1" x14ac:dyDescent="0.25">
      <c r="A76" s="13"/>
      <c r="B76" s="13"/>
      <c r="C76" s="13"/>
      <c r="D76" s="13"/>
      <c r="E76" s="13"/>
      <c r="F76" s="13"/>
      <c r="G76" s="13"/>
      <c r="H76" s="13"/>
      <c r="I76" s="44"/>
      <c r="J76" s="44"/>
      <c r="K76" s="44"/>
      <c r="L76" s="14"/>
      <c r="M76" s="2"/>
    </row>
    <row r="77" spans="1:13" s="2" customFormat="1" x14ac:dyDescent="0.25">
      <c r="A77" s="83" t="s">
        <v>84</v>
      </c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</row>
    <row r="78" spans="1:13" s="2" customFormat="1" ht="46.5" customHeight="1" x14ac:dyDescent="0.25">
      <c r="A78" s="78" t="s">
        <v>19</v>
      </c>
      <c r="B78" s="79"/>
      <c r="C78" s="79"/>
      <c r="D78" s="79"/>
      <c r="E78" s="80"/>
      <c r="F78" s="17" t="s">
        <v>8</v>
      </c>
      <c r="G78" s="17" t="s">
        <v>67</v>
      </c>
      <c r="H78" s="17" t="s">
        <v>68</v>
      </c>
      <c r="I78" s="17" t="s">
        <v>80</v>
      </c>
      <c r="J78" s="17" t="s">
        <v>74</v>
      </c>
      <c r="K78" s="21" t="s">
        <v>75</v>
      </c>
      <c r="L78" s="31"/>
    </row>
    <row r="79" spans="1:13" s="2" customFormat="1" ht="29.25" customHeight="1" x14ac:dyDescent="0.25">
      <c r="A79" s="74" t="s">
        <v>82</v>
      </c>
      <c r="B79" s="74"/>
      <c r="C79" s="74"/>
      <c r="D79" s="74"/>
      <c r="E79" s="74"/>
      <c r="F79" s="3" t="s">
        <v>17</v>
      </c>
      <c r="G79" s="6">
        <v>1.0999999999999999E-2</v>
      </c>
      <c r="H79" s="6">
        <f>'Услуга №2 '!H80</f>
        <v>2282</v>
      </c>
      <c r="I79" s="6">
        <f>H79*G79*12</f>
        <v>301.22399999999999</v>
      </c>
      <c r="J79" s="22">
        <f>J71</f>
        <v>155</v>
      </c>
      <c r="K79" s="16">
        <f>I79/J79</f>
        <v>1.9433806451612903</v>
      </c>
      <c r="L79" s="28"/>
    </row>
    <row r="80" spans="1:13" s="2" customFormat="1" ht="16.5" customHeight="1" x14ac:dyDescent="0.25">
      <c r="A80" s="70" t="s">
        <v>103</v>
      </c>
      <c r="B80" s="70"/>
      <c r="C80" s="70"/>
      <c r="D80" s="70"/>
      <c r="E80" s="70"/>
      <c r="F80" s="3" t="s">
        <v>17</v>
      </c>
      <c r="G80" s="6">
        <v>1.0999999999999999E-2</v>
      </c>
      <c r="H80" s="6">
        <f>'Услуга №2 '!H81</f>
        <v>3000</v>
      </c>
      <c r="I80" s="6">
        <f>H80*G80*12</f>
        <v>396</v>
      </c>
      <c r="J80" s="22">
        <f t="shared" ref="J80:J81" si="10">J72</f>
        <v>155</v>
      </c>
      <c r="K80" s="16">
        <f>I80/J80</f>
        <v>2.5548387096774192</v>
      </c>
      <c r="L80" s="28"/>
    </row>
    <row r="81" spans="1:13" s="2" customFormat="1" ht="18.75" hidden="1" customHeight="1" x14ac:dyDescent="0.25">
      <c r="A81" s="71" t="s">
        <v>105</v>
      </c>
      <c r="B81" s="72"/>
      <c r="C81" s="72"/>
      <c r="D81" s="72"/>
      <c r="E81" s="73"/>
      <c r="F81" s="3" t="s">
        <v>17</v>
      </c>
      <c r="G81" s="6">
        <v>1.0999999999999999E-2</v>
      </c>
      <c r="H81" s="6">
        <v>6000</v>
      </c>
      <c r="I81" s="6"/>
      <c r="J81" s="22">
        <f t="shared" si="10"/>
        <v>155</v>
      </c>
      <c r="K81" s="6">
        <f t="shared" ref="K81" si="11">I81/J81</f>
        <v>0</v>
      </c>
      <c r="L81" s="14"/>
    </row>
    <row r="82" spans="1:13" s="2" customFormat="1" x14ac:dyDescent="0.25">
      <c r="A82" s="81" t="s">
        <v>86</v>
      </c>
      <c r="B82" s="82"/>
      <c r="C82" s="82"/>
      <c r="D82" s="82"/>
      <c r="E82" s="82"/>
      <c r="F82" s="82"/>
      <c r="G82" s="82"/>
      <c r="H82" s="82"/>
      <c r="I82" s="32">
        <f>SUM(I79:I81)</f>
        <v>697.22399999999993</v>
      </c>
      <c r="J82" s="32"/>
      <c r="K82" s="32">
        <f>SUM(K79:K81)</f>
        <v>4.4982193548387093</v>
      </c>
      <c r="L82" s="14"/>
    </row>
    <row r="83" spans="1:13" s="2" customFormat="1" x14ac:dyDescent="0.25">
      <c r="A83" s="13"/>
      <c r="B83" s="13"/>
      <c r="C83" s="13"/>
      <c r="D83" s="13"/>
      <c r="E83" s="13"/>
      <c r="F83" s="13"/>
      <c r="G83" s="13"/>
      <c r="H83" s="13"/>
      <c r="I83" s="33"/>
      <c r="J83" s="33"/>
      <c r="K83" s="33"/>
      <c r="L83" s="14"/>
    </row>
    <row r="84" spans="1:13" s="2" customFormat="1" x14ac:dyDescent="0.25">
      <c r="A84" s="83" t="s">
        <v>87</v>
      </c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</row>
    <row r="85" spans="1:13" s="2" customFormat="1" ht="47.25" customHeight="1" x14ac:dyDescent="0.25">
      <c r="A85" s="78" t="s">
        <v>20</v>
      </c>
      <c r="B85" s="79"/>
      <c r="C85" s="79"/>
      <c r="D85" s="79"/>
      <c r="E85" s="80"/>
      <c r="F85" s="17" t="s">
        <v>8</v>
      </c>
      <c r="G85" s="17" t="s">
        <v>67</v>
      </c>
      <c r="H85" s="17" t="s">
        <v>68</v>
      </c>
      <c r="I85" s="17" t="s">
        <v>80</v>
      </c>
      <c r="J85" s="18" t="s">
        <v>74</v>
      </c>
      <c r="K85" s="21" t="s">
        <v>75</v>
      </c>
      <c r="L85" s="31"/>
      <c r="M85" s="31"/>
    </row>
    <row r="86" spans="1:13" s="2" customFormat="1" ht="33.75" customHeight="1" x14ac:dyDescent="0.25">
      <c r="A86" s="78" t="s">
        <v>21</v>
      </c>
      <c r="B86" s="79"/>
      <c r="C86" s="79"/>
      <c r="D86" s="79"/>
      <c r="E86" s="80"/>
      <c r="F86" s="7" t="s">
        <v>22</v>
      </c>
      <c r="G86" s="6">
        <v>4.3999999999999997E-2</v>
      </c>
      <c r="H86" s="6">
        <f>'Работа №1'!H77</f>
        <v>536.9</v>
      </c>
      <c r="I86" s="6">
        <f>G86*H86*12</f>
        <v>283.48319999999995</v>
      </c>
      <c r="J86" s="34">
        <f>J81</f>
        <v>155</v>
      </c>
      <c r="K86" s="6">
        <f>I86/J86</f>
        <v>1.8289238709677416</v>
      </c>
      <c r="L86" s="35"/>
      <c r="M86" s="14"/>
    </row>
    <row r="87" spans="1:13" s="2" customFormat="1" ht="27" customHeight="1" x14ac:dyDescent="0.25">
      <c r="A87" s="78" t="s">
        <v>130</v>
      </c>
      <c r="B87" s="79"/>
      <c r="C87" s="79"/>
      <c r="D87" s="79"/>
      <c r="E87" s="80"/>
      <c r="F87" s="7" t="s">
        <v>22</v>
      </c>
      <c r="G87" s="6">
        <v>1.0999999999999999E-2</v>
      </c>
      <c r="H87" s="6">
        <v>76.7</v>
      </c>
      <c r="I87" s="6">
        <f t="shared" ref="I87" si="12">G87*H87*12</f>
        <v>10.1244</v>
      </c>
      <c r="J87" s="34">
        <v>155</v>
      </c>
      <c r="K87" s="6">
        <f t="shared" ref="K87:K88" si="13">I87/J87</f>
        <v>6.5318709677419359E-2</v>
      </c>
      <c r="L87" s="35"/>
      <c r="M87" s="14"/>
    </row>
    <row r="88" spans="1:13" s="2" customFormat="1" ht="27" customHeight="1" x14ac:dyDescent="0.25">
      <c r="A88" s="78" t="s">
        <v>131</v>
      </c>
      <c r="B88" s="79"/>
      <c r="C88" s="79"/>
      <c r="D88" s="79"/>
      <c r="E88" s="80"/>
      <c r="F88" s="7" t="s">
        <v>25</v>
      </c>
      <c r="G88" s="30"/>
      <c r="H88" s="6"/>
      <c r="I88" s="6">
        <v>23.19</v>
      </c>
      <c r="J88" s="34">
        <v>155</v>
      </c>
      <c r="K88" s="6">
        <f t="shared" si="13"/>
        <v>0.14961290322580645</v>
      </c>
      <c r="L88" s="35"/>
      <c r="M88" s="14"/>
    </row>
    <row r="89" spans="1:13" s="2" customFormat="1" ht="16.5" customHeight="1" x14ac:dyDescent="0.25">
      <c r="A89" s="78" t="s">
        <v>88</v>
      </c>
      <c r="B89" s="79"/>
      <c r="C89" s="79"/>
      <c r="D89" s="79"/>
      <c r="E89" s="80"/>
      <c r="F89" s="7" t="s">
        <v>89</v>
      </c>
      <c r="G89" s="6">
        <v>0.01</v>
      </c>
      <c r="H89" s="6">
        <v>1000</v>
      </c>
      <c r="I89" s="6">
        <f>G89*H89*12</f>
        <v>120</v>
      </c>
      <c r="J89" s="34">
        <f>J86</f>
        <v>155</v>
      </c>
      <c r="K89" s="6">
        <f>I89/J89</f>
        <v>0.77419354838709675</v>
      </c>
      <c r="L89" s="35"/>
      <c r="M89" s="14"/>
    </row>
    <row r="90" spans="1:13" s="2" customFormat="1" x14ac:dyDescent="0.25">
      <c r="A90" s="81" t="s">
        <v>23</v>
      </c>
      <c r="B90" s="82"/>
      <c r="C90" s="82"/>
      <c r="D90" s="82"/>
      <c r="E90" s="82"/>
      <c r="F90" s="82"/>
      <c r="G90" s="82"/>
      <c r="H90" s="84"/>
      <c r="I90" s="32">
        <f>SUM(I86:I89)</f>
        <v>436.79759999999993</v>
      </c>
      <c r="J90" s="36"/>
      <c r="K90" s="36">
        <f>SUM(K86:K89)</f>
        <v>2.818049032258064</v>
      </c>
      <c r="L90" s="37"/>
      <c r="M90" s="14"/>
    </row>
    <row r="91" spans="1:13" s="2" customFormat="1" x14ac:dyDescent="0.25">
      <c r="A91" s="13"/>
      <c r="B91" s="13"/>
      <c r="C91" s="13"/>
      <c r="D91" s="13"/>
      <c r="E91" s="13"/>
      <c r="F91" s="13"/>
      <c r="G91" s="13"/>
      <c r="H91" s="13"/>
      <c r="I91" s="33"/>
      <c r="J91" s="38"/>
      <c r="K91" s="38"/>
      <c r="L91" s="37"/>
      <c r="M91" s="14"/>
    </row>
    <row r="92" spans="1:13" s="2" customFormat="1" x14ac:dyDescent="0.25">
      <c r="A92" s="83" t="s">
        <v>40</v>
      </c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</row>
    <row r="93" spans="1:13" s="2" customFormat="1" ht="64.5" customHeight="1" x14ac:dyDescent="0.25">
      <c r="A93" s="78" t="s">
        <v>5</v>
      </c>
      <c r="B93" s="79"/>
      <c r="C93" s="79"/>
      <c r="D93" s="79"/>
      <c r="E93" s="80"/>
      <c r="F93" s="17" t="s">
        <v>6</v>
      </c>
      <c r="G93" s="17" t="s">
        <v>1</v>
      </c>
      <c r="H93" s="17" t="s">
        <v>72</v>
      </c>
      <c r="I93" s="17" t="s">
        <v>73</v>
      </c>
      <c r="J93" s="17" t="s">
        <v>74</v>
      </c>
      <c r="K93" s="21" t="s">
        <v>75</v>
      </c>
    </row>
    <row r="94" spans="1:13" s="2" customFormat="1" ht="15" customHeight="1" x14ac:dyDescent="0.25">
      <c r="A94" s="70" t="s">
        <v>3</v>
      </c>
      <c r="B94" s="70"/>
      <c r="C94" s="70"/>
      <c r="D94" s="70"/>
      <c r="E94" s="70"/>
      <c r="F94" s="8">
        <f>'Услуга №2 '!F97</f>
        <v>27131</v>
      </c>
      <c r="G94" s="6">
        <f>L18</f>
        <v>1.0999999999999999E-2</v>
      </c>
      <c r="H94" s="39">
        <f>F94*12*G94</f>
        <v>3581.2919999999999</v>
      </c>
      <c r="I94" s="6">
        <f>H94*1.302</f>
        <v>4662.8421840000001</v>
      </c>
      <c r="J94" s="22">
        <f>J89</f>
        <v>155</v>
      </c>
      <c r="K94" s="6">
        <f>I94/J94</f>
        <v>30.082852800000001</v>
      </c>
    </row>
    <row r="95" spans="1:13" s="2" customFormat="1" ht="15" customHeight="1" x14ac:dyDescent="0.25">
      <c r="A95" s="70" t="s">
        <v>97</v>
      </c>
      <c r="B95" s="70"/>
      <c r="C95" s="70"/>
      <c r="D95" s="70"/>
      <c r="E95" s="70"/>
      <c r="F95" s="8">
        <f>'Услуга №2 '!F98</f>
        <v>17114</v>
      </c>
      <c r="G95" s="6">
        <f t="shared" ref="G95:G96" si="14">L19</f>
        <v>1.0999999999999999E-2</v>
      </c>
      <c r="H95" s="39">
        <f t="shared" ref="H95:H96" si="15">F95*12*G95</f>
        <v>2259.0479999999998</v>
      </c>
      <c r="I95" s="6">
        <f t="shared" ref="I95:I96" si="16">H95*1.302</f>
        <v>2941.2804959999999</v>
      </c>
      <c r="J95" s="22">
        <f>J94</f>
        <v>155</v>
      </c>
      <c r="K95" s="6">
        <f t="shared" ref="K95:K96" si="17">I95/J95</f>
        <v>18.976003199999997</v>
      </c>
    </row>
    <row r="96" spans="1:13" s="2" customFormat="1" ht="15" customHeight="1" x14ac:dyDescent="0.25">
      <c r="A96" s="75" t="s">
        <v>53</v>
      </c>
      <c r="B96" s="76"/>
      <c r="C96" s="76"/>
      <c r="D96" s="76"/>
      <c r="E96" s="77"/>
      <c r="F96" s="8">
        <f>'Услуга №2 '!F99</f>
        <v>15967</v>
      </c>
      <c r="G96" s="6">
        <f t="shared" si="14"/>
        <v>1.0999999999999999E-2</v>
      </c>
      <c r="H96" s="39">
        <f t="shared" si="15"/>
        <v>2107.6439999999998</v>
      </c>
      <c r="I96" s="6">
        <f t="shared" si="16"/>
        <v>2744.1524879999997</v>
      </c>
      <c r="J96" s="22">
        <f>J95</f>
        <v>155</v>
      </c>
      <c r="K96" s="6">
        <f t="shared" si="17"/>
        <v>17.704209599999999</v>
      </c>
    </row>
    <row r="97" spans="1:14" ht="20.25" customHeight="1" x14ac:dyDescent="0.25">
      <c r="A97" s="67" t="s">
        <v>24</v>
      </c>
      <c r="B97" s="68"/>
      <c r="C97" s="68"/>
      <c r="D97" s="68"/>
      <c r="E97" s="68"/>
      <c r="F97" s="68"/>
      <c r="G97" s="68"/>
      <c r="H97" s="69"/>
      <c r="I97" s="32">
        <f>SUM(I94:I96)</f>
        <v>10348.275168</v>
      </c>
      <c r="J97" s="36"/>
      <c r="K97" s="36">
        <f>SUM(K94:K96)</f>
        <v>66.763065600000004</v>
      </c>
      <c r="L97" s="2"/>
    </row>
    <row r="98" spans="1:14" s="2" customFormat="1" ht="12" customHeight="1" x14ac:dyDescent="0.25">
      <c r="F98" s="15"/>
      <c r="G98" s="15"/>
      <c r="H98" s="15"/>
      <c r="I98" s="15"/>
      <c r="J98" s="15"/>
      <c r="K98" s="15"/>
      <c r="L98" s="15"/>
    </row>
    <row r="99" spans="1:14" x14ac:dyDescent="0.25">
      <c r="A99" s="91" t="s">
        <v>90</v>
      </c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3"/>
      <c r="M99" s="2"/>
    </row>
    <row r="100" spans="1:14" ht="45" x14ac:dyDescent="0.25">
      <c r="A100" s="92" t="s">
        <v>91</v>
      </c>
      <c r="B100" s="92"/>
      <c r="C100" s="92"/>
      <c r="D100" s="92"/>
      <c r="E100" s="92"/>
      <c r="F100" s="17" t="s">
        <v>8</v>
      </c>
      <c r="G100" s="17" t="s">
        <v>67</v>
      </c>
      <c r="H100" s="17" t="s">
        <v>68</v>
      </c>
      <c r="I100" s="17" t="s">
        <v>80</v>
      </c>
      <c r="J100" s="17" t="s">
        <v>74</v>
      </c>
      <c r="K100" s="24" t="s">
        <v>75</v>
      </c>
      <c r="L100" s="25"/>
      <c r="M100" s="2"/>
    </row>
    <row r="101" spans="1:14" x14ac:dyDescent="0.25">
      <c r="A101" s="70" t="s">
        <v>85</v>
      </c>
      <c r="B101" s="70"/>
      <c r="C101" s="70"/>
      <c r="D101" s="70"/>
      <c r="E101" s="70"/>
      <c r="F101" s="3" t="s">
        <v>25</v>
      </c>
      <c r="G101" s="30"/>
      <c r="H101" s="39"/>
      <c r="I101" s="39">
        <v>387.6</v>
      </c>
      <c r="J101" s="22">
        <f>J96</f>
        <v>155</v>
      </c>
      <c r="K101" s="16">
        <f>I101/J101</f>
        <v>2.5006451612903229</v>
      </c>
      <c r="L101" s="28"/>
      <c r="M101" s="2"/>
    </row>
    <row r="102" spans="1:14" x14ac:dyDescent="0.25">
      <c r="A102" s="70" t="s">
        <v>106</v>
      </c>
      <c r="B102" s="70"/>
      <c r="C102" s="70"/>
      <c r="D102" s="70"/>
      <c r="E102" s="70"/>
      <c r="F102" s="3" t="s">
        <v>25</v>
      </c>
      <c r="G102" s="30"/>
      <c r="H102" s="39"/>
      <c r="I102" s="39">
        <v>85.8</v>
      </c>
      <c r="J102" s="22">
        <f>J101</f>
        <v>155</v>
      </c>
      <c r="K102" s="16">
        <f>I102/J102</f>
        <v>0.55354838709677423</v>
      </c>
      <c r="L102" s="28"/>
      <c r="M102" s="2"/>
    </row>
    <row r="103" spans="1:14" x14ac:dyDescent="0.25">
      <c r="A103" s="81" t="s">
        <v>92</v>
      </c>
      <c r="B103" s="82"/>
      <c r="C103" s="82"/>
      <c r="D103" s="82"/>
      <c r="E103" s="82"/>
      <c r="F103" s="82"/>
      <c r="G103" s="82"/>
      <c r="H103" s="82"/>
      <c r="I103" s="32">
        <f>SUM(I101:I102)</f>
        <v>473.40000000000003</v>
      </c>
      <c r="J103" s="32"/>
      <c r="K103" s="32">
        <f>SUM(K101:K102)</f>
        <v>3.0541935483870972</v>
      </c>
      <c r="L103" s="28"/>
      <c r="M103" s="2"/>
    </row>
    <row r="104" spans="1:14" s="2" customFormat="1" x14ac:dyDescent="0.25">
      <c r="F104" s="15"/>
      <c r="G104" s="15"/>
      <c r="H104" s="15"/>
      <c r="I104" s="15"/>
      <c r="J104" s="15"/>
      <c r="K104" s="15"/>
      <c r="L104" s="15"/>
    </row>
    <row r="105" spans="1:14" s="2" customFormat="1" ht="12.75" customHeight="1" x14ac:dyDescent="0.25">
      <c r="A105" s="91" t="s">
        <v>26</v>
      </c>
      <c r="B105" s="91"/>
      <c r="C105" s="91"/>
      <c r="D105" s="91"/>
      <c r="E105" s="91"/>
      <c r="F105" s="91"/>
      <c r="G105" s="91"/>
      <c r="H105" s="91"/>
      <c r="I105" s="91"/>
      <c r="J105" s="91"/>
      <c r="K105" s="91"/>
      <c r="L105" s="91"/>
    </row>
    <row r="106" spans="1:14" s="2" customFormat="1" ht="15" customHeight="1" x14ac:dyDescent="0.25">
      <c r="A106" s="85" t="s">
        <v>27</v>
      </c>
      <c r="B106" s="85"/>
      <c r="C106" s="85"/>
      <c r="D106" s="78" t="s">
        <v>28</v>
      </c>
      <c r="E106" s="79"/>
      <c r="F106" s="79"/>
      <c r="G106" s="79"/>
      <c r="H106" s="79"/>
      <c r="I106" s="79"/>
      <c r="J106" s="80"/>
      <c r="K106" s="85" t="s">
        <v>39</v>
      </c>
      <c r="L106" s="85"/>
    </row>
    <row r="107" spans="1:14" s="2" customFormat="1" ht="30" x14ac:dyDescent="0.25">
      <c r="A107" s="3" t="s">
        <v>29</v>
      </c>
      <c r="B107" s="5" t="s">
        <v>30</v>
      </c>
      <c r="C107" s="3" t="s">
        <v>31</v>
      </c>
      <c r="D107" s="3" t="s">
        <v>32</v>
      </c>
      <c r="E107" s="3" t="s">
        <v>33</v>
      </c>
      <c r="F107" s="3" t="s">
        <v>34</v>
      </c>
      <c r="G107" s="3" t="s">
        <v>35</v>
      </c>
      <c r="H107" s="3" t="s">
        <v>36</v>
      </c>
      <c r="I107" s="3" t="s">
        <v>37</v>
      </c>
      <c r="J107" s="3" t="s">
        <v>38</v>
      </c>
      <c r="K107" s="85"/>
      <c r="L107" s="85"/>
    </row>
    <row r="108" spans="1:14" s="2" customFormat="1" x14ac:dyDescent="0.25">
      <c r="A108" s="6">
        <f>K58</f>
        <v>554.41712741184006</v>
      </c>
      <c r="B108" s="6"/>
      <c r="C108" s="6"/>
      <c r="D108" s="6">
        <f>K66</f>
        <v>127.05845161290321</v>
      </c>
      <c r="E108" s="6">
        <f>K75</f>
        <v>8.4905806451612893</v>
      </c>
      <c r="F108" s="6"/>
      <c r="G108" s="6">
        <f>K90</f>
        <v>2.818049032258064</v>
      </c>
      <c r="H108" s="3"/>
      <c r="I108" s="6">
        <f>K97</f>
        <v>66.763065600000004</v>
      </c>
      <c r="J108" s="6">
        <f>K103+K82</f>
        <v>7.5524129032258065</v>
      </c>
      <c r="K108" s="86">
        <f>SUM(A108:J108)</f>
        <v>767.09968720538848</v>
      </c>
      <c r="L108" s="87"/>
    </row>
    <row r="109" spans="1:14" s="2" customFormat="1" x14ac:dyDescent="0.25"/>
    <row r="110" spans="1:14" ht="15.75" x14ac:dyDescent="0.25">
      <c r="A110" s="10" t="s">
        <v>112</v>
      </c>
      <c r="B110" s="11"/>
      <c r="C110" s="11"/>
      <c r="D110" s="11"/>
      <c r="E110" s="11"/>
      <c r="F110" s="88" t="s">
        <v>113</v>
      </c>
      <c r="G110" s="89"/>
      <c r="H110" s="89"/>
      <c r="I110" s="2"/>
      <c r="J110" s="2"/>
      <c r="K110" s="2"/>
      <c r="L110" s="2"/>
      <c r="M110" s="2"/>
      <c r="N110" s="2"/>
    </row>
    <row r="111" spans="1:14" x14ac:dyDescent="0.25">
      <c r="A111" s="2"/>
      <c r="B111" s="2"/>
      <c r="C111" s="2"/>
      <c r="D111" s="2"/>
      <c r="E111" s="2"/>
      <c r="F111" s="2"/>
      <c r="G111" s="2"/>
      <c r="H111" s="2"/>
      <c r="I111" s="40">
        <f>I58+I66+I75+I82+I90+I97+I103</f>
        <v>118900.45151683522</v>
      </c>
      <c r="J111" s="2"/>
      <c r="K111" s="40">
        <f>K108*J102</f>
        <v>118900.45151683521</v>
      </c>
      <c r="L111" s="2"/>
      <c r="M111" s="2"/>
      <c r="N111" s="2"/>
    </row>
    <row r="112" spans="1:14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12" t="str">
        <f>'Работа №1'!A109</f>
        <v>Курлович Анастасия Вячеславовна</v>
      </c>
      <c r="C113" s="12"/>
      <c r="D113" s="2"/>
      <c r="E113" s="2"/>
      <c r="F113" s="2"/>
      <c r="G113" s="2"/>
      <c r="H113" s="2"/>
      <c r="I113" s="41"/>
      <c r="J113" s="2"/>
      <c r="K113" s="2"/>
      <c r="L113" s="2"/>
      <c r="M113" s="2"/>
      <c r="N113" s="2"/>
    </row>
    <row r="114" spans="1:14" x14ac:dyDescent="0.25">
      <c r="A114" s="12" t="s">
        <v>58</v>
      </c>
      <c r="C114" s="12"/>
    </row>
    <row r="116" spans="1:14" hidden="1" x14ac:dyDescent="0.25">
      <c r="I116" s="47">
        <f>I97+I58</f>
        <v>96282.929916835215</v>
      </c>
      <c r="J116" t="s">
        <v>109</v>
      </c>
    </row>
    <row r="117" spans="1:14" hidden="1" x14ac:dyDescent="0.25">
      <c r="I117" s="47">
        <f>I90</f>
        <v>436.79759999999993</v>
      </c>
      <c r="J117">
        <v>221</v>
      </c>
    </row>
    <row r="118" spans="1:14" hidden="1" x14ac:dyDescent="0.25">
      <c r="I118" s="47">
        <f>I64</f>
        <v>138</v>
      </c>
      <c r="J118">
        <v>223</v>
      </c>
    </row>
    <row r="119" spans="1:14" hidden="1" x14ac:dyDescent="0.25">
      <c r="I119" s="47">
        <f>I75</f>
        <v>1316.04</v>
      </c>
      <c r="J119">
        <v>225</v>
      </c>
    </row>
    <row r="120" spans="1:14" hidden="1" x14ac:dyDescent="0.25">
      <c r="I120" s="47">
        <f>I82</f>
        <v>697.22399999999993</v>
      </c>
      <c r="J120">
        <v>226</v>
      </c>
    </row>
    <row r="121" spans="1:14" hidden="1" x14ac:dyDescent="0.25">
      <c r="I121" s="47">
        <f>I103</f>
        <v>473.40000000000003</v>
      </c>
      <c r="J121" t="s">
        <v>110</v>
      </c>
    </row>
  </sheetData>
  <mergeCells count="112">
    <mergeCell ref="A10:M10"/>
    <mergeCell ref="A17:E17"/>
    <mergeCell ref="G17:K17"/>
    <mergeCell ref="A18:E18"/>
    <mergeCell ref="G18:K18"/>
    <mergeCell ref="A19:E19"/>
    <mergeCell ref="G19:K19"/>
    <mergeCell ref="A3:D3"/>
    <mergeCell ref="A4:F4"/>
    <mergeCell ref="A5:F5"/>
    <mergeCell ref="A6:F6"/>
    <mergeCell ref="A8:M8"/>
    <mergeCell ref="A9:M9"/>
    <mergeCell ref="A23:E23"/>
    <mergeCell ref="G23:K23"/>
    <mergeCell ref="A24:E24"/>
    <mergeCell ref="G24:K24"/>
    <mergeCell ref="A25:E25"/>
    <mergeCell ref="G25:K25"/>
    <mergeCell ref="A20:E20"/>
    <mergeCell ref="G20:K20"/>
    <mergeCell ref="A21:E21"/>
    <mergeCell ref="G21:K21"/>
    <mergeCell ref="A22:E22"/>
    <mergeCell ref="G22:K22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G28:K28"/>
    <mergeCell ref="A35:E35"/>
    <mergeCell ref="G35:K35"/>
    <mergeCell ref="A36:E36"/>
    <mergeCell ref="G36:K36"/>
    <mergeCell ref="A46:E46"/>
    <mergeCell ref="A47:E47"/>
    <mergeCell ref="A48:E48"/>
    <mergeCell ref="A49:E49"/>
    <mergeCell ref="A32:E32"/>
    <mergeCell ref="G32:K32"/>
    <mergeCell ref="A33:E33"/>
    <mergeCell ref="G33:K33"/>
    <mergeCell ref="A34:E34"/>
    <mergeCell ref="G34:K34"/>
    <mergeCell ref="A39:E39"/>
    <mergeCell ref="A40:E40"/>
    <mergeCell ref="A41:E41"/>
    <mergeCell ref="A42:E42"/>
    <mergeCell ref="A43:E43"/>
    <mergeCell ref="A44:E44"/>
    <mergeCell ref="A45:E45"/>
    <mergeCell ref="F110:H110"/>
    <mergeCell ref="A60:L60"/>
    <mergeCell ref="A82:H82"/>
    <mergeCell ref="A84:L84"/>
    <mergeCell ref="A86:E86"/>
    <mergeCell ref="A71:E71"/>
    <mergeCell ref="A79:E79"/>
    <mergeCell ref="A80:E80"/>
    <mergeCell ref="A102:E102"/>
    <mergeCell ref="A103:H103"/>
    <mergeCell ref="A105:L105"/>
    <mergeCell ref="A106:C106"/>
    <mergeCell ref="D106:J106"/>
    <mergeCell ref="A100:E100"/>
    <mergeCell ref="A101:E101"/>
    <mergeCell ref="A99:L99"/>
    <mergeCell ref="A94:E94"/>
    <mergeCell ref="A95:E95"/>
    <mergeCell ref="A96:E96"/>
    <mergeCell ref="A85:E85"/>
    <mergeCell ref="A93:E93"/>
    <mergeCell ref="A89:E89"/>
    <mergeCell ref="A77:L77"/>
    <mergeCell ref="K106:L107"/>
    <mergeCell ref="K108:L108"/>
    <mergeCell ref="A54:E54"/>
    <mergeCell ref="A55:E55"/>
    <mergeCell ref="A56:E56"/>
    <mergeCell ref="A81:E81"/>
    <mergeCell ref="A78:E78"/>
    <mergeCell ref="A62:E62"/>
    <mergeCell ref="A63:E63"/>
    <mergeCell ref="A68:L68"/>
    <mergeCell ref="A69:E69"/>
    <mergeCell ref="A70:E70"/>
    <mergeCell ref="A61:E61"/>
    <mergeCell ref="A72:E72"/>
    <mergeCell ref="A73:E73"/>
    <mergeCell ref="A64:E64"/>
    <mergeCell ref="A65:E65"/>
    <mergeCell ref="A66:H66"/>
    <mergeCell ref="A87:E87"/>
    <mergeCell ref="A88:E88"/>
    <mergeCell ref="A50:E50"/>
    <mergeCell ref="A51:E51"/>
    <mergeCell ref="A52:E52"/>
    <mergeCell ref="A53:E53"/>
    <mergeCell ref="A57:E57"/>
    <mergeCell ref="A58:E58"/>
    <mergeCell ref="A90:H90"/>
    <mergeCell ref="A92:L92"/>
    <mergeCell ref="A97:H97"/>
    <mergeCell ref="A74:E74"/>
    <mergeCell ref="A75:H75"/>
  </mergeCells>
  <printOptions horizontalCentered="1"/>
  <pageMargins left="0" right="0" top="0" bottom="0" header="0" footer="0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view="pageBreakPreview" topLeftCell="A83" zoomScale="60" zoomScaleNormal="90" workbookViewId="0">
      <selection activeCell="G23" sqref="G23:K23"/>
    </sheetView>
  </sheetViews>
  <sheetFormatPr defaultRowHeight="15" x14ac:dyDescent="0.25"/>
  <cols>
    <col min="3" max="3" width="6.7109375" customWidth="1"/>
    <col min="4" max="4" width="8.85546875" customWidth="1"/>
    <col min="5" max="5" width="13.42578125" customWidth="1"/>
    <col min="6" max="6" width="16.7109375" customWidth="1"/>
    <col min="7" max="7" width="13.42578125" customWidth="1"/>
    <col min="8" max="8" width="17.42578125" customWidth="1"/>
    <col min="9" max="9" width="16.42578125" customWidth="1"/>
    <col min="10" max="10" width="14" customWidth="1"/>
    <col min="11" max="11" width="17.140625" customWidth="1"/>
    <col min="12" max="12" width="14.7109375" customWidth="1"/>
    <col min="13" max="13" width="16.140625" customWidth="1"/>
  </cols>
  <sheetData>
    <row r="1" spans="1:14" hidden="1" x14ac:dyDescent="0.25"/>
    <row r="2" spans="1:14" hidden="1" x14ac:dyDescent="0.25"/>
    <row r="3" spans="1:14" ht="15.75" x14ac:dyDescent="0.25">
      <c r="A3" s="98" t="s">
        <v>60</v>
      </c>
      <c r="B3" s="98"/>
      <c r="C3" s="98"/>
      <c r="D3" s="98"/>
    </row>
    <row r="4" spans="1:14" ht="15.75" x14ac:dyDescent="0.25">
      <c r="A4" s="98" t="s">
        <v>61</v>
      </c>
      <c r="B4" s="98"/>
      <c r="C4" s="99"/>
      <c r="D4" s="99"/>
      <c r="E4" s="99"/>
      <c r="F4" s="99"/>
    </row>
    <row r="5" spans="1:14" ht="15.75" x14ac:dyDescent="0.25">
      <c r="A5" s="100" t="s">
        <v>62</v>
      </c>
      <c r="B5" s="100"/>
      <c r="C5" s="100"/>
      <c r="D5" s="99"/>
      <c r="E5" s="99"/>
      <c r="F5" s="99"/>
    </row>
    <row r="6" spans="1:14" ht="15.75" x14ac:dyDescent="0.25">
      <c r="A6" s="100" t="s">
        <v>63</v>
      </c>
      <c r="B6" s="100"/>
      <c r="C6" s="100"/>
      <c r="D6" s="99"/>
      <c r="E6" s="99"/>
      <c r="F6" s="99"/>
    </row>
    <row r="8" spans="1:14" ht="15.75" x14ac:dyDescent="0.25">
      <c r="A8" s="97" t="s">
        <v>65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</row>
    <row r="9" spans="1:14" ht="15.75" x14ac:dyDescent="0.25">
      <c r="A9" s="97" t="s">
        <v>64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</row>
    <row r="10" spans="1:14" x14ac:dyDescent="0.25">
      <c r="A10" s="90" t="s">
        <v>132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</row>
    <row r="11" spans="1:14" ht="11.25" customHeight="1" x14ac:dyDescent="0.25"/>
    <row r="12" spans="1:14" x14ac:dyDescent="0.25">
      <c r="A12" s="1" t="s">
        <v>54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1" t="s">
        <v>99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1" t="s">
        <v>114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1" t="s">
        <v>125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1" t="s">
        <v>111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33" customHeight="1" x14ac:dyDescent="0.25">
      <c r="A17" s="85" t="s">
        <v>0</v>
      </c>
      <c r="B17" s="85"/>
      <c r="C17" s="85"/>
      <c r="D17" s="85"/>
      <c r="E17" s="85"/>
      <c r="F17" s="3" t="s">
        <v>1</v>
      </c>
      <c r="G17" s="85" t="s">
        <v>2</v>
      </c>
      <c r="H17" s="85"/>
      <c r="I17" s="85"/>
      <c r="J17" s="85"/>
      <c r="K17" s="85"/>
      <c r="L17" s="3" t="s">
        <v>1</v>
      </c>
      <c r="M17" s="2"/>
      <c r="N17" s="2"/>
    </row>
    <row r="18" spans="1:14" x14ac:dyDescent="0.25">
      <c r="A18" s="70" t="s">
        <v>51</v>
      </c>
      <c r="B18" s="70"/>
      <c r="C18" s="70"/>
      <c r="D18" s="70"/>
      <c r="E18" s="70"/>
      <c r="F18" s="105">
        <v>2E-3</v>
      </c>
      <c r="G18" s="70" t="s">
        <v>3</v>
      </c>
      <c r="H18" s="70"/>
      <c r="I18" s="70"/>
      <c r="J18" s="70"/>
      <c r="K18" s="70"/>
      <c r="L18" s="105">
        <v>2E-3</v>
      </c>
      <c r="M18" s="2"/>
      <c r="N18" s="2"/>
    </row>
    <row r="19" spans="1:14" ht="15" customHeight="1" x14ac:dyDescent="0.25">
      <c r="A19" s="75" t="s">
        <v>96</v>
      </c>
      <c r="B19" s="76"/>
      <c r="C19" s="76"/>
      <c r="D19" s="76"/>
      <c r="E19" s="77"/>
      <c r="F19" s="105">
        <v>2E-3</v>
      </c>
      <c r="G19" s="70" t="s">
        <v>97</v>
      </c>
      <c r="H19" s="70"/>
      <c r="I19" s="70"/>
      <c r="J19" s="70"/>
      <c r="K19" s="70"/>
      <c r="L19" s="105">
        <v>2E-3</v>
      </c>
      <c r="M19" s="2"/>
      <c r="N19" s="2"/>
    </row>
    <row r="20" spans="1:14" x14ac:dyDescent="0.25">
      <c r="A20" s="70" t="s">
        <v>98</v>
      </c>
      <c r="B20" s="70"/>
      <c r="C20" s="70"/>
      <c r="D20" s="70"/>
      <c r="E20" s="70"/>
      <c r="F20" s="105">
        <v>2E-3</v>
      </c>
      <c r="G20" s="75" t="s">
        <v>53</v>
      </c>
      <c r="H20" s="76"/>
      <c r="I20" s="76"/>
      <c r="J20" s="76"/>
      <c r="K20" s="77"/>
      <c r="L20" s="105">
        <v>2E-3</v>
      </c>
      <c r="M20" s="2"/>
      <c r="N20" s="2"/>
    </row>
    <row r="21" spans="1:14" ht="15" customHeight="1" x14ac:dyDescent="0.25">
      <c r="A21" s="70" t="s">
        <v>66</v>
      </c>
      <c r="B21" s="70"/>
      <c r="C21" s="70"/>
      <c r="D21" s="70"/>
      <c r="E21" s="70"/>
      <c r="F21" s="105">
        <v>2E-3</v>
      </c>
      <c r="G21" s="70"/>
      <c r="H21" s="70"/>
      <c r="I21" s="70"/>
      <c r="J21" s="70"/>
      <c r="K21" s="70"/>
      <c r="L21" s="3"/>
      <c r="M21" s="2"/>
      <c r="N21" s="2"/>
    </row>
    <row r="22" spans="1:14" ht="14.25" customHeight="1" x14ac:dyDescent="0.25">
      <c r="A22" s="71" t="s">
        <v>41</v>
      </c>
      <c r="B22" s="72"/>
      <c r="C22" s="72"/>
      <c r="D22" s="72"/>
      <c r="E22" s="73"/>
      <c r="F22" s="105">
        <v>2E-3</v>
      </c>
      <c r="G22" s="70"/>
      <c r="H22" s="70"/>
      <c r="I22" s="70"/>
      <c r="J22" s="70"/>
      <c r="K22" s="70"/>
      <c r="L22" s="3"/>
      <c r="M22" s="2"/>
      <c r="N22" s="2"/>
    </row>
    <row r="23" spans="1:14" x14ac:dyDescent="0.25">
      <c r="A23" s="70" t="s">
        <v>43</v>
      </c>
      <c r="B23" s="70"/>
      <c r="C23" s="70"/>
      <c r="D23" s="70"/>
      <c r="E23" s="70"/>
      <c r="F23" s="105">
        <v>3.0000000000000001E-3</v>
      </c>
      <c r="G23" s="70"/>
      <c r="H23" s="70"/>
      <c r="I23" s="70"/>
      <c r="J23" s="70"/>
      <c r="K23" s="70"/>
      <c r="L23" s="3"/>
      <c r="M23" s="2"/>
      <c r="N23" s="2"/>
    </row>
    <row r="24" spans="1:14" ht="15" customHeight="1" x14ac:dyDescent="0.25">
      <c r="A24" s="70" t="s">
        <v>42</v>
      </c>
      <c r="B24" s="70"/>
      <c r="C24" s="70"/>
      <c r="D24" s="70"/>
      <c r="E24" s="70"/>
      <c r="F24" s="105">
        <v>1.2999999999999999E-2</v>
      </c>
      <c r="G24" s="70"/>
      <c r="H24" s="70"/>
      <c r="I24" s="70"/>
      <c r="J24" s="70"/>
      <c r="K24" s="70"/>
      <c r="L24" s="3"/>
      <c r="M24" s="2"/>
      <c r="N24" s="2"/>
    </row>
    <row r="25" spans="1:14" x14ac:dyDescent="0.25">
      <c r="A25" s="70" t="s">
        <v>48</v>
      </c>
      <c r="B25" s="70"/>
      <c r="C25" s="70"/>
      <c r="D25" s="70"/>
      <c r="E25" s="70"/>
      <c r="F25" s="105">
        <v>4.0000000000000001E-3</v>
      </c>
      <c r="G25" s="70"/>
      <c r="H25" s="70"/>
      <c r="I25" s="70"/>
      <c r="J25" s="70"/>
      <c r="K25" s="70"/>
      <c r="L25" s="4"/>
      <c r="M25" s="2"/>
      <c r="N25" s="2"/>
    </row>
    <row r="26" spans="1:14" x14ac:dyDescent="0.25">
      <c r="A26" s="70" t="s">
        <v>77</v>
      </c>
      <c r="B26" s="70"/>
      <c r="C26" s="70"/>
      <c r="D26" s="70"/>
      <c r="E26" s="70"/>
      <c r="F26" s="105">
        <v>2E-3</v>
      </c>
      <c r="G26" s="75"/>
      <c r="H26" s="76"/>
      <c r="I26" s="76"/>
      <c r="J26" s="76"/>
      <c r="K26" s="77"/>
      <c r="L26" s="4"/>
      <c r="M26" s="2"/>
      <c r="N26" s="2"/>
    </row>
    <row r="27" spans="1:14" x14ac:dyDescent="0.25">
      <c r="A27" s="70" t="s">
        <v>76</v>
      </c>
      <c r="B27" s="70"/>
      <c r="C27" s="70"/>
      <c r="D27" s="70"/>
      <c r="E27" s="70"/>
      <c r="F27" s="105">
        <v>2E-3</v>
      </c>
      <c r="G27" s="74"/>
      <c r="H27" s="74"/>
      <c r="I27" s="74"/>
      <c r="J27" s="74"/>
      <c r="K27" s="74"/>
      <c r="L27" s="4"/>
      <c r="M27" s="2"/>
      <c r="N27" s="2"/>
    </row>
    <row r="28" spans="1:14" x14ac:dyDescent="0.25">
      <c r="A28" s="70" t="s">
        <v>46</v>
      </c>
      <c r="B28" s="70"/>
      <c r="C28" s="70"/>
      <c r="D28" s="70"/>
      <c r="E28" s="70"/>
      <c r="F28" s="105">
        <v>6.0000000000000001E-3</v>
      </c>
      <c r="G28" s="74"/>
      <c r="H28" s="74"/>
      <c r="I28" s="74"/>
      <c r="J28" s="74"/>
      <c r="K28" s="74"/>
      <c r="L28" s="4"/>
      <c r="M28" s="2"/>
      <c r="N28" s="2"/>
    </row>
    <row r="29" spans="1:14" x14ac:dyDescent="0.25">
      <c r="A29" s="74" t="s">
        <v>50</v>
      </c>
      <c r="B29" s="74"/>
      <c r="C29" s="74"/>
      <c r="D29" s="74"/>
      <c r="E29" s="74"/>
      <c r="F29" s="105">
        <v>2E-3</v>
      </c>
      <c r="G29" s="74"/>
      <c r="H29" s="74"/>
      <c r="I29" s="74"/>
      <c r="J29" s="74"/>
      <c r="K29" s="74"/>
      <c r="L29" s="4"/>
      <c r="M29" s="2"/>
      <c r="N29" s="2"/>
    </row>
    <row r="30" spans="1:14" x14ac:dyDescent="0.25">
      <c r="A30" s="70" t="s">
        <v>45</v>
      </c>
      <c r="B30" s="70"/>
      <c r="C30" s="70"/>
      <c r="D30" s="70"/>
      <c r="E30" s="70"/>
      <c r="F30" s="105">
        <v>2E-3</v>
      </c>
      <c r="G30" s="74"/>
      <c r="H30" s="74"/>
      <c r="I30" s="74"/>
      <c r="J30" s="74"/>
      <c r="K30" s="74"/>
      <c r="L30" s="4"/>
      <c r="M30" s="2"/>
      <c r="N30" s="2"/>
    </row>
    <row r="31" spans="1:14" x14ac:dyDescent="0.25">
      <c r="A31" s="70" t="s">
        <v>49</v>
      </c>
      <c r="B31" s="70"/>
      <c r="C31" s="70"/>
      <c r="D31" s="70"/>
      <c r="E31" s="70"/>
      <c r="F31" s="105">
        <v>2E-3</v>
      </c>
      <c r="G31" s="74"/>
      <c r="H31" s="74"/>
      <c r="I31" s="74"/>
      <c r="J31" s="74"/>
      <c r="K31" s="74"/>
      <c r="L31" s="4"/>
      <c r="M31" s="2"/>
      <c r="N31" s="2"/>
    </row>
    <row r="32" spans="1:14" x14ac:dyDescent="0.25">
      <c r="A32" s="70" t="s">
        <v>44</v>
      </c>
      <c r="B32" s="70"/>
      <c r="C32" s="70"/>
      <c r="D32" s="70"/>
      <c r="E32" s="70"/>
      <c r="F32" s="105">
        <v>2E-3</v>
      </c>
      <c r="G32" s="74"/>
      <c r="H32" s="74"/>
      <c r="I32" s="74"/>
      <c r="J32" s="74"/>
      <c r="K32" s="74"/>
      <c r="L32" s="4"/>
      <c r="M32" s="2"/>
      <c r="N32" s="2"/>
    </row>
    <row r="33" spans="1:14" ht="14.25" customHeight="1" x14ac:dyDescent="0.25">
      <c r="A33" s="74" t="s">
        <v>47</v>
      </c>
      <c r="B33" s="74"/>
      <c r="C33" s="74"/>
      <c r="D33" s="74"/>
      <c r="E33" s="74"/>
      <c r="F33" s="105">
        <v>2E-3</v>
      </c>
      <c r="G33" s="74"/>
      <c r="H33" s="74"/>
      <c r="I33" s="74"/>
      <c r="J33" s="74"/>
      <c r="K33" s="74"/>
      <c r="L33" s="4"/>
      <c r="M33" s="2"/>
      <c r="N33" s="2"/>
    </row>
    <row r="34" spans="1:14" x14ac:dyDescent="0.25">
      <c r="A34" s="70" t="s">
        <v>52</v>
      </c>
      <c r="B34" s="70"/>
      <c r="C34" s="70"/>
      <c r="D34" s="70"/>
      <c r="E34" s="70"/>
      <c r="F34" s="105">
        <v>2E-3</v>
      </c>
      <c r="G34" s="74"/>
      <c r="H34" s="74"/>
      <c r="I34" s="74"/>
      <c r="J34" s="74"/>
      <c r="K34" s="74"/>
      <c r="L34" s="4"/>
      <c r="M34" s="2"/>
      <c r="N34" s="2"/>
    </row>
    <row r="35" spans="1:14" x14ac:dyDescent="0.25">
      <c r="A35" s="70" t="s">
        <v>78</v>
      </c>
      <c r="B35" s="70"/>
      <c r="C35" s="70"/>
      <c r="D35" s="70"/>
      <c r="E35" s="70"/>
      <c r="F35" s="105">
        <v>2E-3</v>
      </c>
      <c r="G35" s="75"/>
      <c r="H35" s="76"/>
      <c r="I35" s="76"/>
      <c r="J35" s="76"/>
      <c r="K35" s="77"/>
      <c r="L35" s="4"/>
      <c r="M35" s="2"/>
      <c r="N35" s="2"/>
    </row>
    <row r="36" spans="1:14" s="103" customFormat="1" x14ac:dyDescent="0.25">
      <c r="A36" s="101" t="s">
        <v>4</v>
      </c>
      <c r="B36" s="101"/>
      <c r="C36" s="101"/>
      <c r="D36" s="101"/>
      <c r="E36" s="101"/>
      <c r="F36" s="107">
        <f>SUM(F18:F35)</f>
        <v>5.4000000000000013E-2</v>
      </c>
      <c r="G36" s="101" t="s">
        <v>4</v>
      </c>
      <c r="H36" s="101"/>
      <c r="I36" s="101"/>
      <c r="J36" s="101"/>
      <c r="K36" s="101"/>
      <c r="L36" s="107">
        <f>SUM(L18:L35)</f>
        <v>6.0000000000000001E-3</v>
      </c>
      <c r="M36" s="1"/>
      <c r="N36" s="1"/>
    </row>
    <row r="37" spans="1:14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s="2" customFormat="1" x14ac:dyDescent="0.25">
      <c r="A38" s="1" t="s">
        <v>122</v>
      </c>
      <c r="F38" s="2">
        <v>37</v>
      </c>
    </row>
    <row r="39" spans="1:14" ht="61.5" customHeight="1" x14ac:dyDescent="0.25">
      <c r="A39" s="78" t="s">
        <v>5</v>
      </c>
      <c r="B39" s="79"/>
      <c r="C39" s="79"/>
      <c r="D39" s="79"/>
      <c r="E39" s="80"/>
      <c r="F39" s="63" t="s">
        <v>6</v>
      </c>
      <c r="G39" s="63" t="s">
        <v>1</v>
      </c>
      <c r="H39" s="63" t="s">
        <v>72</v>
      </c>
      <c r="I39" s="63" t="s">
        <v>73</v>
      </c>
      <c r="J39" s="63" t="s">
        <v>74</v>
      </c>
      <c r="K39" s="21" t="s">
        <v>75</v>
      </c>
      <c r="L39" s="2"/>
      <c r="M39" s="56"/>
    </row>
    <row r="40" spans="1:14" x14ac:dyDescent="0.25">
      <c r="A40" s="70" t="s">
        <v>51</v>
      </c>
      <c r="B40" s="70"/>
      <c r="C40" s="70"/>
      <c r="D40" s="70"/>
      <c r="E40" s="70"/>
      <c r="F40" s="6">
        <f>'Работа №1'!F35</f>
        <v>19793.854800000001</v>
      </c>
      <c r="G40" s="105">
        <f>F18</f>
        <v>2E-3</v>
      </c>
      <c r="H40" s="6">
        <f>F40*G40*12</f>
        <v>475.05251520000002</v>
      </c>
      <c r="I40" s="6">
        <f>H40*1.302</f>
        <v>618.5183747904</v>
      </c>
      <c r="J40" s="6">
        <f>F38</f>
        <v>37</v>
      </c>
      <c r="K40" s="6">
        <f>I40/J40</f>
        <v>16.716712832172973</v>
      </c>
      <c r="L40" s="2"/>
      <c r="M40" s="109"/>
    </row>
    <row r="41" spans="1:14" ht="15" customHeight="1" x14ac:dyDescent="0.25">
      <c r="A41" s="75" t="s">
        <v>96</v>
      </c>
      <c r="B41" s="76"/>
      <c r="C41" s="76"/>
      <c r="D41" s="76"/>
      <c r="E41" s="77"/>
      <c r="F41" s="3">
        <f>'Услуга №1'!F37</f>
        <v>17114</v>
      </c>
      <c r="G41" s="105">
        <f t="shared" ref="G41:G57" si="0">F19</f>
        <v>2E-3</v>
      </c>
      <c r="H41" s="6">
        <f t="shared" ref="H41:H57" si="1">F41*G41*12</f>
        <v>410.73599999999999</v>
      </c>
      <c r="I41" s="6">
        <f t="shared" ref="I41:I57" si="2">H41*1.302</f>
        <v>534.77827200000002</v>
      </c>
      <c r="J41" s="6">
        <f>J40</f>
        <v>37</v>
      </c>
      <c r="K41" s="6">
        <f t="shared" ref="K41:K57" si="3">I41/J41</f>
        <v>14.453466810810811</v>
      </c>
      <c r="L41" s="2"/>
      <c r="M41" s="2"/>
    </row>
    <row r="42" spans="1:14" x14ac:dyDescent="0.25">
      <c r="A42" s="70" t="s">
        <v>98</v>
      </c>
      <c r="B42" s="70"/>
      <c r="C42" s="70"/>
      <c r="D42" s="70"/>
      <c r="E42" s="70"/>
      <c r="F42" s="30">
        <f>'Услуга №1'!F88</f>
        <v>17114</v>
      </c>
      <c r="G42" s="105">
        <f t="shared" si="0"/>
        <v>2E-3</v>
      </c>
      <c r="H42" s="6">
        <f t="shared" si="1"/>
        <v>410.73599999999999</v>
      </c>
      <c r="I42" s="6">
        <f t="shared" si="2"/>
        <v>534.77827200000002</v>
      </c>
      <c r="J42" s="6">
        <f>J41</f>
        <v>37</v>
      </c>
      <c r="K42" s="6">
        <f t="shared" si="3"/>
        <v>14.453466810810811</v>
      </c>
      <c r="L42" s="2"/>
    </row>
    <row r="43" spans="1:14" x14ac:dyDescent="0.25">
      <c r="A43" s="70" t="s">
        <v>66</v>
      </c>
      <c r="B43" s="70"/>
      <c r="C43" s="70"/>
      <c r="D43" s="70"/>
      <c r="E43" s="70"/>
      <c r="F43" s="3">
        <f>'Услуга №1'!F89</f>
        <v>16159</v>
      </c>
      <c r="G43" s="105">
        <f t="shared" si="0"/>
        <v>2E-3</v>
      </c>
      <c r="H43" s="6">
        <f t="shared" si="1"/>
        <v>387.81599999999997</v>
      </c>
      <c r="I43" s="6">
        <f t="shared" si="2"/>
        <v>504.93643199999997</v>
      </c>
      <c r="J43" s="6">
        <f t="shared" ref="J43:J57" si="4">J42</f>
        <v>37</v>
      </c>
      <c r="K43" s="6">
        <f t="shared" si="3"/>
        <v>13.646930594594593</v>
      </c>
      <c r="L43" s="2"/>
      <c r="M43" s="2"/>
    </row>
    <row r="44" spans="1:14" x14ac:dyDescent="0.25">
      <c r="A44" s="71" t="s">
        <v>41</v>
      </c>
      <c r="B44" s="72"/>
      <c r="C44" s="72"/>
      <c r="D44" s="72"/>
      <c r="E44" s="73"/>
      <c r="F44" s="3">
        <f>'Услуга №1'!F38</f>
        <v>15567</v>
      </c>
      <c r="G44" s="105">
        <f t="shared" si="0"/>
        <v>2E-3</v>
      </c>
      <c r="H44" s="6">
        <f t="shared" si="1"/>
        <v>373.608</v>
      </c>
      <c r="I44" s="6">
        <f t="shared" si="2"/>
        <v>486.43761600000005</v>
      </c>
      <c r="J44" s="6">
        <f t="shared" si="4"/>
        <v>37</v>
      </c>
      <c r="K44" s="6">
        <f t="shared" si="3"/>
        <v>13.146962594594596</v>
      </c>
      <c r="L44" s="2"/>
      <c r="M44" s="2"/>
    </row>
    <row r="45" spans="1:14" x14ac:dyDescent="0.25">
      <c r="A45" s="70" t="s">
        <v>43</v>
      </c>
      <c r="B45" s="70"/>
      <c r="C45" s="70"/>
      <c r="D45" s="70"/>
      <c r="E45" s="70"/>
      <c r="F45" s="3">
        <f>'Работа №1'!F38</f>
        <v>16030</v>
      </c>
      <c r="G45" s="105">
        <f t="shared" si="0"/>
        <v>3.0000000000000001E-3</v>
      </c>
      <c r="H45" s="6">
        <f t="shared" si="1"/>
        <v>577.08000000000004</v>
      </c>
      <c r="I45" s="6">
        <f t="shared" si="2"/>
        <v>751.35816000000011</v>
      </c>
      <c r="J45" s="6">
        <f t="shared" si="4"/>
        <v>37</v>
      </c>
      <c r="K45" s="6">
        <f t="shared" si="3"/>
        <v>20.306977297297301</v>
      </c>
      <c r="L45" s="2"/>
      <c r="M45" s="2"/>
    </row>
    <row r="46" spans="1:14" ht="15" customHeight="1" x14ac:dyDescent="0.25">
      <c r="A46" s="70" t="s">
        <v>42</v>
      </c>
      <c r="B46" s="70"/>
      <c r="C46" s="70"/>
      <c r="D46" s="70"/>
      <c r="E46" s="70"/>
      <c r="F46" s="3">
        <f>'Работа №1'!F39</f>
        <v>16948</v>
      </c>
      <c r="G46" s="105">
        <f t="shared" si="0"/>
        <v>1.2999999999999999E-2</v>
      </c>
      <c r="H46" s="6">
        <f t="shared" si="1"/>
        <v>2643.8879999999999</v>
      </c>
      <c r="I46" s="6">
        <f t="shared" si="2"/>
        <v>3442.3421760000001</v>
      </c>
      <c r="J46" s="6">
        <f t="shared" si="4"/>
        <v>37</v>
      </c>
      <c r="K46" s="6">
        <f t="shared" si="3"/>
        <v>93.036275027027031</v>
      </c>
      <c r="L46" s="2"/>
      <c r="M46" s="2"/>
    </row>
    <row r="47" spans="1:14" x14ac:dyDescent="0.25">
      <c r="A47" s="70" t="s">
        <v>48</v>
      </c>
      <c r="B47" s="70"/>
      <c r="C47" s="70"/>
      <c r="D47" s="70"/>
      <c r="E47" s="70"/>
      <c r="F47" s="3">
        <f>'Услуга №1'!F90</f>
        <v>16344</v>
      </c>
      <c r="G47" s="105">
        <f t="shared" si="0"/>
        <v>4.0000000000000001E-3</v>
      </c>
      <c r="H47" s="6">
        <f t="shared" si="1"/>
        <v>784.51200000000006</v>
      </c>
      <c r="I47" s="6">
        <f t="shared" si="2"/>
        <v>1021.4346240000001</v>
      </c>
      <c r="J47" s="6">
        <f t="shared" si="4"/>
        <v>37</v>
      </c>
      <c r="K47" s="6">
        <f t="shared" si="3"/>
        <v>27.606341189189191</v>
      </c>
      <c r="L47" s="2"/>
      <c r="M47" s="2"/>
    </row>
    <row r="48" spans="1:14" x14ac:dyDescent="0.25">
      <c r="A48" s="70" t="s">
        <v>77</v>
      </c>
      <c r="B48" s="70"/>
      <c r="C48" s="70"/>
      <c r="D48" s="70"/>
      <c r="E48" s="70"/>
      <c r="F48" s="3">
        <f>'Услуга №2 '!F49</f>
        <v>14366</v>
      </c>
      <c r="G48" s="105">
        <f t="shared" si="0"/>
        <v>2E-3</v>
      </c>
      <c r="H48" s="6">
        <f t="shared" si="1"/>
        <v>344.78399999999999</v>
      </c>
      <c r="I48" s="6">
        <f t="shared" si="2"/>
        <v>448.90876800000001</v>
      </c>
      <c r="J48" s="6">
        <f t="shared" si="4"/>
        <v>37</v>
      </c>
      <c r="K48" s="6">
        <f t="shared" si="3"/>
        <v>12.132669405405405</v>
      </c>
      <c r="L48" s="2"/>
      <c r="M48" s="2"/>
    </row>
    <row r="49" spans="1:13" x14ac:dyDescent="0.25">
      <c r="A49" s="70" t="s">
        <v>76</v>
      </c>
      <c r="B49" s="70"/>
      <c r="C49" s="70"/>
      <c r="D49" s="70"/>
      <c r="E49" s="70"/>
      <c r="F49" s="3">
        <f>'Услуга №2 '!F50</f>
        <v>14218.592000000001</v>
      </c>
      <c r="G49" s="105">
        <f t="shared" si="0"/>
        <v>2E-3</v>
      </c>
      <c r="H49" s="6">
        <f t="shared" si="1"/>
        <v>341.24620800000002</v>
      </c>
      <c r="I49" s="6">
        <f t="shared" si="2"/>
        <v>444.30256281600003</v>
      </c>
      <c r="J49" s="6">
        <f t="shared" si="4"/>
        <v>37</v>
      </c>
      <c r="K49" s="6">
        <f t="shared" si="3"/>
        <v>12.008177373405406</v>
      </c>
      <c r="L49" s="2"/>
      <c r="M49" s="2"/>
    </row>
    <row r="50" spans="1:13" x14ac:dyDescent="0.25">
      <c r="A50" s="70" t="s">
        <v>46</v>
      </c>
      <c r="B50" s="70"/>
      <c r="C50" s="70"/>
      <c r="D50" s="70"/>
      <c r="E50" s="70"/>
      <c r="F50" s="54">
        <f>'Услуга №1'!F91</f>
        <v>16224</v>
      </c>
      <c r="G50" s="105">
        <f t="shared" si="0"/>
        <v>6.0000000000000001E-3</v>
      </c>
      <c r="H50" s="6">
        <f t="shared" si="1"/>
        <v>1168.1280000000002</v>
      </c>
      <c r="I50" s="6">
        <f t="shared" si="2"/>
        <v>1520.9026560000002</v>
      </c>
      <c r="J50" s="6">
        <f t="shared" si="4"/>
        <v>37</v>
      </c>
      <c r="K50" s="6">
        <f t="shared" si="3"/>
        <v>41.105477189189195</v>
      </c>
      <c r="L50" s="2"/>
      <c r="M50" s="2"/>
    </row>
    <row r="51" spans="1:13" x14ac:dyDescent="0.25">
      <c r="A51" s="74" t="s">
        <v>50</v>
      </c>
      <c r="B51" s="74"/>
      <c r="C51" s="74"/>
      <c r="D51" s="74"/>
      <c r="E51" s="74"/>
      <c r="F51" s="3">
        <f>'Услуга №1'!F43</f>
        <v>16867</v>
      </c>
      <c r="G51" s="105">
        <f t="shared" si="0"/>
        <v>2E-3</v>
      </c>
      <c r="H51" s="6">
        <f t="shared" si="1"/>
        <v>404.80799999999999</v>
      </c>
      <c r="I51" s="6">
        <f t="shared" si="2"/>
        <v>527.06001600000002</v>
      </c>
      <c r="J51" s="6">
        <f t="shared" si="4"/>
        <v>37</v>
      </c>
      <c r="K51" s="6">
        <f t="shared" si="3"/>
        <v>14.244865297297299</v>
      </c>
      <c r="L51" s="2"/>
      <c r="M51" s="2"/>
    </row>
    <row r="52" spans="1:13" x14ac:dyDescent="0.25">
      <c r="A52" s="70" t="s">
        <v>45</v>
      </c>
      <c r="B52" s="70"/>
      <c r="C52" s="70"/>
      <c r="D52" s="70"/>
      <c r="E52" s="70"/>
      <c r="F52" s="3">
        <f>'Услуга №1'!F44</f>
        <v>16303</v>
      </c>
      <c r="G52" s="105">
        <f t="shared" si="0"/>
        <v>2E-3</v>
      </c>
      <c r="H52" s="6">
        <f t="shared" si="1"/>
        <v>391.27200000000005</v>
      </c>
      <c r="I52" s="6">
        <f t="shared" si="2"/>
        <v>509.43614400000007</v>
      </c>
      <c r="J52" s="6">
        <f t="shared" si="4"/>
        <v>37</v>
      </c>
      <c r="K52" s="6">
        <f t="shared" si="3"/>
        <v>13.768544432432435</v>
      </c>
      <c r="L52" s="2"/>
      <c r="M52" s="2"/>
    </row>
    <row r="53" spans="1:13" x14ac:dyDescent="0.25">
      <c r="A53" s="70" t="s">
        <v>49</v>
      </c>
      <c r="B53" s="70"/>
      <c r="C53" s="70"/>
      <c r="D53" s="70"/>
      <c r="E53" s="70"/>
      <c r="F53" s="3">
        <f>'Услуга №2 '!F54</f>
        <v>16397</v>
      </c>
      <c r="G53" s="105">
        <f t="shared" si="0"/>
        <v>2E-3</v>
      </c>
      <c r="H53" s="6">
        <f t="shared" si="1"/>
        <v>393.52800000000002</v>
      </c>
      <c r="I53" s="6">
        <f t="shared" si="2"/>
        <v>512.37345600000003</v>
      </c>
      <c r="J53" s="6">
        <f t="shared" si="4"/>
        <v>37</v>
      </c>
      <c r="K53" s="6">
        <f t="shared" si="3"/>
        <v>13.847931243243243</v>
      </c>
      <c r="L53" s="2"/>
      <c r="M53" s="2"/>
    </row>
    <row r="54" spans="1:13" ht="15" customHeight="1" x14ac:dyDescent="0.25">
      <c r="A54" s="70" t="s">
        <v>44</v>
      </c>
      <c r="B54" s="70"/>
      <c r="C54" s="70"/>
      <c r="D54" s="70"/>
      <c r="E54" s="70"/>
      <c r="F54" s="3">
        <f>'Услуга №2 '!F55</f>
        <v>15303</v>
      </c>
      <c r="G54" s="105">
        <f t="shared" si="0"/>
        <v>2E-3</v>
      </c>
      <c r="H54" s="6">
        <f t="shared" si="1"/>
        <v>367.27200000000005</v>
      </c>
      <c r="I54" s="6">
        <f t="shared" si="2"/>
        <v>478.18814400000008</v>
      </c>
      <c r="J54" s="6">
        <f t="shared" si="4"/>
        <v>37</v>
      </c>
      <c r="K54" s="6">
        <f t="shared" si="3"/>
        <v>12.924003891891894</v>
      </c>
      <c r="L54" s="2"/>
      <c r="M54" s="2"/>
    </row>
    <row r="55" spans="1:13" x14ac:dyDescent="0.25">
      <c r="A55" s="74" t="s">
        <v>47</v>
      </c>
      <c r="B55" s="74"/>
      <c r="C55" s="74"/>
      <c r="D55" s="74"/>
      <c r="E55" s="74"/>
      <c r="F55" s="3">
        <f>'Услуга №2 '!F56</f>
        <v>15038</v>
      </c>
      <c r="G55" s="105">
        <f t="shared" si="0"/>
        <v>2E-3</v>
      </c>
      <c r="H55" s="6">
        <f t="shared" si="1"/>
        <v>360.91200000000003</v>
      </c>
      <c r="I55" s="6">
        <f t="shared" si="2"/>
        <v>469.90742400000005</v>
      </c>
      <c r="J55" s="6">
        <f t="shared" si="4"/>
        <v>37</v>
      </c>
      <c r="K55" s="6">
        <f t="shared" si="3"/>
        <v>12.70020064864865</v>
      </c>
      <c r="L55" s="2"/>
      <c r="M55" s="2"/>
    </row>
    <row r="56" spans="1:13" x14ac:dyDescent="0.25">
      <c r="A56" s="70" t="s">
        <v>52</v>
      </c>
      <c r="B56" s="70"/>
      <c r="C56" s="70"/>
      <c r="D56" s="70"/>
      <c r="E56" s="70"/>
      <c r="F56" s="3">
        <f>'Услуга №2 '!F57</f>
        <v>15630</v>
      </c>
      <c r="G56" s="105">
        <f t="shared" si="0"/>
        <v>2E-3</v>
      </c>
      <c r="H56" s="6">
        <f t="shared" si="1"/>
        <v>375.12</v>
      </c>
      <c r="I56" s="6">
        <f t="shared" si="2"/>
        <v>488.40624000000003</v>
      </c>
      <c r="J56" s="6">
        <f t="shared" si="4"/>
        <v>37</v>
      </c>
      <c r="K56" s="6">
        <f t="shared" si="3"/>
        <v>13.200168648648649</v>
      </c>
      <c r="L56" s="2"/>
      <c r="M56" s="2"/>
    </row>
    <row r="57" spans="1:13" x14ac:dyDescent="0.25">
      <c r="A57" s="70" t="s">
        <v>78</v>
      </c>
      <c r="B57" s="70"/>
      <c r="C57" s="70"/>
      <c r="D57" s="70"/>
      <c r="E57" s="70"/>
      <c r="F57" s="3">
        <f>'Услуга №2 '!F58</f>
        <v>17114</v>
      </c>
      <c r="G57" s="105">
        <f t="shared" si="0"/>
        <v>2E-3</v>
      </c>
      <c r="H57" s="6">
        <f t="shared" si="1"/>
        <v>410.73599999999999</v>
      </c>
      <c r="I57" s="6">
        <f t="shared" si="2"/>
        <v>534.77827200000002</v>
      </c>
      <c r="J57" s="6">
        <f t="shared" si="4"/>
        <v>37</v>
      </c>
      <c r="K57" s="6">
        <f t="shared" si="3"/>
        <v>14.453466810810811</v>
      </c>
      <c r="L57" s="2"/>
      <c r="M57" s="2"/>
    </row>
    <row r="58" spans="1:13" x14ac:dyDescent="0.25">
      <c r="A58" s="92" t="s">
        <v>7</v>
      </c>
      <c r="B58" s="92"/>
      <c r="C58" s="92"/>
      <c r="D58" s="92"/>
      <c r="E58" s="92"/>
      <c r="F58" s="3"/>
      <c r="G58" s="3"/>
      <c r="H58" s="3"/>
      <c r="I58" s="42">
        <f>SUM(I40:I57)</f>
        <v>13828.847609606399</v>
      </c>
      <c r="J58" s="43">
        <f t="shared" ref="J58:K58" si="5">SUM(J40:J57)</f>
        <v>666</v>
      </c>
      <c r="K58" s="42">
        <f t="shared" si="5"/>
        <v>373.75263809747031</v>
      </c>
      <c r="L58" s="2"/>
      <c r="M58" s="2"/>
    </row>
    <row r="59" spans="1:13" s="2" customFormat="1" ht="13.5" customHeight="1" x14ac:dyDescent="0.25">
      <c r="I59" s="45"/>
      <c r="J59" s="46"/>
      <c r="K59" s="45"/>
    </row>
    <row r="60" spans="1:13" s="2" customFormat="1" ht="14.25" customHeight="1" x14ac:dyDescent="0.25">
      <c r="A60" s="83" t="s">
        <v>9</v>
      </c>
      <c r="B60" s="83"/>
      <c r="C60" s="83"/>
      <c r="D60" s="83"/>
      <c r="E60" s="83"/>
      <c r="F60" s="83"/>
      <c r="G60" s="83"/>
      <c r="H60" s="83"/>
      <c r="I60" s="83"/>
      <c r="J60" s="83"/>
      <c r="K60" s="83"/>
      <c r="L60" s="83"/>
    </row>
    <row r="61" spans="1:13" s="2" customFormat="1" ht="45" x14ac:dyDescent="0.25">
      <c r="A61" s="92" t="s">
        <v>10</v>
      </c>
      <c r="B61" s="92"/>
      <c r="C61" s="92"/>
      <c r="D61" s="92"/>
      <c r="E61" s="92"/>
      <c r="F61" s="65" t="s">
        <v>8</v>
      </c>
      <c r="G61" s="65" t="s">
        <v>67</v>
      </c>
      <c r="H61" s="65" t="s">
        <v>68</v>
      </c>
      <c r="I61" s="65" t="s">
        <v>80</v>
      </c>
      <c r="J61" s="65" t="s">
        <v>74</v>
      </c>
      <c r="K61" s="24" t="s">
        <v>75</v>
      </c>
      <c r="L61" s="25"/>
    </row>
    <row r="62" spans="1:13" s="2" customFormat="1" x14ac:dyDescent="0.25">
      <c r="A62" s="71" t="s">
        <v>11</v>
      </c>
      <c r="B62" s="72"/>
      <c r="C62" s="72"/>
      <c r="D62" s="72"/>
      <c r="E62" s="73"/>
      <c r="F62" s="5" t="s">
        <v>81</v>
      </c>
      <c r="G62" s="9">
        <f>I62/H62</f>
        <v>160.06178489702518</v>
      </c>
      <c r="H62" s="9">
        <v>4.37</v>
      </c>
      <c r="I62" s="9">
        <f>'Работа №1'!I53</f>
        <v>699.47</v>
      </c>
      <c r="J62" s="22">
        <f>J57</f>
        <v>37</v>
      </c>
      <c r="K62" s="26">
        <f>I62/J62</f>
        <v>18.904594594594595</v>
      </c>
      <c r="L62" s="27"/>
    </row>
    <row r="63" spans="1:13" s="2" customFormat="1" x14ac:dyDescent="0.25">
      <c r="A63" s="70" t="s">
        <v>12</v>
      </c>
      <c r="B63" s="70"/>
      <c r="C63" s="70"/>
      <c r="D63" s="70"/>
      <c r="E63" s="70"/>
      <c r="F63" s="3" t="s">
        <v>13</v>
      </c>
      <c r="G63" s="6">
        <f>I63/H63</f>
        <v>1.7596515727445219</v>
      </c>
      <c r="H63" s="6">
        <v>1596.89</v>
      </c>
      <c r="I63" s="9">
        <f>'Работа №1'!I54</f>
        <v>2809.97</v>
      </c>
      <c r="J63" s="22">
        <f>J62</f>
        <v>37</v>
      </c>
      <c r="K63" s="26">
        <f t="shared" ref="K63:K65" si="6">I63/J63</f>
        <v>75.945135135135132</v>
      </c>
      <c r="L63" s="27"/>
    </row>
    <row r="64" spans="1:13" s="2" customFormat="1" x14ac:dyDescent="0.25">
      <c r="A64" s="70" t="s">
        <v>127</v>
      </c>
      <c r="B64" s="70"/>
      <c r="C64" s="70"/>
      <c r="D64" s="70"/>
      <c r="E64" s="70"/>
      <c r="F64" s="3" t="s">
        <v>129</v>
      </c>
      <c r="G64" s="6">
        <f>I64/H64</f>
        <v>0.8403080013391363</v>
      </c>
      <c r="H64" s="6">
        <v>29.87</v>
      </c>
      <c r="I64" s="9">
        <v>25.1</v>
      </c>
      <c r="J64" s="22">
        <f t="shared" ref="J64:J65" si="7">J63</f>
        <v>37</v>
      </c>
      <c r="K64" s="26">
        <f t="shared" si="6"/>
        <v>0.67837837837837844</v>
      </c>
      <c r="L64" s="27"/>
    </row>
    <row r="65" spans="1:13" s="2" customFormat="1" x14ac:dyDescent="0.25">
      <c r="A65" s="70" t="s">
        <v>128</v>
      </c>
      <c r="B65" s="70"/>
      <c r="C65" s="70"/>
      <c r="D65" s="70"/>
      <c r="E65" s="70"/>
      <c r="F65" s="3" t="s">
        <v>129</v>
      </c>
      <c r="G65" s="6">
        <f>I65/H65</f>
        <v>1.0901155933003066</v>
      </c>
      <c r="H65" s="6">
        <v>42.39</v>
      </c>
      <c r="I65" s="9">
        <v>46.21</v>
      </c>
      <c r="J65" s="22">
        <f t="shared" si="7"/>
        <v>37</v>
      </c>
      <c r="K65" s="26">
        <f t="shared" si="6"/>
        <v>1.2489189189189189</v>
      </c>
      <c r="L65" s="27"/>
    </row>
    <row r="66" spans="1:13" s="2" customFormat="1" x14ac:dyDescent="0.25">
      <c r="A66" s="81" t="s">
        <v>14</v>
      </c>
      <c r="B66" s="82"/>
      <c r="C66" s="82"/>
      <c r="D66" s="82"/>
      <c r="E66" s="82"/>
      <c r="F66" s="82"/>
      <c r="G66" s="82"/>
      <c r="H66" s="82"/>
      <c r="I66" s="23">
        <f>SUM(I62:I65)</f>
        <v>3580.7499999999995</v>
      </c>
      <c r="J66" s="29"/>
      <c r="K66" s="23">
        <f>SUM(K62:K65)</f>
        <v>96.777027027027032</v>
      </c>
      <c r="L66" s="28"/>
      <c r="M66" s="58"/>
    </row>
    <row r="67" spans="1:13" s="2" customFormat="1" ht="12" customHeight="1" x14ac:dyDescent="0.25"/>
    <row r="68" spans="1:13" s="2" customFormat="1" x14ac:dyDescent="0.25">
      <c r="A68" s="83" t="s">
        <v>15</v>
      </c>
      <c r="B68" s="83"/>
      <c r="C68" s="83"/>
      <c r="D68" s="83"/>
      <c r="E68" s="83"/>
      <c r="F68" s="83"/>
      <c r="G68" s="83"/>
      <c r="H68" s="83"/>
      <c r="I68" s="83"/>
      <c r="J68" s="83"/>
      <c r="K68" s="83"/>
      <c r="L68" s="83"/>
    </row>
    <row r="69" spans="1:13" s="2" customFormat="1" ht="48.75" customHeight="1" x14ac:dyDescent="0.25">
      <c r="A69" s="78" t="s">
        <v>19</v>
      </c>
      <c r="B69" s="79"/>
      <c r="C69" s="79"/>
      <c r="D69" s="79"/>
      <c r="E69" s="80"/>
      <c r="F69" s="63" t="s">
        <v>8</v>
      </c>
      <c r="G69" s="63" t="s">
        <v>67</v>
      </c>
      <c r="H69" s="63" t="s">
        <v>68</v>
      </c>
      <c r="I69" s="63" t="s">
        <v>80</v>
      </c>
      <c r="J69" s="63" t="s">
        <v>74</v>
      </c>
      <c r="K69" s="24" t="s">
        <v>75</v>
      </c>
      <c r="L69" s="25"/>
    </row>
    <row r="70" spans="1:13" s="2" customFormat="1" hidden="1" x14ac:dyDescent="0.25">
      <c r="A70" s="70" t="s">
        <v>57</v>
      </c>
      <c r="B70" s="70"/>
      <c r="C70" s="70"/>
      <c r="D70" s="70"/>
      <c r="E70" s="70"/>
      <c r="F70" s="3" t="s">
        <v>17</v>
      </c>
      <c r="G70" s="30">
        <v>0.1</v>
      </c>
      <c r="H70" s="6">
        <f>'Услуга №2 '!H71</f>
        <v>0</v>
      </c>
      <c r="I70" s="6">
        <f>H70*G70*12</f>
        <v>0</v>
      </c>
      <c r="J70" s="22">
        <f>J63</f>
        <v>37</v>
      </c>
      <c r="K70" s="64">
        <f>I70/J70</f>
        <v>0</v>
      </c>
      <c r="L70" s="28"/>
    </row>
    <row r="71" spans="1:13" s="2" customFormat="1" x14ac:dyDescent="0.25">
      <c r="A71" s="70" t="s">
        <v>16</v>
      </c>
      <c r="B71" s="70"/>
      <c r="C71" s="70"/>
      <c r="D71" s="70"/>
      <c r="E71" s="70"/>
      <c r="F71" s="3" t="s">
        <v>17</v>
      </c>
      <c r="G71" s="105">
        <v>2E-3</v>
      </c>
      <c r="H71" s="6">
        <f>'Услуга №2 '!H72</f>
        <v>570</v>
      </c>
      <c r="I71" s="6">
        <f t="shared" ref="I71:I74" si="8">H71*G71*12</f>
        <v>13.680000000000001</v>
      </c>
      <c r="J71" s="22">
        <f>J70</f>
        <v>37</v>
      </c>
      <c r="K71" s="64">
        <f t="shared" ref="K71:K74" si="9">I71/J71</f>
        <v>0.36972972972972978</v>
      </c>
      <c r="L71" s="28"/>
    </row>
    <row r="72" spans="1:13" s="2" customFormat="1" ht="16.5" customHeight="1" x14ac:dyDescent="0.25">
      <c r="A72" s="74" t="s">
        <v>83</v>
      </c>
      <c r="B72" s="74"/>
      <c r="C72" s="74"/>
      <c r="D72" s="74"/>
      <c r="E72" s="74"/>
      <c r="F72" s="3" t="s">
        <v>17</v>
      </c>
      <c r="G72" s="105">
        <v>2E-3</v>
      </c>
      <c r="H72" s="6">
        <f>'Услуга №2 '!H73</f>
        <v>4000</v>
      </c>
      <c r="I72" s="6">
        <f t="shared" si="8"/>
        <v>96</v>
      </c>
      <c r="J72" s="22">
        <f>J79</f>
        <v>37</v>
      </c>
      <c r="K72" s="64">
        <f t="shared" si="9"/>
        <v>2.5945945945945947</v>
      </c>
      <c r="L72" s="28"/>
    </row>
    <row r="73" spans="1:13" s="2" customFormat="1" ht="15" customHeight="1" x14ac:dyDescent="0.25">
      <c r="A73" s="74" t="s">
        <v>56</v>
      </c>
      <c r="B73" s="74"/>
      <c r="C73" s="74"/>
      <c r="D73" s="74"/>
      <c r="E73" s="74"/>
      <c r="F73" s="3" t="s">
        <v>17</v>
      </c>
      <c r="G73" s="105">
        <v>2E-3</v>
      </c>
      <c r="H73" s="6">
        <f>'Услуга №2 '!H74</f>
        <v>3000</v>
      </c>
      <c r="I73" s="6">
        <f t="shared" si="8"/>
        <v>72</v>
      </c>
      <c r="J73" s="22">
        <f>J79</f>
        <v>37</v>
      </c>
      <c r="K73" s="64">
        <f t="shared" si="9"/>
        <v>1.9459459459459461</v>
      </c>
      <c r="L73" s="28"/>
    </row>
    <row r="74" spans="1:13" s="2" customFormat="1" ht="15" customHeight="1" x14ac:dyDescent="0.25">
      <c r="A74" s="74" t="s">
        <v>104</v>
      </c>
      <c r="B74" s="74"/>
      <c r="C74" s="74"/>
      <c r="D74" s="74"/>
      <c r="E74" s="74"/>
      <c r="F74" s="3" t="s">
        <v>17</v>
      </c>
      <c r="G74" s="105">
        <v>2E-3</v>
      </c>
      <c r="H74" s="6">
        <f>'Услуга №2 '!H75</f>
        <v>2400</v>
      </c>
      <c r="I74" s="6">
        <f t="shared" si="8"/>
        <v>57.599999999999994</v>
      </c>
      <c r="J74" s="22">
        <f>J80</f>
        <v>37</v>
      </c>
      <c r="K74" s="64">
        <f t="shared" si="9"/>
        <v>1.5567567567567566</v>
      </c>
      <c r="L74" s="28"/>
    </row>
    <row r="75" spans="1:13" ht="18.75" customHeight="1" x14ac:dyDescent="0.25">
      <c r="A75" s="81" t="s">
        <v>18</v>
      </c>
      <c r="B75" s="82"/>
      <c r="C75" s="82"/>
      <c r="D75" s="82"/>
      <c r="E75" s="82"/>
      <c r="F75" s="82"/>
      <c r="G75" s="82"/>
      <c r="H75" s="84"/>
      <c r="I75" s="23">
        <f>SUM(I70:I74)</f>
        <v>239.28</v>
      </c>
      <c r="J75" s="23"/>
      <c r="K75" s="23">
        <f>SUM(K70:K74)</f>
        <v>6.4670270270270276</v>
      </c>
      <c r="L75" s="28"/>
      <c r="M75" s="2"/>
    </row>
    <row r="76" spans="1:13" ht="18.75" customHeight="1" x14ac:dyDescent="0.25">
      <c r="A76" s="13"/>
      <c r="B76" s="13"/>
      <c r="C76" s="13"/>
      <c r="D76" s="13"/>
      <c r="E76" s="13"/>
      <c r="F76" s="13"/>
      <c r="G76" s="13"/>
      <c r="H76" s="13"/>
      <c r="I76" s="44"/>
      <c r="J76" s="44"/>
      <c r="K76" s="44"/>
      <c r="L76" s="14"/>
      <c r="M76" s="2"/>
    </row>
    <row r="77" spans="1:13" s="2" customFormat="1" x14ac:dyDescent="0.25">
      <c r="A77" s="83" t="s">
        <v>84</v>
      </c>
      <c r="B77" s="83"/>
      <c r="C77" s="83"/>
      <c r="D77" s="83"/>
      <c r="E77" s="83"/>
      <c r="F77" s="83"/>
      <c r="G77" s="83"/>
      <c r="H77" s="83"/>
      <c r="I77" s="83"/>
      <c r="J77" s="83"/>
      <c r="K77" s="83"/>
      <c r="L77" s="83"/>
    </row>
    <row r="78" spans="1:13" s="2" customFormat="1" ht="46.5" customHeight="1" x14ac:dyDescent="0.25">
      <c r="A78" s="78" t="s">
        <v>19</v>
      </c>
      <c r="B78" s="79"/>
      <c r="C78" s="79"/>
      <c r="D78" s="79"/>
      <c r="E78" s="80"/>
      <c r="F78" s="63" t="s">
        <v>8</v>
      </c>
      <c r="G78" s="63" t="s">
        <v>67</v>
      </c>
      <c r="H78" s="63" t="s">
        <v>68</v>
      </c>
      <c r="I78" s="63" t="s">
        <v>80</v>
      </c>
      <c r="J78" s="63" t="s">
        <v>74</v>
      </c>
      <c r="K78" s="21" t="s">
        <v>75</v>
      </c>
      <c r="L78" s="31"/>
    </row>
    <row r="79" spans="1:13" s="2" customFormat="1" ht="29.25" customHeight="1" x14ac:dyDescent="0.25">
      <c r="A79" s="74" t="s">
        <v>82</v>
      </c>
      <c r="B79" s="74"/>
      <c r="C79" s="74"/>
      <c r="D79" s="74"/>
      <c r="E79" s="74"/>
      <c r="F79" s="3" t="s">
        <v>17</v>
      </c>
      <c r="G79" s="105">
        <v>2E-3</v>
      </c>
      <c r="H79" s="6">
        <f>'Услуга №2 '!H80</f>
        <v>2282</v>
      </c>
      <c r="I79" s="6">
        <f>H79*G79*12</f>
        <v>54.768000000000001</v>
      </c>
      <c r="J79" s="22">
        <f>J71</f>
        <v>37</v>
      </c>
      <c r="K79" s="64">
        <f>I79/J79</f>
        <v>1.4802162162162162</v>
      </c>
      <c r="L79" s="28"/>
    </row>
    <row r="80" spans="1:13" s="2" customFormat="1" ht="16.5" customHeight="1" x14ac:dyDescent="0.25">
      <c r="A80" s="70" t="s">
        <v>103</v>
      </c>
      <c r="B80" s="70"/>
      <c r="C80" s="70"/>
      <c r="D80" s="70"/>
      <c r="E80" s="70"/>
      <c r="F80" s="3" t="s">
        <v>17</v>
      </c>
      <c r="G80" s="105">
        <v>2E-3</v>
      </c>
      <c r="H80" s="6">
        <f>'Услуга №2 '!H81</f>
        <v>3000</v>
      </c>
      <c r="I80" s="6">
        <f>H80*G80*12</f>
        <v>72</v>
      </c>
      <c r="J80" s="22">
        <f t="shared" ref="J80:J81" si="10">J72</f>
        <v>37</v>
      </c>
      <c r="K80" s="64">
        <f>I80/J80</f>
        <v>1.9459459459459461</v>
      </c>
      <c r="L80" s="28"/>
    </row>
    <row r="81" spans="1:13" s="2" customFormat="1" ht="18.75" hidden="1" customHeight="1" x14ac:dyDescent="0.25">
      <c r="A81" s="71" t="s">
        <v>105</v>
      </c>
      <c r="B81" s="72"/>
      <c r="C81" s="72"/>
      <c r="D81" s="72"/>
      <c r="E81" s="73"/>
      <c r="F81" s="3" t="s">
        <v>17</v>
      </c>
      <c r="G81" s="105">
        <v>2E-3</v>
      </c>
      <c r="H81" s="6">
        <v>6000</v>
      </c>
      <c r="I81" s="6"/>
      <c r="J81" s="22">
        <f t="shared" si="10"/>
        <v>37</v>
      </c>
      <c r="K81" s="6">
        <f t="shared" ref="K81" si="11">I81/J81</f>
        <v>0</v>
      </c>
      <c r="L81" s="14"/>
    </row>
    <row r="82" spans="1:13" s="2" customFormat="1" x14ac:dyDescent="0.25">
      <c r="A82" s="81" t="s">
        <v>86</v>
      </c>
      <c r="B82" s="82"/>
      <c r="C82" s="82"/>
      <c r="D82" s="82"/>
      <c r="E82" s="82"/>
      <c r="F82" s="82"/>
      <c r="G82" s="82"/>
      <c r="H82" s="82"/>
      <c r="I82" s="32">
        <f>SUM(I79:I81)</f>
        <v>126.768</v>
      </c>
      <c r="J82" s="32"/>
      <c r="K82" s="32">
        <f>SUM(K79:K81)</f>
        <v>3.4261621621621625</v>
      </c>
      <c r="L82" s="14"/>
    </row>
    <row r="83" spans="1:13" s="2" customFormat="1" x14ac:dyDescent="0.25">
      <c r="A83" s="13"/>
      <c r="B83" s="13"/>
      <c r="C83" s="13"/>
      <c r="D83" s="13"/>
      <c r="E83" s="13"/>
      <c r="F83" s="13"/>
      <c r="G83" s="13"/>
      <c r="H83" s="13"/>
      <c r="I83" s="33"/>
      <c r="J83" s="33"/>
      <c r="K83" s="33"/>
      <c r="L83" s="14"/>
    </row>
    <row r="84" spans="1:13" s="2" customFormat="1" x14ac:dyDescent="0.25">
      <c r="A84" s="83" t="s">
        <v>87</v>
      </c>
      <c r="B84" s="83"/>
      <c r="C84" s="83"/>
      <c r="D84" s="83"/>
      <c r="E84" s="83"/>
      <c r="F84" s="83"/>
      <c r="G84" s="83"/>
      <c r="H84" s="83"/>
      <c r="I84" s="83"/>
      <c r="J84" s="83"/>
      <c r="K84" s="83"/>
      <c r="L84" s="83"/>
    </row>
    <row r="85" spans="1:13" s="2" customFormat="1" ht="47.25" customHeight="1" x14ac:dyDescent="0.25">
      <c r="A85" s="78" t="s">
        <v>20</v>
      </c>
      <c r="B85" s="79"/>
      <c r="C85" s="79"/>
      <c r="D85" s="79"/>
      <c r="E85" s="80"/>
      <c r="F85" s="63" t="s">
        <v>8</v>
      </c>
      <c r="G85" s="63" t="s">
        <v>67</v>
      </c>
      <c r="H85" s="63" t="s">
        <v>68</v>
      </c>
      <c r="I85" s="63" t="s">
        <v>80</v>
      </c>
      <c r="J85" s="18" t="s">
        <v>74</v>
      </c>
      <c r="K85" s="21" t="s">
        <v>75</v>
      </c>
      <c r="L85" s="31"/>
      <c r="M85" s="31"/>
    </row>
    <row r="86" spans="1:13" s="2" customFormat="1" ht="33.75" customHeight="1" x14ac:dyDescent="0.25">
      <c r="A86" s="78" t="s">
        <v>21</v>
      </c>
      <c r="B86" s="79"/>
      <c r="C86" s="79"/>
      <c r="D86" s="79"/>
      <c r="E86" s="80"/>
      <c r="F86" s="7" t="s">
        <v>22</v>
      </c>
      <c r="G86" s="105">
        <v>8.0000000000000002E-3</v>
      </c>
      <c r="H86" s="6">
        <f>'Работа №2'!H86</f>
        <v>536.9</v>
      </c>
      <c r="I86" s="6">
        <f>G86*H86*12</f>
        <v>51.542400000000001</v>
      </c>
      <c r="J86" s="34">
        <f>J81</f>
        <v>37</v>
      </c>
      <c r="K86" s="6">
        <f>I86/J86</f>
        <v>1.3930378378378379</v>
      </c>
      <c r="L86" s="35"/>
      <c r="M86" s="14"/>
    </row>
    <row r="87" spans="1:13" s="2" customFormat="1" ht="27" customHeight="1" x14ac:dyDescent="0.25">
      <c r="A87" s="78" t="s">
        <v>130</v>
      </c>
      <c r="B87" s="79"/>
      <c r="C87" s="79"/>
      <c r="D87" s="79"/>
      <c r="E87" s="80"/>
      <c r="F87" s="7" t="s">
        <v>22</v>
      </c>
      <c r="G87" s="105">
        <v>2E-3</v>
      </c>
      <c r="H87" s="6">
        <v>76.7</v>
      </c>
      <c r="I87" s="6">
        <f>G87*H87*12</f>
        <v>1.8408000000000002</v>
      </c>
      <c r="J87" s="34">
        <v>37</v>
      </c>
      <c r="K87" s="6">
        <f t="shared" ref="K87:K88" si="12">I87/J87</f>
        <v>4.9751351351351357E-2</v>
      </c>
      <c r="L87" s="35"/>
      <c r="M87" s="14"/>
    </row>
    <row r="88" spans="1:13" s="2" customFormat="1" ht="27" customHeight="1" x14ac:dyDescent="0.25">
      <c r="A88" s="78" t="s">
        <v>131</v>
      </c>
      <c r="B88" s="79"/>
      <c r="C88" s="79"/>
      <c r="D88" s="79"/>
      <c r="E88" s="80"/>
      <c r="F88" s="7" t="s">
        <v>25</v>
      </c>
      <c r="G88" s="30"/>
      <c r="H88" s="6"/>
      <c r="I88" s="6">
        <v>4.2168000000000001</v>
      </c>
      <c r="J88" s="34">
        <v>37</v>
      </c>
      <c r="K88" s="6">
        <f t="shared" si="12"/>
        <v>0.11396756756756757</v>
      </c>
      <c r="L88" s="35"/>
      <c r="M88" s="14"/>
    </row>
    <row r="89" spans="1:13" s="2" customFormat="1" ht="16.5" customHeight="1" x14ac:dyDescent="0.25">
      <c r="A89" s="78" t="s">
        <v>88</v>
      </c>
      <c r="B89" s="79"/>
      <c r="C89" s="79"/>
      <c r="D89" s="79"/>
      <c r="E89" s="80"/>
      <c r="F89" s="7" t="s">
        <v>89</v>
      </c>
      <c r="G89" s="105">
        <v>2E-3</v>
      </c>
      <c r="H89" s="6">
        <v>1000</v>
      </c>
      <c r="I89" s="6">
        <f>G89*H89*12</f>
        <v>24</v>
      </c>
      <c r="J89" s="34">
        <f>J86</f>
        <v>37</v>
      </c>
      <c r="K89" s="6">
        <f>I89/J89</f>
        <v>0.64864864864864868</v>
      </c>
      <c r="L89" s="35"/>
      <c r="M89" s="14"/>
    </row>
    <row r="90" spans="1:13" s="2" customFormat="1" x14ac:dyDescent="0.25">
      <c r="A90" s="81" t="s">
        <v>23</v>
      </c>
      <c r="B90" s="82"/>
      <c r="C90" s="82"/>
      <c r="D90" s="82"/>
      <c r="E90" s="82"/>
      <c r="F90" s="82"/>
      <c r="G90" s="82"/>
      <c r="H90" s="84"/>
      <c r="I90" s="32">
        <f t="shared" ref="I90" si="13">SUM(I86:I89)</f>
        <v>81.599999999999994</v>
      </c>
      <c r="J90" s="36"/>
      <c r="K90" s="36">
        <f>SUM(K86:K89)</f>
        <v>2.2054054054054055</v>
      </c>
      <c r="L90" s="37"/>
      <c r="M90" s="14"/>
    </row>
    <row r="91" spans="1:13" s="2" customFormat="1" x14ac:dyDescent="0.25">
      <c r="A91" s="13"/>
      <c r="B91" s="13"/>
      <c r="C91" s="13"/>
      <c r="D91" s="13"/>
      <c r="E91" s="13"/>
      <c r="F91" s="13"/>
      <c r="G91" s="13"/>
      <c r="H91" s="13"/>
      <c r="I91" s="33"/>
      <c r="J91" s="38"/>
      <c r="K91" s="38"/>
      <c r="L91" s="37"/>
      <c r="M91" s="14"/>
    </row>
    <row r="92" spans="1:13" s="2" customFormat="1" x14ac:dyDescent="0.25">
      <c r="A92" s="83" t="s">
        <v>40</v>
      </c>
      <c r="B92" s="83"/>
      <c r="C92" s="83"/>
      <c r="D92" s="83"/>
      <c r="E92" s="83"/>
      <c r="F92" s="83"/>
      <c r="G92" s="83"/>
      <c r="H92" s="83"/>
      <c r="I92" s="83"/>
      <c r="J92" s="83"/>
      <c r="K92" s="83"/>
      <c r="L92" s="83"/>
    </row>
    <row r="93" spans="1:13" s="2" customFormat="1" ht="64.5" customHeight="1" x14ac:dyDescent="0.25">
      <c r="A93" s="78" t="s">
        <v>5</v>
      </c>
      <c r="B93" s="79"/>
      <c r="C93" s="79"/>
      <c r="D93" s="79"/>
      <c r="E93" s="80"/>
      <c r="F93" s="63" t="s">
        <v>6</v>
      </c>
      <c r="G93" s="63" t="s">
        <v>1</v>
      </c>
      <c r="H93" s="63" t="s">
        <v>72</v>
      </c>
      <c r="I93" s="63" t="s">
        <v>73</v>
      </c>
      <c r="J93" s="63" t="s">
        <v>74</v>
      </c>
      <c r="K93" s="21" t="s">
        <v>75</v>
      </c>
    </row>
    <row r="94" spans="1:13" s="2" customFormat="1" ht="15" customHeight="1" x14ac:dyDescent="0.25">
      <c r="A94" s="70" t="s">
        <v>3</v>
      </c>
      <c r="B94" s="70"/>
      <c r="C94" s="70"/>
      <c r="D94" s="70"/>
      <c r="E94" s="70"/>
      <c r="F94" s="8">
        <f>'Услуга №2 '!F97</f>
        <v>27131</v>
      </c>
      <c r="G94" s="105">
        <f>L18</f>
        <v>2E-3</v>
      </c>
      <c r="H94" s="39">
        <f>F94*12*G94</f>
        <v>651.14400000000001</v>
      </c>
      <c r="I94" s="6">
        <f>H94*1.302</f>
        <v>847.78948800000001</v>
      </c>
      <c r="J94" s="22">
        <f>J89</f>
        <v>37</v>
      </c>
      <c r="K94" s="6">
        <f>I94/J94</f>
        <v>22.913229405405406</v>
      </c>
    </row>
    <row r="95" spans="1:13" s="2" customFormat="1" ht="15" customHeight="1" x14ac:dyDescent="0.25">
      <c r="A95" s="70" t="s">
        <v>97</v>
      </c>
      <c r="B95" s="70"/>
      <c r="C95" s="70"/>
      <c r="D95" s="70"/>
      <c r="E95" s="70"/>
      <c r="F95" s="8">
        <f>'Услуга №2 '!F98</f>
        <v>17114</v>
      </c>
      <c r="G95" s="105">
        <f t="shared" ref="G95:G96" si="14">L19</f>
        <v>2E-3</v>
      </c>
      <c r="H95" s="39">
        <f t="shared" ref="H95:H96" si="15">F95*12*G95</f>
        <v>410.73599999999999</v>
      </c>
      <c r="I95" s="6">
        <f t="shared" ref="I95:I96" si="16">H95*1.302</f>
        <v>534.77827200000002</v>
      </c>
      <c r="J95" s="22">
        <f>J94</f>
        <v>37</v>
      </c>
      <c r="K95" s="6">
        <f t="shared" ref="K95:K96" si="17">I95/J95</f>
        <v>14.453466810810811</v>
      </c>
    </row>
    <row r="96" spans="1:13" s="2" customFormat="1" ht="15" customHeight="1" x14ac:dyDescent="0.25">
      <c r="A96" s="75" t="s">
        <v>53</v>
      </c>
      <c r="B96" s="76"/>
      <c r="C96" s="76"/>
      <c r="D96" s="76"/>
      <c r="E96" s="77"/>
      <c r="F96" s="8">
        <f>'Услуга №2 '!F99</f>
        <v>15967</v>
      </c>
      <c r="G96" s="105">
        <f t="shared" si="14"/>
        <v>2E-3</v>
      </c>
      <c r="H96" s="39">
        <f t="shared" si="15"/>
        <v>383.20800000000003</v>
      </c>
      <c r="I96" s="6">
        <f t="shared" si="16"/>
        <v>498.93681600000008</v>
      </c>
      <c r="J96" s="22">
        <f>J95</f>
        <v>37</v>
      </c>
      <c r="K96" s="6">
        <f t="shared" si="17"/>
        <v>13.484778810810813</v>
      </c>
    </row>
    <row r="97" spans="1:14" ht="20.25" customHeight="1" x14ac:dyDescent="0.25">
      <c r="A97" s="67" t="s">
        <v>24</v>
      </c>
      <c r="B97" s="68"/>
      <c r="C97" s="68"/>
      <c r="D97" s="68"/>
      <c r="E97" s="68"/>
      <c r="F97" s="68"/>
      <c r="G97" s="68"/>
      <c r="H97" s="69"/>
      <c r="I97" s="32">
        <f>SUM(I94:I96)</f>
        <v>1881.504576</v>
      </c>
      <c r="J97" s="36"/>
      <c r="K97" s="36">
        <f>SUM(K94:K96)</f>
        <v>50.851475027027035</v>
      </c>
      <c r="L97" s="2"/>
    </row>
    <row r="98" spans="1:14" s="2" customFormat="1" ht="12" customHeight="1" x14ac:dyDescent="0.25">
      <c r="F98" s="62"/>
      <c r="G98" s="62"/>
      <c r="H98" s="62"/>
      <c r="I98" s="62"/>
      <c r="J98" s="62"/>
      <c r="K98" s="62"/>
      <c r="L98" s="62"/>
    </row>
    <row r="99" spans="1:14" x14ac:dyDescent="0.25">
      <c r="A99" s="91" t="s">
        <v>90</v>
      </c>
      <c r="B99" s="91"/>
      <c r="C99" s="91"/>
      <c r="D99" s="91"/>
      <c r="E99" s="91"/>
      <c r="F99" s="91"/>
      <c r="G99" s="91"/>
      <c r="H99" s="91"/>
      <c r="I99" s="91"/>
      <c r="J99" s="91"/>
      <c r="K99" s="91"/>
      <c r="L99" s="93"/>
      <c r="M99" s="2"/>
    </row>
    <row r="100" spans="1:14" ht="45" x14ac:dyDescent="0.25">
      <c r="A100" s="92" t="s">
        <v>91</v>
      </c>
      <c r="B100" s="92"/>
      <c r="C100" s="92"/>
      <c r="D100" s="92"/>
      <c r="E100" s="92"/>
      <c r="F100" s="63" t="s">
        <v>8</v>
      </c>
      <c r="G100" s="63" t="s">
        <v>67</v>
      </c>
      <c r="H100" s="63" t="s">
        <v>68</v>
      </c>
      <c r="I100" s="63" t="s">
        <v>80</v>
      </c>
      <c r="J100" s="63" t="s">
        <v>74</v>
      </c>
      <c r="K100" s="24" t="s">
        <v>75</v>
      </c>
      <c r="L100" s="25"/>
      <c r="M100" s="2"/>
    </row>
    <row r="101" spans="1:14" x14ac:dyDescent="0.25">
      <c r="A101" s="70" t="s">
        <v>85</v>
      </c>
      <c r="B101" s="70"/>
      <c r="C101" s="70"/>
      <c r="D101" s="70"/>
      <c r="E101" s="70"/>
      <c r="F101" s="3" t="s">
        <v>25</v>
      </c>
      <c r="G101" s="30"/>
      <c r="H101" s="39"/>
      <c r="I101" s="39">
        <v>70.47</v>
      </c>
      <c r="J101" s="22">
        <f>J96</f>
        <v>37</v>
      </c>
      <c r="K101" s="64">
        <f>I101/J101</f>
        <v>1.9045945945945946</v>
      </c>
      <c r="L101" s="28"/>
      <c r="M101" s="2"/>
    </row>
    <row r="102" spans="1:14" x14ac:dyDescent="0.25">
      <c r="A102" s="70" t="s">
        <v>106</v>
      </c>
      <c r="B102" s="70"/>
      <c r="C102" s="70"/>
      <c r="D102" s="70"/>
      <c r="E102" s="70"/>
      <c r="F102" s="3" t="s">
        <v>25</v>
      </c>
      <c r="G102" s="30"/>
      <c r="H102" s="39"/>
      <c r="I102" s="39">
        <v>15.6</v>
      </c>
      <c r="J102" s="22">
        <f>J101</f>
        <v>37</v>
      </c>
      <c r="K102" s="64">
        <f>I102/J102</f>
        <v>0.42162162162162159</v>
      </c>
      <c r="L102" s="28"/>
      <c r="M102" s="2"/>
    </row>
    <row r="103" spans="1:14" x14ac:dyDescent="0.25">
      <c r="A103" s="81" t="s">
        <v>92</v>
      </c>
      <c r="B103" s="82"/>
      <c r="C103" s="82"/>
      <c r="D103" s="82"/>
      <c r="E103" s="82"/>
      <c r="F103" s="82"/>
      <c r="G103" s="82"/>
      <c r="H103" s="82"/>
      <c r="I103" s="32">
        <f>SUM(I101:I102)</f>
        <v>86.07</v>
      </c>
      <c r="J103" s="32"/>
      <c r="K103" s="32">
        <f t="shared" ref="K103" si="18">SUM(K101:K102)</f>
        <v>2.3262162162162161</v>
      </c>
      <c r="L103" s="28"/>
      <c r="M103" s="2"/>
    </row>
    <row r="104" spans="1:14" s="2" customFormat="1" x14ac:dyDescent="0.25">
      <c r="F104" s="62"/>
      <c r="G104" s="62"/>
      <c r="H104" s="62"/>
      <c r="I104" s="62"/>
      <c r="J104" s="62"/>
      <c r="K104" s="62"/>
      <c r="L104" s="62"/>
    </row>
    <row r="105" spans="1:14" s="2" customFormat="1" ht="12.75" customHeight="1" x14ac:dyDescent="0.25">
      <c r="A105" s="91" t="s">
        <v>26</v>
      </c>
      <c r="B105" s="91"/>
      <c r="C105" s="91"/>
      <c r="D105" s="91"/>
      <c r="E105" s="91"/>
      <c r="F105" s="91"/>
      <c r="G105" s="91"/>
      <c r="H105" s="91"/>
      <c r="I105" s="91"/>
      <c r="J105" s="91"/>
      <c r="K105" s="91"/>
      <c r="L105" s="91"/>
    </row>
    <row r="106" spans="1:14" s="2" customFormat="1" ht="15" customHeight="1" x14ac:dyDescent="0.25">
      <c r="A106" s="85" t="s">
        <v>27</v>
      </c>
      <c r="B106" s="85"/>
      <c r="C106" s="85"/>
      <c r="D106" s="78" t="s">
        <v>28</v>
      </c>
      <c r="E106" s="79"/>
      <c r="F106" s="79"/>
      <c r="G106" s="79"/>
      <c r="H106" s="79"/>
      <c r="I106" s="79"/>
      <c r="J106" s="80"/>
      <c r="K106" s="85" t="s">
        <v>39</v>
      </c>
      <c r="L106" s="85"/>
    </row>
    <row r="107" spans="1:14" s="2" customFormat="1" ht="30" x14ac:dyDescent="0.25">
      <c r="A107" s="3" t="s">
        <v>29</v>
      </c>
      <c r="B107" s="5" t="s">
        <v>30</v>
      </c>
      <c r="C107" s="3" t="s">
        <v>31</v>
      </c>
      <c r="D107" s="3" t="s">
        <v>32</v>
      </c>
      <c r="E107" s="3" t="s">
        <v>33</v>
      </c>
      <c r="F107" s="3" t="s">
        <v>34</v>
      </c>
      <c r="G107" s="3" t="s">
        <v>35</v>
      </c>
      <c r="H107" s="3" t="s">
        <v>36</v>
      </c>
      <c r="I107" s="3" t="s">
        <v>37</v>
      </c>
      <c r="J107" s="3" t="s">
        <v>38</v>
      </c>
      <c r="K107" s="85"/>
      <c r="L107" s="85"/>
    </row>
    <row r="108" spans="1:14" s="2" customFormat="1" x14ac:dyDescent="0.25">
      <c r="A108" s="6">
        <f>K58</f>
        <v>373.75263809747031</v>
      </c>
      <c r="B108" s="6"/>
      <c r="C108" s="6"/>
      <c r="D108" s="6">
        <f>K66</f>
        <v>96.777027027027032</v>
      </c>
      <c r="E108" s="6">
        <f>K75</f>
        <v>6.4670270270270276</v>
      </c>
      <c r="F108" s="6"/>
      <c r="G108" s="6">
        <f>K90</f>
        <v>2.2054054054054055</v>
      </c>
      <c r="H108" s="3"/>
      <c r="I108" s="6">
        <f>K97</f>
        <v>50.851475027027035</v>
      </c>
      <c r="J108" s="6">
        <f>K103+K82</f>
        <v>5.7523783783783786</v>
      </c>
      <c r="K108" s="86">
        <f>SUM(A108:J108)</f>
        <v>535.80595096233515</v>
      </c>
      <c r="L108" s="87"/>
    </row>
    <row r="109" spans="1:14" s="2" customFormat="1" x14ac:dyDescent="0.25"/>
    <row r="110" spans="1:14" ht="15.75" x14ac:dyDescent="0.25">
      <c r="A110" s="10" t="s">
        <v>112</v>
      </c>
      <c r="B110" s="11"/>
      <c r="C110" s="11"/>
      <c r="D110" s="11"/>
      <c r="E110" s="11"/>
      <c r="F110" s="88" t="s">
        <v>113</v>
      </c>
      <c r="G110" s="89"/>
      <c r="H110" s="89"/>
      <c r="I110" s="2"/>
      <c r="J110" s="2"/>
      <c r="K110" s="2"/>
      <c r="L110" s="2"/>
      <c r="M110" s="2"/>
      <c r="N110" s="2"/>
    </row>
    <row r="111" spans="1:14" x14ac:dyDescent="0.25">
      <c r="A111" s="2"/>
      <c r="B111" s="2"/>
      <c r="C111" s="2"/>
      <c r="D111" s="2"/>
      <c r="E111" s="2"/>
      <c r="F111" s="2"/>
      <c r="G111" s="2"/>
      <c r="H111" s="2"/>
      <c r="I111" s="40">
        <f>I58+I66+I75+I82+I90+I97+I103</f>
        <v>19824.820185606393</v>
      </c>
      <c r="J111" s="2"/>
      <c r="K111" s="40">
        <f>K108*J102</f>
        <v>19824.820185606401</v>
      </c>
      <c r="L111" s="2"/>
      <c r="M111" s="2"/>
      <c r="N111" s="2"/>
    </row>
    <row r="112" spans="1:14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x14ac:dyDescent="0.25">
      <c r="A113" s="12" t="str">
        <f>'Работа №1'!A109</f>
        <v>Курлович Анастасия Вячеславовна</v>
      </c>
      <c r="C113" s="12"/>
      <c r="D113" s="2"/>
      <c r="E113" s="2"/>
      <c r="F113" s="2"/>
      <c r="G113" s="2"/>
      <c r="H113" s="2"/>
      <c r="I113" s="41"/>
      <c r="J113" s="2"/>
      <c r="K113" s="2"/>
      <c r="L113" s="2"/>
      <c r="M113" s="2"/>
      <c r="N113" s="2"/>
    </row>
    <row r="114" spans="1:14" x14ac:dyDescent="0.25">
      <c r="A114" s="12" t="s">
        <v>58</v>
      </c>
      <c r="C114" s="12"/>
    </row>
    <row r="116" spans="1:14" hidden="1" x14ac:dyDescent="0.25">
      <c r="I116" s="47">
        <f>I97+I58</f>
        <v>15710.352185606398</v>
      </c>
      <c r="J116" t="s">
        <v>109</v>
      </c>
    </row>
    <row r="117" spans="1:14" hidden="1" x14ac:dyDescent="0.25">
      <c r="I117" s="47">
        <f>I90</f>
        <v>81.599999999999994</v>
      </c>
      <c r="J117">
        <v>221</v>
      </c>
    </row>
    <row r="118" spans="1:14" hidden="1" x14ac:dyDescent="0.25">
      <c r="I118" s="47">
        <f>I64</f>
        <v>25.1</v>
      </c>
      <c r="J118">
        <v>223</v>
      </c>
    </row>
    <row r="119" spans="1:14" hidden="1" x14ac:dyDescent="0.25">
      <c r="I119" s="47">
        <f>I75</f>
        <v>239.28</v>
      </c>
      <c r="J119">
        <v>225</v>
      </c>
    </row>
    <row r="120" spans="1:14" hidden="1" x14ac:dyDescent="0.25">
      <c r="I120" s="47">
        <f>I82</f>
        <v>126.768</v>
      </c>
      <c r="J120">
        <v>226</v>
      </c>
    </row>
    <row r="121" spans="1:14" hidden="1" x14ac:dyDescent="0.25">
      <c r="I121" s="47">
        <f>I103</f>
        <v>86.07</v>
      </c>
      <c r="J121" t="s">
        <v>110</v>
      </c>
    </row>
  </sheetData>
  <mergeCells count="112">
    <mergeCell ref="A10:M10"/>
    <mergeCell ref="A17:E17"/>
    <mergeCell ref="G17:K17"/>
    <mergeCell ref="A18:E18"/>
    <mergeCell ref="G18:K18"/>
    <mergeCell ref="A19:E19"/>
    <mergeCell ref="G19:K19"/>
    <mergeCell ref="A3:D3"/>
    <mergeCell ref="A4:F4"/>
    <mergeCell ref="A5:F5"/>
    <mergeCell ref="A6:F6"/>
    <mergeCell ref="A8:M8"/>
    <mergeCell ref="A9:M9"/>
    <mergeCell ref="A23:E23"/>
    <mergeCell ref="G23:K23"/>
    <mergeCell ref="A24:E24"/>
    <mergeCell ref="G24:K24"/>
    <mergeCell ref="A25:E25"/>
    <mergeCell ref="G25:K25"/>
    <mergeCell ref="A20:E20"/>
    <mergeCell ref="G20:K20"/>
    <mergeCell ref="A21:E21"/>
    <mergeCell ref="G21:K21"/>
    <mergeCell ref="A22:E22"/>
    <mergeCell ref="G22:K22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G28:K28"/>
    <mergeCell ref="A35:E35"/>
    <mergeCell ref="G35:K35"/>
    <mergeCell ref="A36:E36"/>
    <mergeCell ref="G36:K36"/>
    <mergeCell ref="A39:E39"/>
    <mergeCell ref="A40:E40"/>
    <mergeCell ref="A32:E32"/>
    <mergeCell ref="G32:K32"/>
    <mergeCell ref="A33:E33"/>
    <mergeCell ref="G33:K33"/>
    <mergeCell ref="A34:E34"/>
    <mergeCell ref="G34:K34"/>
    <mergeCell ref="A47:E47"/>
    <mergeCell ref="A48:E48"/>
    <mergeCell ref="A49:E49"/>
    <mergeCell ref="A50:E50"/>
    <mergeCell ref="A51:E51"/>
    <mergeCell ref="A52:E52"/>
    <mergeCell ref="A41:E41"/>
    <mergeCell ref="A42:E42"/>
    <mergeCell ref="A43:E43"/>
    <mergeCell ref="A44:E44"/>
    <mergeCell ref="A45:E45"/>
    <mergeCell ref="A46:E46"/>
    <mergeCell ref="A60:L60"/>
    <mergeCell ref="A61:E61"/>
    <mergeCell ref="A62:E62"/>
    <mergeCell ref="A63:E63"/>
    <mergeCell ref="A68:L68"/>
    <mergeCell ref="A53:E53"/>
    <mergeCell ref="A54:E54"/>
    <mergeCell ref="A55:E55"/>
    <mergeCell ref="A56:E56"/>
    <mergeCell ref="A57:E57"/>
    <mergeCell ref="A58:E58"/>
    <mergeCell ref="A64:E64"/>
    <mergeCell ref="A65:E65"/>
    <mergeCell ref="A66:H66"/>
    <mergeCell ref="A75:H75"/>
    <mergeCell ref="A77:L77"/>
    <mergeCell ref="A78:E78"/>
    <mergeCell ref="A79:E79"/>
    <mergeCell ref="A80:E80"/>
    <mergeCell ref="A81:E81"/>
    <mergeCell ref="A69:E69"/>
    <mergeCell ref="A70:E70"/>
    <mergeCell ref="A71:E71"/>
    <mergeCell ref="A72:E72"/>
    <mergeCell ref="A73:E73"/>
    <mergeCell ref="A74:E74"/>
    <mergeCell ref="A92:L92"/>
    <mergeCell ref="A93:E93"/>
    <mergeCell ref="A94:E94"/>
    <mergeCell ref="A95:E95"/>
    <mergeCell ref="A96:E96"/>
    <mergeCell ref="A97:H97"/>
    <mergeCell ref="A82:H82"/>
    <mergeCell ref="A84:L84"/>
    <mergeCell ref="A85:E85"/>
    <mergeCell ref="A86:E86"/>
    <mergeCell ref="A89:E89"/>
    <mergeCell ref="A90:H90"/>
    <mergeCell ref="A87:E87"/>
    <mergeCell ref="A88:E88"/>
    <mergeCell ref="A106:C106"/>
    <mergeCell ref="D106:J106"/>
    <mergeCell ref="K106:L107"/>
    <mergeCell ref="K108:L108"/>
    <mergeCell ref="F110:H110"/>
    <mergeCell ref="A99:L99"/>
    <mergeCell ref="A100:E100"/>
    <mergeCell ref="A101:E101"/>
    <mergeCell ref="A102:E102"/>
    <mergeCell ref="A103:H103"/>
    <mergeCell ref="A105:L105"/>
  </mergeCells>
  <printOptions horizontalCentered="1"/>
  <pageMargins left="0" right="0" top="0" bottom="0" header="0" footer="0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tabSelected="1" view="pageBreakPreview" topLeftCell="A33" zoomScale="60" zoomScaleNormal="90" workbookViewId="0">
      <selection activeCell="G33" sqref="G33:K33"/>
    </sheetView>
  </sheetViews>
  <sheetFormatPr defaultRowHeight="15" x14ac:dyDescent="0.25"/>
  <cols>
    <col min="3" max="3" width="6.7109375" customWidth="1"/>
    <col min="4" max="4" width="8.85546875" customWidth="1"/>
    <col min="5" max="5" width="13.42578125" customWidth="1"/>
    <col min="6" max="6" width="16.7109375" customWidth="1"/>
    <col min="7" max="7" width="14.42578125" customWidth="1"/>
    <col min="8" max="8" width="17.42578125" customWidth="1"/>
    <col min="9" max="9" width="15.7109375" customWidth="1"/>
    <col min="10" max="10" width="14.42578125" customWidth="1"/>
    <col min="11" max="11" width="15.28515625" customWidth="1"/>
    <col min="12" max="12" width="14.7109375" customWidth="1"/>
    <col min="13" max="13" width="16.140625" customWidth="1"/>
  </cols>
  <sheetData>
    <row r="1" spans="1:14" hidden="1" x14ac:dyDescent="0.25"/>
    <row r="2" spans="1:14" hidden="1" x14ac:dyDescent="0.25"/>
    <row r="3" spans="1:14" ht="15.75" x14ac:dyDescent="0.25">
      <c r="A3" s="98" t="s">
        <v>60</v>
      </c>
      <c r="B3" s="98"/>
      <c r="C3" s="98"/>
      <c r="D3" s="98"/>
    </row>
    <row r="4" spans="1:14" ht="15.75" x14ac:dyDescent="0.25">
      <c r="A4" s="98" t="s">
        <v>61</v>
      </c>
      <c r="B4" s="98"/>
      <c r="C4" s="99"/>
      <c r="D4" s="99"/>
      <c r="E4" s="99"/>
      <c r="F4" s="99"/>
    </row>
    <row r="5" spans="1:14" ht="17.25" customHeight="1" x14ac:dyDescent="0.25">
      <c r="A5" s="100" t="s">
        <v>62</v>
      </c>
      <c r="B5" s="100"/>
      <c r="C5" s="100"/>
      <c r="D5" s="99"/>
      <c r="E5" s="99"/>
      <c r="F5" s="99"/>
    </row>
    <row r="6" spans="1:14" ht="15.75" x14ac:dyDescent="0.25">
      <c r="A6" s="100" t="s">
        <v>63</v>
      </c>
      <c r="B6" s="100"/>
      <c r="C6" s="100"/>
      <c r="D6" s="99"/>
      <c r="E6" s="99"/>
      <c r="F6" s="99"/>
    </row>
    <row r="8" spans="1:14" ht="15.75" x14ac:dyDescent="0.25">
      <c r="A8" s="97" t="s">
        <v>65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</row>
    <row r="9" spans="1:14" ht="15.75" x14ac:dyDescent="0.25">
      <c r="A9" s="97" t="s">
        <v>64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</row>
    <row r="10" spans="1:14" x14ac:dyDescent="0.25">
      <c r="A10" s="90" t="s">
        <v>132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</row>
    <row r="11" spans="1:14" ht="11.25" customHeight="1" x14ac:dyDescent="0.25"/>
    <row r="12" spans="1:14" x14ac:dyDescent="0.25">
      <c r="A12" s="1" t="s">
        <v>54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1" t="s">
        <v>100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1" t="s">
        <v>101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1" t="s">
        <v>111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33" customHeight="1" x14ac:dyDescent="0.25">
      <c r="A16" s="85" t="s">
        <v>0</v>
      </c>
      <c r="B16" s="85"/>
      <c r="C16" s="85"/>
      <c r="D16" s="85"/>
      <c r="E16" s="85"/>
      <c r="F16" s="3" t="s">
        <v>1</v>
      </c>
      <c r="G16" s="85" t="s">
        <v>2</v>
      </c>
      <c r="H16" s="85"/>
      <c r="I16" s="85"/>
      <c r="J16" s="85"/>
      <c r="K16" s="85"/>
      <c r="L16" s="3" t="s">
        <v>1</v>
      </c>
      <c r="M16" s="2"/>
      <c r="N16" s="2"/>
    </row>
    <row r="17" spans="1:14" x14ac:dyDescent="0.25">
      <c r="A17" s="70" t="s">
        <v>51</v>
      </c>
      <c r="B17" s="70"/>
      <c r="C17" s="70"/>
      <c r="D17" s="70"/>
      <c r="E17" s="70"/>
      <c r="F17" s="105">
        <v>3.0000000000000001E-3</v>
      </c>
      <c r="G17" s="70" t="s">
        <v>3</v>
      </c>
      <c r="H17" s="70"/>
      <c r="I17" s="70"/>
      <c r="J17" s="70"/>
      <c r="K17" s="70"/>
      <c r="L17" s="105">
        <v>3.0000000000000001E-3</v>
      </c>
      <c r="M17" s="2"/>
      <c r="N17" s="2"/>
    </row>
    <row r="18" spans="1:14" ht="15" customHeight="1" x14ac:dyDescent="0.25">
      <c r="A18" s="75" t="s">
        <v>96</v>
      </c>
      <c r="B18" s="76"/>
      <c r="C18" s="76"/>
      <c r="D18" s="76"/>
      <c r="E18" s="77"/>
      <c r="F18" s="105">
        <v>3.0000000000000001E-3</v>
      </c>
      <c r="G18" s="70" t="s">
        <v>97</v>
      </c>
      <c r="H18" s="70"/>
      <c r="I18" s="70"/>
      <c r="J18" s="70"/>
      <c r="K18" s="70"/>
      <c r="L18" s="105">
        <v>3.0000000000000001E-3</v>
      </c>
      <c r="M18" s="2"/>
      <c r="N18" s="2"/>
    </row>
    <row r="19" spans="1:14" x14ac:dyDescent="0.25">
      <c r="A19" s="70" t="s">
        <v>98</v>
      </c>
      <c r="B19" s="70"/>
      <c r="C19" s="70"/>
      <c r="D19" s="70"/>
      <c r="E19" s="70"/>
      <c r="F19" s="105">
        <v>3.0000000000000001E-3</v>
      </c>
      <c r="G19" s="75" t="s">
        <v>53</v>
      </c>
      <c r="H19" s="76"/>
      <c r="I19" s="76"/>
      <c r="J19" s="76"/>
      <c r="K19" s="77"/>
      <c r="L19" s="105">
        <v>3.0000000000000001E-3</v>
      </c>
      <c r="M19" s="2"/>
      <c r="N19" s="2"/>
    </row>
    <row r="20" spans="1:14" ht="15" customHeight="1" x14ac:dyDescent="0.25">
      <c r="A20" s="70" t="s">
        <v>66</v>
      </c>
      <c r="B20" s="70"/>
      <c r="C20" s="70"/>
      <c r="D20" s="70"/>
      <c r="E20" s="70"/>
      <c r="F20" s="105">
        <v>3.0000000000000001E-3</v>
      </c>
      <c r="G20" s="70"/>
      <c r="H20" s="70"/>
      <c r="I20" s="70"/>
      <c r="J20" s="70"/>
      <c r="K20" s="70"/>
      <c r="L20" s="105"/>
      <c r="M20" s="2"/>
      <c r="N20" s="2"/>
    </row>
    <row r="21" spans="1:14" ht="14.25" customHeight="1" x14ac:dyDescent="0.25">
      <c r="A21" s="71" t="s">
        <v>41</v>
      </c>
      <c r="B21" s="72"/>
      <c r="C21" s="72"/>
      <c r="D21" s="72"/>
      <c r="E21" s="73"/>
      <c r="F21" s="105">
        <v>3.0000000000000001E-3</v>
      </c>
      <c r="G21" s="70"/>
      <c r="H21" s="70"/>
      <c r="I21" s="70"/>
      <c r="J21" s="70"/>
      <c r="K21" s="70"/>
      <c r="L21" s="3"/>
      <c r="M21" s="2"/>
      <c r="N21" s="2"/>
    </row>
    <row r="22" spans="1:14" x14ac:dyDescent="0.25">
      <c r="A22" s="70" t="s">
        <v>43</v>
      </c>
      <c r="B22" s="70"/>
      <c r="C22" s="70"/>
      <c r="D22" s="70"/>
      <c r="E22" s="70"/>
      <c r="F22" s="105">
        <v>4.4999999999999997E-3</v>
      </c>
      <c r="G22" s="70"/>
      <c r="H22" s="70"/>
      <c r="I22" s="70"/>
      <c r="J22" s="70"/>
      <c r="K22" s="70"/>
      <c r="L22" s="3"/>
      <c r="M22" s="2"/>
      <c r="N22" s="2"/>
    </row>
    <row r="23" spans="1:14" ht="15" customHeight="1" x14ac:dyDescent="0.25">
      <c r="A23" s="70" t="s">
        <v>42</v>
      </c>
      <c r="B23" s="70"/>
      <c r="C23" s="70"/>
      <c r="D23" s="70"/>
      <c r="E23" s="70"/>
      <c r="F23" s="105">
        <v>1.95E-2</v>
      </c>
      <c r="G23" s="70"/>
      <c r="H23" s="70"/>
      <c r="I23" s="70"/>
      <c r="J23" s="70"/>
      <c r="K23" s="70"/>
      <c r="L23" s="3"/>
      <c r="M23" s="2"/>
      <c r="N23" s="2"/>
    </row>
    <row r="24" spans="1:14" x14ac:dyDescent="0.25">
      <c r="A24" s="70" t="s">
        <v>48</v>
      </c>
      <c r="B24" s="70"/>
      <c r="C24" s="70"/>
      <c r="D24" s="70"/>
      <c r="E24" s="70"/>
      <c r="F24" s="105">
        <v>6.0000000000000001E-3</v>
      </c>
      <c r="G24" s="70"/>
      <c r="H24" s="70"/>
      <c r="I24" s="70"/>
      <c r="J24" s="70"/>
      <c r="K24" s="70"/>
      <c r="L24" s="4"/>
      <c r="M24" s="2"/>
      <c r="N24" s="2"/>
    </row>
    <row r="25" spans="1:14" x14ac:dyDescent="0.25">
      <c r="A25" s="70" t="s">
        <v>77</v>
      </c>
      <c r="B25" s="70"/>
      <c r="C25" s="70"/>
      <c r="D25" s="70"/>
      <c r="E25" s="70"/>
      <c r="F25" s="105">
        <v>1.5E-3</v>
      </c>
      <c r="G25" s="75"/>
      <c r="H25" s="76"/>
      <c r="I25" s="76"/>
      <c r="J25" s="76"/>
      <c r="K25" s="77"/>
      <c r="L25" s="4"/>
      <c r="M25" s="2"/>
      <c r="N25" s="2"/>
    </row>
    <row r="26" spans="1:14" x14ac:dyDescent="0.25">
      <c r="A26" s="70" t="s">
        <v>76</v>
      </c>
      <c r="B26" s="70"/>
      <c r="C26" s="70"/>
      <c r="D26" s="70"/>
      <c r="E26" s="70"/>
      <c r="F26" s="105">
        <v>3.0000000000000001E-3</v>
      </c>
      <c r="G26" s="74"/>
      <c r="H26" s="74"/>
      <c r="I26" s="74"/>
      <c r="J26" s="74"/>
      <c r="K26" s="74"/>
      <c r="L26" s="4"/>
      <c r="M26" s="2"/>
      <c r="N26" s="2"/>
    </row>
    <row r="27" spans="1:14" x14ac:dyDescent="0.25">
      <c r="A27" s="70" t="s">
        <v>46</v>
      </c>
      <c r="B27" s="70"/>
      <c r="C27" s="70"/>
      <c r="D27" s="70"/>
      <c r="E27" s="70"/>
      <c r="F27" s="105">
        <v>8.9999999999999993E-3</v>
      </c>
      <c r="G27" s="74"/>
      <c r="H27" s="74"/>
      <c r="I27" s="74"/>
      <c r="J27" s="74"/>
      <c r="K27" s="74"/>
      <c r="L27" s="4"/>
      <c r="M27" s="2"/>
      <c r="N27" s="2"/>
    </row>
    <row r="28" spans="1:14" x14ac:dyDescent="0.25">
      <c r="A28" s="74" t="s">
        <v>50</v>
      </c>
      <c r="B28" s="74"/>
      <c r="C28" s="74"/>
      <c r="D28" s="74"/>
      <c r="E28" s="74"/>
      <c r="F28" s="105">
        <v>3.0000000000000001E-3</v>
      </c>
      <c r="G28" s="74"/>
      <c r="H28" s="74"/>
      <c r="I28" s="74"/>
      <c r="J28" s="74"/>
      <c r="K28" s="74"/>
      <c r="L28" s="4"/>
      <c r="M28" s="2"/>
      <c r="N28" s="2"/>
    </row>
    <row r="29" spans="1:14" x14ac:dyDescent="0.25">
      <c r="A29" s="70" t="s">
        <v>45</v>
      </c>
      <c r="B29" s="70"/>
      <c r="C29" s="70"/>
      <c r="D29" s="70"/>
      <c r="E29" s="70"/>
      <c r="F29" s="105">
        <v>3.0000000000000001E-3</v>
      </c>
      <c r="G29" s="74"/>
      <c r="H29" s="74"/>
      <c r="I29" s="74"/>
      <c r="J29" s="74"/>
      <c r="K29" s="74"/>
      <c r="L29" s="4"/>
      <c r="M29" s="2"/>
      <c r="N29" s="2"/>
    </row>
    <row r="30" spans="1:14" x14ac:dyDescent="0.25">
      <c r="A30" s="70" t="s">
        <v>49</v>
      </c>
      <c r="B30" s="70"/>
      <c r="C30" s="70"/>
      <c r="D30" s="70"/>
      <c r="E30" s="70"/>
      <c r="F30" s="105">
        <v>3.0000000000000001E-3</v>
      </c>
      <c r="G30" s="74"/>
      <c r="H30" s="74"/>
      <c r="I30" s="74"/>
      <c r="J30" s="74"/>
      <c r="K30" s="74"/>
      <c r="L30" s="4"/>
      <c r="M30" s="2"/>
      <c r="N30" s="2"/>
    </row>
    <row r="31" spans="1:14" x14ac:dyDescent="0.25">
      <c r="A31" s="70" t="s">
        <v>44</v>
      </c>
      <c r="B31" s="70"/>
      <c r="C31" s="70"/>
      <c r="D31" s="70"/>
      <c r="E31" s="70"/>
      <c r="F31" s="105">
        <v>3.0000000000000001E-3</v>
      </c>
      <c r="G31" s="74"/>
      <c r="H31" s="74"/>
      <c r="I31" s="74"/>
      <c r="J31" s="74"/>
      <c r="K31" s="74"/>
      <c r="L31" s="4"/>
      <c r="M31" s="2"/>
      <c r="N31" s="2"/>
    </row>
    <row r="32" spans="1:14" ht="14.25" customHeight="1" x14ac:dyDescent="0.25">
      <c r="A32" s="74" t="s">
        <v>47</v>
      </c>
      <c r="B32" s="74"/>
      <c r="C32" s="74"/>
      <c r="D32" s="74"/>
      <c r="E32" s="74"/>
      <c r="F32" s="105">
        <v>3.0000000000000001E-3</v>
      </c>
      <c r="G32" s="74"/>
      <c r="H32" s="74"/>
      <c r="I32" s="74"/>
      <c r="J32" s="74"/>
      <c r="K32" s="74"/>
      <c r="L32" s="4"/>
      <c r="M32" s="2"/>
      <c r="N32" s="2"/>
    </row>
    <row r="33" spans="1:14" x14ac:dyDescent="0.25">
      <c r="A33" s="70" t="s">
        <v>52</v>
      </c>
      <c r="B33" s="70"/>
      <c r="C33" s="70"/>
      <c r="D33" s="70"/>
      <c r="E33" s="70"/>
      <c r="F33" s="105">
        <v>3.0000000000000001E-3</v>
      </c>
      <c r="G33" s="74"/>
      <c r="H33" s="74"/>
      <c r="I33" s="74"/>
      <c r="J33" s="74"/>
      <c r="K33" s="74"/>
      <c r="L33" s="4"/>
      <c r="M33" s="2"/>
      <c r="N33" s="2"/>
    </row>
    <row r="34" spans="1:14" x14ac:dyDescent="0.25">
      <c r="A34" s="70" t="s">
        <v>78</v>
      </c>
      <c r="B34" s="70"/>
      <c r="C34" s="70"/>
      <c r="D34" s="70"/>
      <c r="E34" s="70"/>
      <c r="F34" s="105">
        <v>3.0000000000000001E-3</v>
      </c>
      <c r="G34" s="75"/>
      <c r="H34" s="76"/>
      <c r="I34" s="76"/>
      <c r="J34" s="76"/>
      <c r="K34" s="77"/>
      <c r="L34" s="4"/>
      <c r="M34" s="2"/>
      <c r="N34" s="2"/>
    </row>
    <row r="35" spans="1:14" s="103" customFormat="1" x14ac:dyDescent="0.25">
      <c r="A35" s="101" t="s">
        <v>4</v>
      </c>
      <c r="B35" s="101"/>
      <c r="C35" s="101"/>
      <c r="D35" s="101"/>
      <c r="E35" s="101"/>
      <c r="F35" s="107">
        <f>SUM(F17:F34)</f>
        <v>7.9500000000000015E-2</v>
      </c>
      <c r="G35" s="101" t="s">
        <v>4</v>
      </c>
      <c r="H35" s="101"/>
      <c r="I35" s="101"/>
      <c r="J35" s="101"/>
      <c r="K35" s="101"/>
      <c r="L35" s="107">
        <f>SUM(L17:L34)</f>
        <v>9.0000000000000011E-3</v>
      </c>
      <c r="M35" s="1"/>
      <c r="N35" s="1"/>
    </row>
    <row r="36" spans="1:14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s="2" customFormat="1" x14ac:dyDescent="0.25">
      <c r="A37" s="1" t="s">
        <v>102</v>
      </c>
      <c r="F37" s="2">
        <v>40</v>
      </c>
    </row>
    <row r="38" spans="1:14" ht="61.5" customHeight="1" x14ac:dyDescent="0.25">
      <c r="A38" s="78" t="s">
        <v>5</v>
      </c>
      <c r="B38" s="79"/>
      <c r="C38" s="79"/>
      <c r="D38" s="79"/>
      <c r="E38" s="80"/>
      <c r="F38" s="17" t="s">
        <v>6</v>
      </c>
      <c r="G38" s="17" t="s">
        <v>1</v>
      </c>
      <c r="H38" s="17" t="s">
        <v>72</v>
      </c>
      <c r="I38" s="17" t="s">
        <v>73</v>
      </c>
      <c r="J38" s="17" t="s">
        <v>74</v>
      </c>
      <c r="K38" s="21" t="s">
        <v>75</v>
      </c>
      <c r="L38" s="2"/>
      <c r="M38" s="56"/>
    </row>
    <row r="39" spans="1:14" x14ac:dyDescent="0.25">
      <c r="A39" s="70" t="s">
        <v>51</v>
      </c>
      <c r="B39" s="70"/>
      <c r="C39" s="70"/>
      <c r="D39" s="70"/>
      <c r="E39" s="70"/>
      <c r="F39" s="6">
        <f>'Услуга №1'!F36</f>
        <v>19793.854800000001</v>
      </c>
      <c r="G39" s="105">
        <f>F17</f>
        <v>3.0000000000000001E-3</v>
      </c>
      <c r="H39" s="6">
        <f>F39*G39*12</f>
        <v>712.57877280000002</v>
      </c>
      <c r="I39" s="6">
        <f>H39*1.302</f>
        <v>927.77756218560012</v>
      </c>
      <c r="J39" s="6">
        <f>F37</f>
        <v>40</v>
      </c>
      <c r="K39" s="6">
        <f>I39/J39</f>
        <v>23.194439054640004</v>
      </c>
      <c r="L39" s="2"/>
      <c r="M39" s="109"/>
    </row>
    <row r="40" spans="1:14" ht="15" customHeight="1" x14ac:dyDescent="0.25">
      <c r="A40" s="75" t="s">
        <v>96</v>
      </c>
      <c r="B40" s="76"/>
      <c r="C40" s="76"/>
      <c r="D40" s="76"/>
      <c r="E40" s="77"/>
      <c r="F40" s="3">
        <f>'Услуга №1'!F37</f>
        <v>17114</v>
      </c>
      <c r="G40" s="105">
        <f t="shared" ref="G40:G56" si="0">F18</f>
        <v>3.0000000000000001E-3</v>
      </c>
      <c r="H40" s="6">
        <f t="shared" ref="H40:H56" si="1">F40*G40*12</f>
        <v>616.10400000000004</v>
      </c>
      <c r="I40" s="6">
        <f t="shared" ref="I40:I56" si="2">H40*1.302</f>
        <v>802.16740800000014</v>
      </c>
      <c r="J40" s="6">
        <f>J39</f>
        <v>40</v>
      </c>
      <c r="K40" s="6">
        <f t="shared" ref="K40:K56" si="3">I40/J40</f>
        <v>20.054185200000003</v>
      </c>
      <c r="L40" s="2"/>
      <c r="M40" s="2"/>
    </row>
    <row r="41" spans="1:14" x14ac:dyDescent="0.25">
      <c r="A41" s="70" t="s">
        <v>98</v>
      </c>
      <c r="B41" s="70"/>
      <c r="C41" s="70"/>
      <c r="D41" s="70"/>
      <c r="E41" s="70"/>
      <c r="F41" s="30">
        <f>'Услуга №2 '!F43</f>
        <v>17114</v>
      </c>
      <c r="G41" s="105">
        <f t="shared" si="0"/>
        <v>3.0000000000000001E-3</v>
      </c>
      <c r="H41" s="6">
        <f t="shared" si="1"/>
        <v>616.10400000000004</v>
      </c>
      <c r="I41" s="6">
        <f t="shared" si="2"/>
        <v>802.16740800000014</v>
      </c>
      <c r="J41" s="6">
        <f>J40</f>
        <v>40</v>
      </c>
      <c r="K41" s="6">
        <f t="shared" si="3"/>
        <v>20.054185200000003</v>
      </c>
      <c r="L41" s="2"/>
      <c r="M41" s="2"/>
    </row>
    <row r="42" spans="1:14" x14ac:dyDescent="0.25">
      <c r="A42" s="70" t="s">
        <v>66</v>
      </c>
      <c r="B42" s="70"/>
      <c r="C42" s="70"/>
      <c r="D42" s="70"/>
      <c r="E42" s="70"/>
      <c r="F42" s="3">
        <f>'Услуга №1'!F89</f>
        <v>16159</v>
      </c>
      <c r="G42" s="105">
        <f t="shared" si="0"/>
        <v>3.0000000000000001E-3</v>
      </c>
      <c r="H42" s="6">
        <f t="shared" si="1"/>
        <v>581.72400000000005</v>
      </c>
      <c r="I42" s="6">
        <f t="shared" si="2"/>
        <v>757.40464800000007</v>
      </c>
      <c r="J42" s="6">
        <f t="shared" ref="J42:J56" si="4">J41</f>
        <v>40</v>
      </c>
      <c r="K42" s="6">
        <f t="shared" si="3"/>
        <v>18.935116200000003</v>
      </c>
      <c r="L42" s="2"/>
      <c r="M42" s="2"/>
    </row>
    <row r="43" spans="1:14" x14ac:dyDescent="0.25">
      <c r="A43" s="71" t="s">
        <v>41</v>
      </c>
      <c r="B43" s="72"/>
      <c r="C43" s="72"/>
      <c r="D43" s="72"/>
      <c r="E43" s="73"/>
      <c r="F43" s="3">
        <f>'Услуга №2 '!F45</f>
        <v>15567</v>
      </c>
      <c r="G43" s="105">
        <f t="shared" si="0"/>
        <v>3.0000000000000001E-3</v>
      </c>
      <c r="H43" s="6">
        <f t="shared" si="1"/>
        <v>560.41200000000003</v>
      </c>
      <c r="I43" s="6">
        <f t="shared" si="2"/>
        <v>729.65642400000002</v>
      </c>
      <c r="J43" s="6">
        <f t="shared" si="4"/>
        <v>40</v>
      </c>
      <c r="K43" s="6">
        <f t="shared" si="3"/>
        <v>18.241410600000002</v>
      </c>
      <c r="L43" s="2"/>
      <c r="M43" s="2"/>
    </row>
    <row r="44" spans="1:14" x14ac:dyDescent="0.25">
      <c r="A44" s="70" t="s">
        <v>43</v>
      </c>
      <c r="B44" s="70"/>
      <c r="C44" s="70"/>
      <c r="D44" s="70"/>
      <c r="E44" s="70"/>
      <c r="F44" s="3">
        <f>'Работа №1'!F38</f>
        <v>16030</v>
      </c>
      <c r="G44" s="105">
        <f t="shared" si="0"/>
        <v>4.4999999999999997E-3</v>
      </c>
      <c r="H44" s="6">
        <f t="shared" si="1"/>
        <v>865.61999999999989</v>
      </c>
      <c r="I44" s="6">
        <f t="shared" si="2"/>
        <v>1127.0372399999999</v>
      </c>
      <c r="J44" s="6">
        <f t="shared" si="4"/>
        <v>40</v>
      </c>
      <c r="K44" s="6">
        <f t="shared" si="3"/>
        <v>28.175930999999999</v>
      </c>
      <c r="L44" s="2"/>
      <c r="M44" s="2"/>
    </row>
    <row r="45" spans="1:14" ht="15" customHeight="1" x14ac:dyDescent="0.25">
      <c r="A45" s="70" t="s">
        <v>42</v>
      </c>
      <c r="B45" s="70"/>
      <c r="C45" s="70"/>
      <c r="D45" s="70"/>
      <c r="E45" s="70"/>
      <c r="F45" s="3">
        <f>'Работа №1'!F39</f>
        <v>16948</v>
      </c>
      <c r="G45" s="105">
        <f t="shared" si="0"/>
        <v>1.95E-2</v>
      </c>
      <c r="H45" s="6">
        <f t="shared" si="1"/>
        <v>3965.8319999999999</v>
      </c>
      <c r="I45" s="6">
        <f t="shared" si="2"/>
        <v>5163.5132640000002</v>
      </c>
      <c r="J45" s="6">
        <f t="shared" si="4"/>
        <v>40</v>
      </c>
      <c r="K45" s="6">
        <f t="shared" si="3"/>
        <v>129.08783160000002</v>
      </c>
      <c r="L45" s="2"/>
      <c r="M45" s="2"/>
    </row>
    <row r="46" spans="1:14" x14ac:dyDescent="0.25">
      <c r="A46" s="70" t="s">
        <v>48</v>
      </c>
      <c r="B46" s="70"/>
      <c r="C46" s="70"/>
      <c r="D46" s="70"/>
      <c r="E46" s="70"/>
      <c r="F46" s="3">
        <f>'Услуга №1'!F90</f>
        <v>16344</v>
      </c>
      <c r="G46" s="105">
        <f t="shared" si="0"/>
        <v>6.0000000000000001E-3</v>
      </c>
      <c r="H46" s="6">
        <f t="shared" si="1"/>
        <v>1176.768</v>
      </c>
      <c r="I46" s="6">
        <f t="shared" si="2"/>
        <v>1532.1519360000002</v>
      </c>
      <c r="J46" s="6">
        <f t="shared" si="4"/>
        <v>40</v>
      </c>
      <c r="K46" s="6">
        <f t="shared" si="3"/>
        <v>38.303798400000005</v>
      </c>
      <c r="L46" s="2"/>
      <c r="M46" s="2"/>
    </row>
    <row r="47" spans="1:14" x14ac:dyDescent="0.25">
      <c r="A47" s="70" t="s">
        <v>77</v>
      </c>
      <c r="B47" s="70"/>
      <c r="C47" s="70"/>
      <c r="D47" s="70"/>
      <c r="E47" s="70"/>
      <c r="F47" s="3">
        <f>'Услуга №1'!F41</f>
        <v>14366</v>
      </c>
      <c r="G47" s="105">
        <f t="shared" si="0"/>
        <v>1.5E-3</v>
      </c>
      <c r="H47" s="6">
        <f t="shared" si="1"/>
        <v>258.58799999999997</v>
      </c>
      <c r="I47" s="6">
        <f t="shared" si="2"/>
        <v>336.68157599999995</v>
      </c>
      <c r="J47" s="6">
        <f t="shared" si="4"/>
        <v>40</v>
      </c>
      <c r="K47" s="6">
        <f t="shared" si="3"/>
        <v>8.4170393999999984</v>
      </c>
      <c r="L47" s="2"/>
      <c r="M47" s="2"/>
    </row>
    <row r="48" spans="1:14" x14ac:dyDescent="0.25">
      <c r="A48" s="70" t="s">
        <v>76</v>
      </c>
      <c r="B48" s="70"/>
      <c r="C48" s="70"/>
      <c r="D48" s="70"/>
      <c r="E48" s="70"/>
      <c r="F48" s="3">
        <f>'Услуга №1'!F42</f>
        <v>14218.592000000001</v>
      </c>
      <c r="G48" s="105">
        <f t="shared" si="0"/>
        <v>3.0000000000000001E-3</v>
      </c>
      <c r="H48" s="6">
        <f t="shared" si="1"/>
        <v>511.86931200000004</v>
      </c>
      <c r="I48" s="6">
        <f t="shared" si="2"/>
        <v>666.45384422400002</v>
      </c>
      <c r="J48" s="6">
        <f t="shared" si="4"/>
        <v>40</v>
      </c>
      <c r="K48" s="6">
        <f t="shared" si="3"/>
        <v>16.6613461056</v>
      </c>
      <c r="L48" s="2"/>
      <c r="M48" s="2"/>
    </row>
    <row r="49" spans="1:13" x14ac:dyDescent="0.25">
      <c r="A49" s="70" t="s">
        <v>46</v>
      </c>
      <c r="B49" s="70"/>
      <c r="C49" s="70"/>
      <c r="D49" s="70"/>
      <c r="E49" s="70"/>
      <c r="F49" s="54">
        <f>'Услуга №1'!F91</f>
        <v>16224</v>
      </c>
      <c r="G49" s="105">
        <f t="shared" si="0"/>
        <v>8.9999999999999993E-3</v>
      </c>
      <c r="H49" s="6">
        <f t="shared" si="1"/>
        <v>1752.192</v>
      </c>
      <c r="I49" s="6">
        <f t="shared" si="2"/>
        <v>2281.3539840000003</v>
      </c>
      <c r="J49" s="6">
        <f t="shared" si="4"/>
        <v>40</v>
      </c>
      <c r="K49" s="6">
        <f t="shared" si="3"/>
        <v>57.033849600000011</v>
      </c>
      <c r="L49" s="2"/>
      <c r="M49" s="2"/>
    </row>
    <row r="50" spans="1:13" x14ac:dyDescent="0.25">
      <c r="A50" s="74" t="s">
        <v>50</v>
      </c>
      <c r="B50" s="74"/>
      <c r="C50" s="74"/>
      <c r="D50" s="74"/>
      <c r="E50" s="74"/>
      <c r="F50" s="3">
        <f>'Услуга №1'!F43</f>
        <v>16867</v>
      </c>
      <c r="G50" s="105">
        <f t="shared" si="0"/>
        <v>3.0000000000000001E-3</v>
      </c>
      <c r="H50" s="6">
        <f t="shared" si="1"/>
        <v>607.21199999999999</v>
      </c>
      <c r="I50" s="6">
        <f t="shared" si="2"/>
        <v>790.59002399999997</v>
      </c>
      <c r="J50" s="6">
        <f t="shared" si="4"/>
        <v>40</v>
      </c>
      <c r="K50" s="6">
        <f t="shared" si="3"/>
        <v>19.764750599999999</v>
      </c>
      <c r="L50" s="2"/>
      <c r="M50" s="2"/>
    </row>
    <row r="51" spans="1:13" x14ac:dyDescent="0.25">
      <c r="A51" s="70" t="s">
        <v>45</v>
      </c>
      <c r="B51" s="70"/>
      <c r="C51" s="70"/>
      <c r="D51" s="70"/>
      <c r="E51" s="70"/>
      <c r="F51" s="3">
        <f>'Работа №2'!F52</f>
        <v>16303</v>
      </c>
      <c r="G51" s="105">
        <f t="shared" si="0"/>
        <v>3.0000000000000001E-3</v>
      </c>
      <c r="H51" s="6">
        <f t="shared" si="1"/>
        <v>586.90800000000002</v>
      </c>
      <c r="I51" s="6">
        <f t="shared" si="2"/>
        <v>764.15421600000002</v>
      </c>
      <c r="J51" s="6">
        <f t="shared" si="4"/>
        <v>40</v>
      </c>
      <c r="K51" s="6">
        <f t="shared" si="3"/>
        <v>19.1038554</v>
      </c>
      <c r="L51" s="2"/>
      <c r="M51" s="2"/>
    </row>
    <row r="52" spans="1:13" x14ac:dyDescent="0.25">
      <c r="A52" s="70" t="s">
        <v>49</v>
      </c>
      <c r="B52" s="70"/>
      <c r="C52" s="70"/>
      <c r="D52" s="70"/>
      <c r="E52" s="70"/>
      <c r="F52" s="3">
        <f>'Работа №1'!F44</f>
        <v>16397</v>
      </c>
      <c r="G52" s="105">
        <f t="shared" si="0"/>
        <v>3.0000000000000001E-3</v>
      </c>
      <c r="H52" s="6">
        <f t="shared" si="1"/>
        <v>590.29200000000003</v>
      </c>
      <c r="I52" s="6">
        <f t="shared" si="2"/>
        <v>768.56018400000005</v>
      </c>
      <c r="J52" s="6">
        <f t="shared" si="4"/>
        <v>40</v>
      </c>
      <c r="K52" s="6">
        <f t="shared" si="3"/>
        <v>19.214004600000003</v>
      </c>
      <c r="L52" s="2"/>
      <c r="M52" s="2"/>
    </row>
    <row r="53" spans="1:13" ht="15" customHeight="1" x14ac:dyDescent="0.25">
      <c r="A53" s="70" t="s">
        <v>44</v>
      </c>
      <c r="B53" s="70"/>
      <c r="C53" s="70"/>
      <c r="D53" s="70"/>
      <c r="E53" s="70"/>
      <c r="F53" s="3">
        <f>'Работа №1'!F45</f>
        <v>15303</v>
      </c>
      <c r="G53" s="105">
        <f t="shared" si="0"/>
        <v>3.0000000000000001E-3</v>
      </c>
      <c r="H53" s="6">
        <f t="shared" si="1"/>
        <v>550.90800000000002</v>
      </c>
      <c r="I53" s="6">
        <f t="shared" si="2"/>
        <v>717.28221600000006</v>
      </c>
      <c r="J53" s="6">
        <f t="shared" si="4"/>
        <v>40</v>
      </c>
      <c r="K53" s="6">
        <f t="shared" si="3"/>
        <v>17.932055400000003</v>
      </c>
      <c r="L53" s="2"/>
      <c r="M53" s="2"/>
    </row>
    <row r="54" spans="1:13" x14ac:dyDescent="0.25">
      <c r="A54" s="74" t="s">
        <v>47</v>
      </c>
      <c r="B54" s="74"/>
      <c r="C54" s="74"/>
      <c r="D54" s="74"/>
      <c r="E54" s="74"/>
      <c r="F54" s="3">
        <f>'Работа №1'!F46</f>
        <v>15038</v>
      </c>
      <c r="G54" s="105">
        <f t="shared" si="0"/>
        <v>3.0000000000000001E-3</v>
      </c>
      <c r="H54" s="6">
        <f t="shared" si="1"/>
        <v>541.36800000000005</v>
      </c>
      <c r="I54" s="6">
        <f t="shared" si="2"/>
        <v>704.8611360000001</v>
      </c>
      <c r="J54" s="6">
        <f t="shared" si="4"/>
        <v>40</v>
      </c>
      <c r="K54" s="6">
        <f t="shared" si="3"/>
        <v>17.621528400000003</v>
      </c>
      <c r="L54" s="2"/>
      <c r="M54" s="2"/>
    </row>
    <row r="55" spans="1:13" x14ac:dyDescent="0.25">
      <c r="A55" s="70" t="s">
        <v>52</v>
      </c>
      <c r="B55" s="70"/>
      <c r="C55" s="70"/>
      <c r="D55" s="70"/>
      <c r="E55" s="70"/>
      <c r="F55" s="3">
        <f>'Работа №1'!F47</f>
        <v>15630</v>
      </c>
      <c r="G55" s="105">
        <f t="shared" si="0"/>
        <v>3.0000000000000001E-3</v>
      </c>
      <c r="H55" s="6">
        <f t="shared" si="1"/>
        <v>562.68000000000006</v>
      </c>
      <c r="I55" s="6">
        <f t="shared" si="2"/>
        <v>732.60936000000015</v>
      </c>
      <c r="J55" s="6">
        <f t="shared" si="4"/>
        <v>40</v>
      </c>
      <c r="K55" s="6">
        <f t="shared" si="3"/>
        <v>18.315234000000004</v>
      </c>
      <c r="L55" s="2"/>
      <c r="M55" s="2"/>
    </row>
    <row r="56" spans="1:13" x14ac:dyDescent="0.25">
      <c r="A56" s="70" t="s">
        <v>78</v>
      </c>
      <c r="B56" s="70"/>
      <c r="C56" s="70"/>
      <c r="D56" s="70"/>
      <c r="E56" s="70"/>
      <c r="F56" s="3">
        <f>'Работа №1'!F48</f>
        <v>17114</v>
      </c>
      <c r="G56" s="105">
        <f t="shared" si="0"/>
        <v>3.0000000000000001E-3</v>
      </c>
      <c r="H56" s="6">
        <f t="shared" si="1"/>
        <v>616.10400000000004</v>
      </c>
      <c r="I56" s="6">
        <f t="shared" si="2"/>
        <v>802.16740800000014</v>
      </c>
      <c r="J56" s="6">
        <f t="shared" si="4"/>
        <v>40</v>
      </c>
      <c r="K56" s="6">
        <f t="shared" si="3"/>
        <v>20.054185200000003</v>
      </c>
      <c r="L56" s="2"/>
      <c r="M56" s="2"/>
    </row>
    <row r="57" spans="1:13" x14ac:dyDescent="0.25">
      <c r="A57" s="92" t="s">
        <v>7</v>
      </c>
      <c r="B57" s="92"/>
      <c r="C57" s="92"/>
      <c r="D57" s="92"/>
      <c r="E57" s="92"/>
      <c r="F57" s="3"/>
      <c r="G57" s="3"/>
      <c r="H57" s="3"/>
      <c r="I57" s="23">
        <f>SUM(I39:I56)</f>
        <v>20406.589838409604</v>
      </c>
      <c r="J57" s="29"/>
      <c r="K57" s="23">
        <f t="shared" ref="K57" si="5">SUM(K39:K56)</f>
        <v>510.16474596024011</v>
      </c>
      <c r="L57" s="2"/>
      <c r="M57" s="2"/>
    </row>
    <row r="58" spans="1:13" s="2" customFormat="1" ht="13.5" customHeight="1" x14ac:dyDescent="0.25"/>
    <row r="59" spans="1:13" s="2" customFormat="1" ht="14.25" customHeight="1" x14ac:dyDescent="0.25">
      <c r="A59" s="83" t="s">
        <v>9</v>
      </c>
      <c r="B59" s="83"/>
      <c r="C59" s="83"/>
      <c r="D59" s="83"/>
      <c r="E59" s="83"/>
      <c r="F59" s="83"/>
      <c r="G59" s="83"/>
      <c r="H59" s="83"/>
      <c r="I59" s="83"/>
      <c r="J59" s="83"/>
      <c r="K59" s="83"/>
      <c r="L59" s="83"/>
    </row>
    <row r="60" spans="1:13" s="2" customFormat="1" ht="45" x14ac:dyDescent="0.25">
      <c r="A60" s="92" t="s">
        <v>10</v>
      </c>
      <c r="B60" s="92"/>
      <c r="C60" s="92"/>
      <c r="D60" s="92"/>
      <c r="E60" s="92"/>
      <c r="F60" s="65" t="s">
        <v>8</v>
      </c>
      <c r="G60" s="65" t="s">
        <v>67</v>
      </c>
      <c r="H60" s="65" t="s">
        <v>68</v>
      </c>
      <c r="I60" s="65" t="s">
        <v>80</v>
      </c>
      <c r="J60" s="65" t="s">
        <v>74</v>
      </c>
      <c r="K60" s="24" t="s">
        <v>75</v>
      </c>
      <c r="L60" s="25"/>
    </row>
    <row r="61" spans="1:13" s="2" customFormat="1" x14ac:dyDescent="0.25">
      <c r="A61" s="71" t="s">
        <v>11</v>
      </c>
      <c r="B61" s="72"/>
      <c r="C61" s="72"/>
      <c r="D61" s="72"/>
      <c r="E61" s="73"/>
      <c r="F61" s="5" t="s">
        <v>81</v>
      </c>
      <c r="G61" s="9">
        <f>I61/H61</f>
        <v>240.09382151029749</v>
      </c>
      <c r="H61" s="9">
        <v>4.37</v>
      </c>
      <c r="I61" s="9">
        <v>1049.21</v>
      </c>
      <c r="J61" s="22">
        <f>J56</f>
        <v>40</v>
      </c>
      <c r="K61" s="26">
        <f>I61/J61</f>
        <v>26.230250000000002</v>
      </c>
      <c r="L61" s="27"/>
    </row>
    <row r="62" spans="1:13" s="2" customFormat="1" x14ac:dyDescent="0.25">
      <c r="A62" s="70" t="s">
        <v>12</v>
      </c>
      <c r="B62" s="70"/>
      <c r="C62" s="70"/>
      <c r="D62" s="70"/>
      <c r="E62" s="70"/>
      <c r="F62" s="3" t="s">
        <v>13</v>
      </c>
      <c r="G62" s="6">
        <f>I62/H62</f>
        <v>2.6394804902028315</v>
      </c>
      <c r="H62" s="6">
        <v>1596.89</v>
      </c>
      <c r="I62" s="9">
        <v>4214.96</v>
      </c>
      <c r="J62" s="22">
        <f>J61</f>
        <v>40</v>
      </c>
      <c r="K62" s="26">
        <f t="shared" ref="K62:K64" si="6">I62/J62</f>
        <v>105.374</v>
      </c>
      <c r="L62" s="27"/>
    </row>
    <row r="63" spans="1:13" s="2" customFormat="1" x14ac:dyDescent="0.25">
      <c r="A63" s="70" t="s">
        <v>127</v>
      </c>
      <c r="B63" s="70"/>
      <c r="C63" s="70"/>
      <c r="D63" s="70"/>
      <c r="E63" s="70"/>
      <c r="F63" s="3" t="s">
        <v>129</v>
      </c>
      <c r="G63" s="6">
        <f>I63/H63</f>
        <v>1.2601272179444258</v>
      </c>
      <c r="H63" s="6">
        <v>29.87</v>
      </c>
      <c r="I63" s="9">
        <v>37.64</v>
      </c>
      <c r="J63" s="22">
        <f t="shared" ref="J63:J64" si="7">J62</f>
        <v>40</v>
      </c>
      <c r="K63" s="26">
        <f t="shared" si="6"/>
        <v>0.94100000000000006</v>
      </c>
      <c r="L63" s="27"/>
    </row>
    <row r="64" spans="1:13" s="2" customFormat="1" x14ac:dyDescent="0.25">
      <c r="A64" s="70" t="s">
        <v>128</v>
      </c>
      <c r="B64" s="70"/>
      <c r="C64" s="70"/>
      <c r="D64" s="70"/>
      <c r="E64" s="70"/>
      <c r="F64" s="3" t="s">
        <v>129</v>
      </c>
      <c r="G64" s="6">
        <f>I64/H64</f>
        <v>1.6350554376032083</v>
      </c>
      <c r="H64" s="6">
        <v>42.39</v>
      </c>
      <c r="I64" s="9">
        <v>69.31</v>
      </c>
      <c r="J64" s="22">
        <f t="shared" si="7"/>
        <v>40</v>
      </c>
      <c r="K64" s="26">
        <f t="shared" si="6"/>
        <v>1.73275</v>
      </c>
      <c r="L64" s="27"/>
    </row>
    <row r="65" spans="1:13" s="2" customFormat="1" x14ac:dyDescent="0.25">
      <c r="A65" s="81" t="s">
        <v>14</v>
      </c>
      <c r="B65" s="82"/>
      <c r="C65" s="82"/>
      <c r="D65" s="82"/>
      <c r="E65" s="82"/>
      <c r="F65" s="82"/>
      <c r="G65" s="82"/>
      <c r="H65" s="82"/>
      <c r="I65" s="23">
        <f>SUM(I61:I64)</f>
        <v>5371.1200000000008</v>
      </c>
      <c r="J65" s="29"/>
      <c r="K65" s="23">
        <f>SUM(K61:K64)</f>
        <v>134.27800000000002</v>
      </c>
      <c r="L65" s="28"/>
      <c r="M65" s="58"/>
    </row>
    <row r="66" spans="1:13" s="2" customFormat="1" ht="12" customHeight="1" x14ac:dyDescent="0.25"/>
    <row r="67" spans="1:13" s="2" customFormat="1" x14ac:dyDescent="0.25">
      <c r="A67" s="83" t="s">
        <v>15</v>
      </c>
      <c r="B67" s="83"/>
      <c r="C67" s="83"/>
      <c r="D67" s="83"/>
      <c r="E67" s="83"/>
      <c r="F67" s="83"/>
      <c r="G67" s="83"/>
      <c r="H67" s="83"/>
      <c r="I67" s="83"/>
      <c r="J67" s="83"/>
      <c r="K67" s="83"/>
      <c r="L67" s="83"/>
    </row>
    <row r="68" spans="1:13" s="2" customFormat="1" ht="45" x14ac:dyDescent="0.25">
      <c r="A68" s="78" t="s">
        <v>19</v>
      </c>
      <c r="B68" s="79"/>
      <c r="C68" s="79"/>
      <c r="D68" s="79"/>
      <c r="E68" s="80"/>
      <c r="F68" s="17" t="s">
        <v>8</v>
      </c>
      <c r="G68" s="17" t="s">
        <v>67</v>
      </c>
      <c r="H68" s="17" t="s">
        <v>68</v>
      </c>
      <c r="I68" s="17" t="s">
        <v>80</v>
      </c>
      <c r="J68" s="17" t="s">
        <v>74</v>
      </c>
      <c r="K68" s="24" t="s">
        <v>75</v>
      </c>
      <c r="L68" s="25"/>
    </row>
    <row r="69" spans="1:13" s="2" customFormat="1" hidden="1" x14ac:dyDescent="0.25">
      <c r="A69" s="70" t="s">
        <v>57</v>
      </c>
      <c r="B69" s="70"/>
      <c r="C69" s="70"/>
      <c r="D69" s="70"/>
      <c r="E69" s="70"/>
      <c r="F69" s="3" t="s">
        <v>17</v>
      </c>
      <c r="G69" s="30">
        <v>0.1</v>
      </c>
      <c r="H69" s="6">
        <f>'Услуга №2 '!H71</f>
        <v>0</v>
      </c>
      <c r="I69" s="6">
        <f>H69*G69*12</f>
        <v>0</v>
      </c>
      <c r="J69" s="22">
        <f>J62</f>
        <v>40</v>
      </c>
      <c r="K69" s="16">
        <f>I69/J69</f>
        <v>0</v>
      </c>
      <c r="L69" s="28"/>
    </row>
    <row r="70" spans="1:13" s="2" customFormat="1" x14ac:dyDescent="0.25">
      <c r="A70" s="70" t="s">
        <v>16</v>
      </c>
      <c r="B70" s="70"/>
      <c r="C70" s="70"/>
      <c r="D70" s="70"/>
      <c r="E70" s="70"/>
      <c r="F70" s="3" t="s">
        <v>17</v>
      </c>
      <c r="G70" s="105">
        <v>3.0000000000000001E-3</v>
      </c>
      <c r="H70" s="6">
        <f>'Услуга №2 '!H72</f>
        <v>570</v>
      </c>
      <c r="I70" s="6">
        <f t="shared" ref="I70:I73" si="8">H70*G70*12</f>
        <v>20.52</v>
      </c>
      <c r="J70" s="22">
        <f>J69</f>
        <v>40</v>
      </c>
      <c r="K70" s="16">
        <f t="shared" ref="K70:K73" si="9">I70/J70</f>
        <v>0.51300000000000001</v>
      </c>
      <c r="L70" s="28"/>
    </row>
    <row r="71" spans="1:13" s="2" customFormat="1" ht="16.5" customHeight="1" x14ac:dyDescent="0.25">
      <c r="A71" s="74" t="s">
        <v>83</v>
      </c>
      <c r="B71" s="74"/>
      <c r="C71" s="74"/>
      <c r="D71" s="74"/>
      <c r="E71" s="74"/>
      <c r="F71" s="3" t="s">
        <v>17</v>
      </c>
      <c r="G71" s="105">
        <v>3.0000000000000001E-3</v>
      </c>
      <c r="H71" s="6">
        <f>'Услуга №2 '!H73</f>
        <v>4000</v>
      </c>
      <c r="I71" s="6">
        <f t="shared" si="8"/>
        <v>144</v>
      </c>
      <c r="J71" s="22">
        <f>J78</f>
        <v>40</v>
      </c>
      <c r="K71" s="16">
        <f t="shared" si="9"/>
        <v>3.6</v>
      </c>
      <c r="L71" s="28"/>
    </row>
    <row r="72" spans="1:13" s="2" customFormat="1" ht="15" customHeight="1" x14ac:dyDescent="0.25">
      <c r="A72" s="74" t="s">
        <v>56</v>
      </c>
      <c r="B72" s="74"/>
      <c r="C72" s="74"/>
      <c r="D72" s="74"/>
      <c r="E72" s="74"/>
      <c r="F72" s="3" t="s">
        <v>17</v>
      </c>
      <c r="G72" s="105">
        <v>3.0000000000000001E-3</v>
      </c>
      <c r="H72" s="6">
        <f>'Услуга №2 '!H74</f>
        <v>3000</v>
      </c>
      <c r="I72" s="6">
        <f t="shared" si="8"/>
        <v>108</v>
      </c>
      <c r="J72" s="22">
        <f>J78</f>
        <v>40</v>
      </c>
      <c r="K72" s="16">
        <f t="shared" si="9"/>
        <v>2.7</v>
      </c>
      <c r="L72" s="28"/>
    </row>
    <row r="73" spans="1:13" s="2" customFormat="1" ht="15" customHeight="1" x14ac:dyDescent="0.25">
      <c r="A73" s="74" t="s">
        <v>104</v>
      </c>
      <c r="B73" s="74"/>
      <c r="C73" s="74"/>
      <c r="D73" s="74"/>
      <c r="E73" s="74"/>
      <c r="F73" s="3" t="s">
        <v>17</v>
      </c>
      <c r="G73" s="105">
        <v>3.0000000000000001E-3</v>
      </c>
      <c r="H73" s="6">
        <f>'Услуга №2 '!H75</f>
        <v>2400</v>
      </c>
      <c r="I73" s="6">
        <f t="shared" si="8"/>
        <v>86.4</v>
      </c>
      <c r="J73" s="22">
        <f>J79</f>
        <v>40</v>
      </c>
      <c r="K73" s="16">
        <f t="shared" si="9"/>
        <v>2.16</v>
      </c>
      <c r="L73" s="28"/>
    </row>
    <row r="74" spans="1:13" ht="17.25" customHeight="1" x14ac:dyDescent="0.25">
      <c r="A74" s="81" t="s">
        <v>18</v>
      </c>
      <c r="B74" s="82"/>
      <c r="C74" s="82"/>
      <c r="D74" s="82"/>
      <c r="E74" s="82"/>
      <c r="F74" s="82"/>
      <c r="G74" s="82"/>
      <c r="H74" s="84"/>
      <c r="I74" s="23">
        <f>SUM(I69:I73)</f>
        <v>358.91999999999996</v>
      </c>
      <c r="J74" s="23"/>
      <c r="K74" s="23">
        <f>SUM(K69:K73)</f>
        <v>8.9730000000000008</v>
      </c>
      <c r="L74" s="28"/>
      <c r="M74" s="2"/>
    </row>
    <row r="75" spans="1:13" s="2" customFormat="1" ht="12.75" customHeight="1" x14ac:dyDescent="0.25"/>
    <row r="76" spans="1:13" s="2" customFormat="1" x14ac:dyDescent="0.25">
      <c r="A76" s="83" t="s">
        <v>84</v>
      </c>
      <c r="B76" s="83"/>
      <c r="C76" s="83"/>
      <c r="D76" s="83"/>
      <c r="E76" s="83"/>
      <c r="F76" s="83"/>
      <c r="G76" s="83"/>
      <c r="H76" s="83"/>
      <c r="I76" s="83"/>
      <c r="J76" s="83"/>
      <c r="K76" s="83"/>
      <c r="L76" s="83"/>
    </row>
    <row r="77" spans="1:13" s="2" customFormat="1" ht="42" customHeight="1" x14ac:dyDescent="0.25">
      <c r="A77" s="78" t="s">
        <v>19</v>
      </c>
      <c r="B77" s="79"/>
      <c r="C77" s="79"/>
      <c r="D77" s="79"/>
      <c r="E77" s="80"/>
      <c r="F77" s="17" t="s">
        <v>8</v>
      </c>
      <c r="G77" s="17" t="s">
        <v>67</v>
      </c>
      <c r="H77" s="17" t="s">
        <v>68</v>
      </c>
      <c r="I77" s="17" t="s">
        <v>80</v>
      </c>
      <c r="J77" s="17" t="s">
        <v>74</v>
      </c>
      <c r="K77" s="21" t="s">
        <v>75</v>
      </c>
      <c r="L77" s="31"/>
    </row>
    <row r="78" spans="1:13" s="2" customFormat="1" ht="29.25" customHeight="1" x14ac:dyDescent="0.25">
      <c r="A78" s="74" t="s">
        <v>82</v>
      </c>
      <c r="B78" s="74"/>
      <c r="C78" s="74"/>
      <c r="D78" s="74"/>
      <c r="E78" s="74"/>
      <c r="F78" s="3" t="s">
        <v>17</v>
      </c>
      <c r="G78" s="105">
        <v>3.0000000000000001E-3</v>
      </c>
      <c r="H78" s="6">
        <f>'Услуга №2 '!H80</f>
        <v>2282</v>
      </c>
      <c r="I78" s="6">
        <f>H78*G78*12</f>
        <v>82.152000000000001</v>
      </c>
      <c r="J78" s="22">
        <f>J70</f>
        <v>40</v>
      </c>
      <c r="K78" s="16">
        <f>I78/J78</f>
        <v>2.0537999999999998</v>
      </c>
      <c r="L78" s="28"/>
    </row>
    <row r="79" spans="1:13" s="2" customFormat="1" ht="16.5" customHeight="1" x14ac:dyDescent="0.25">
      <c r="A79" s="70" t="s">
        <v>103</v>
      </c>
      <c r="B79" s="70"/>
      <c r="C79" s="70"/>
      <c r="D79" s="70"/>
      <c r="E79" s="70"/>
      <c r="F79" s="3" t="s">
        <v>17</v>
      </c>
      <c r="G79" s="105">
        <v>3.0000000000000001E-3</v>
      </c>
      <c r="H79" s="6">
        <f>'Услуга №2 '!H81</f>
        <v>3000</v>
      </c>
      <c r="I79" s="6">
        <f>H79*G79*12</f>
        <v>108</v>
      </c>
      <c r="J79" s="22">
        <f t="shared" ref="J79:J80" si="10">J71</f>
        <v>40</v>
      </c>
      <c r="K79" s="16">
        <f>I79/J79</f>
        <v>2.7</v>
      </c>
      <c r="L79" s="28"/>
    </row>
    <row r="80" spans="1:13" s="2" customFormat="1" ht="18.75" hidden="1" customHeight="1" x14ac:dyDescent="0.25">
      <c r="A80" s="71" t="s">
        <v>105</v>
      </c>
      <c r="B80" s="72"/>
      <c r="C80" s="72"/>
      <c r="D80" s="72"/>
      <c r="E80" s="73"/>
      <c r="F80" s="3" t="s">
        <v>17</v>
      </c>
      <c r="G80" s="105">
        <v>3.0000000000000001E-3</v>
      </c>
      <c r="H80" s="6">
        <v>6000</v>
      </c>
      <c r="I80" s="6"/>
      <c r="J80" s="22">
        <f t="shared" si="10"/>
        <v>40</v>
      </c>
      <c r="K80" s="6">
        <f t="shared" ref="K80" si="11">I80/J80</f>
        <v>0</v>
      </c>
      <c r="L80" s="14"/>
    </row>
    <row r="81" spans="1:13" s="2" customFormat="1" x14ac:dyDescent="0.25">
      <c r="A81" s="81" t="s">
        <v>86</v>
      </c>
      <c r="B81" s="82"/>
      <c r="C81" s="82"/>
      <c r="D81" s="82"/>
      <c r="E81" s="82"/>
      <c r="F81" s="82"/>
      <c r="G81" s="82"/>
      <c r="H81" s="82"/>
      <c r="I81" s="32">
        <f>SUM(I78:I80)</f>
        <v>190.15199999999999</v>
      </c>
      <c r="J81" s="32"/>
      <c r="K81" s="32">
        <f>SUM(K78:K80)</f>
        <v>4.7538</v>
      </c>
      <c r="L81" s="14"/>
    </row>
    <row r="82" spans="1:13" s="2" customFormat="1" x14ac:dyDescent="0.25">
      <c r="A82" s="13"/>
      <c r="B82" s="13"/>
      <c r="C82" s="13"/>
      <c r="D82" s="13"/>
      <c r="E82" s="13"/>
      <c r="F82" s="13"/>
      <c r="G82" s="13"/>
      <c r="H82" s="13"/>
      <c r="I82" s="33"/>
      <c r="J82" s="33"/>
      <c r="K82" s="33"/>
      <c r="L82" s="14"/>
    </row>
    <row r="83" spans="1:13" s="2" customFormat="1" x14ac:dyDescent="0.25">
      <c r="A83" s="83" t="s">
        <v>87</v>
      </c>
      <c r="B83" s="83"/>
      <c r="C83" s="83"/>
      <c r="D83" s="83"/>
      <c r="E83" s="83"/>
      <c r="F83" s="83"/>
      <c r="G83" s="83"/>
      <c r="H83" s="83"/>
      <c r="I83" s="83"/>
      <c r="J83" s="83"/>
      <c r="K83" s="83"/>
      <c r="L83" s="83"/>
    </row>
    <row r="84" spans="1:13" s="2" customFormat="1" ht="43.5" customHeight="1" x14ac:dyDescent="0.25">
      <c r="A84" s="78" t="s">
        <v>20</v>
      </c>
      <c r="B84" s="79"/>
      <c r="C84" s="79"/>
      <c r="D84" s="79"/>
      <c r="E84" s="80"/>
      <c r="F84" s="17" t="s">
        <v>8</v>
      </c>
      <c r="G84" s="17" t="s">
        <v>67</v>
      </c>
      <c r="H84" s="17" t="s">
        <v>68</v>
      </c>
      <c r="I84" s="17" t="s">
        <v>80</v>
      </c>
      <c r="J84" s="18" t="s">
        <v>74</v>
      </c>
      <c r="K84" s="21" t="s">
        <v>75</v>
      </c>
      <c r="L84" s="31"/>
      <c r="M84" s="31"/>
    </row>
    <row r="85" spans="1:13" s="2" customFormat="1" ht="33.75" customHeight="1" x14ac:dyDescent="0.25">
      <c r="A85" s="78" t="s">
        <v>21</v>
      </c>
      <c r="B85" s="79"/>
      <c r="C85" s="79"/>
      <c r="D85" s="79"/>
      <c r="E85" s="80"/>
      <c r="F85" s="7" t="s">
        <v>22</v>
      </c>
      <c r="G85" s="105">
        <v>1.2E-2</v>
      </c>
      <c r="H85" s="6">
        <f>'Работа №3'!H86</f>
        <v>536.9</v>
      </c>
      <c r="I85" s="6">
        <f>G85*H85*12</f>
        <v>77.313600000000008</v>
      </c>
      <c r="J85" s="34">
        <f>J80</f>
        <v>40</v>
      </c>
      <c r="K85" s="6">
        <f>I85/J85</f>
        <v>1.9328400000000001</v>
      </c>
      <c r="L85" s="35"/>
      <c r="M85" s="14"/>
    </row>
    <row r="86" spans="1:13" s="2" customFormat="1" ht="27" customHeight="1" x14ac:dyDescent="0.25">
      <c r="A86" s="78" t="s">
        <v>130</v>
      </c>
      <c r="B86" s="79"/>
      <c r="C86" s="79"/>
      <c r="D86" s="79"/>
      <c r="E86" s="80"/>
      <c r="F86" s="7" t="s">
        <v>22</v>
      </c>
      <c r="G86" s="105">
        <v>3.0000000000000001E-3</v>
      </c>
      <c r="H86" s="6">
        <v>76.7</v>
      </c>
      <c r="I86" s="6">
        <f>G86*H86*12</f>
        <v>2.7612000000000005</v>
      </c>
      <c r="J86" s="34">
        <v>40</v>
      </c>
      <c r="K86" s="6">
        <f t="shared" ref="K86:K87" si="12">I86/J86</f>
        <v>6.9030000000000008E-2</v>
      </c>
      <c r="L86" s="35"/>
      <c r="M86" s="14"/>
    </row>
    <row r="87" spans="1:13" s="2" customFormat="1" ht="27" customHeight="1" x14ac:dyDescent="0.25">
      <c r="A87" s="78" t="s">
        <v>131</v>
      </c>
      <c r="B87" s="79"/>
      <c r="C87" s="79"/>
      <c r="D87" s="79"/>
      <c r="E87" s="80"/>
      <c r="F87" s="7" t="s">
        <v>25</v>
      </c>
      <c r="G87" s="30"/>
      <c r="H87" s="6"/>
      <c r="I87" s="6">
        <v>6.3251999999999997</v>
      </c>
      <c r="J87" s="34">
        <v>40</v>
      </c>
      <c r="K87" s="6">
        <f t="shared" si="12"/>
        <v>0.15812999999999999</v>
      </c>
      <c r="L87" s="35"/>
      <c r="M87" s="14"/>
    </row>
    <row r="88" spans="1:13" s="2" customFormat="1" ht="20.25" customHeight="1" x14ac:dyDescent="0.25">
      <c r="A88" s="78" t="s">
        <v>88</v>
      </c>
      <c r="B88" s="79"/>
      <c r="C88" s="79"/>
      <c r="D88" s="79"/>
      <c r="E88" s="80"/>
      <c r="F88" s="7" t="s">
        <v>89</v>
      </c>
      <c r="G88" s="105">
        <v>3.0000000000000001E-3</v>
      </c>
      <c r="H88" s="6">
        <v>1000</v>
      </c>
      <c r="I88" s="6">
        <f>G88*H88*12</f>
        <v>36</v>
      </c>
      <c r="J88" s="34">
        <f>J85</f>
        <v>40</v>
      </c>
      <c r="K88" s="6">
        <f>I88/J88</f>
        <v>0.9</v>
      </c>
      <c r="L88" s="35"/>
      <c r="M88" s="14"/>
    </row>
    <row r="89" spans="1:13" s="2" customFormat="1" x14ac:dyDescent="0.25">
      <c r="A89" s="81" t="s">
        <v>23</v>
      </c>
      <c r="B89" s="82"/>
      <c r="C89" s="82"/>
      <c r="D89" s="82"/>
      <c r="E89" s="82"/>
      <c r="F89" s="82"/>
      <c r="G89" s="82"/>
      <c r="H89" s="84"/>
      <c r="I89" s="32">
        <f>SUM(I85:I88)</f>
        <v>122.4</v>
      </c>
      <c r="J89" s="36"/>
      <c r="K89" s="36">
        <f>SUM(K85:K88)</f>
        <v>3.06</v>
      </c>
      <c r="L89" s="37"/>
      <c r="M89" s="14"/>
    </row>
    <row r="90" spans="1:13" s="2" customFormat="1" x14ac:dyDescent="0.25">
      <c r="A90" s="13"/>
      <c r="B90" s="13"/>
      <c r="C90" s="13"/>
      <c r="D90" s="13"/>
      <c r="E90" s="13"/>
      <c r="F90" s="13"/>
      <c r="G90" s="13"/>
      <c r="H90" s="13"/>
      <c r="I90" s="33"/>
      <c r="J90" s="38"/>
      <c r="K90" s="38"/>
      <c r="L90" s="37"/>
      <c r="M90" s="14"/>
    </row>
    <row r="91" spans="1:13" s="2" customFormat="1" x14ac:dyDescent="0.25">
      <c r="A91" s="83" t="s">
        <v>40</v>
      </c>
      <c r="B91" s="83"/>
      <c r="C91" s="83"/>
      <c r="D91" s="83"/>
      <c r="E91" s="83"/>
      <c r="F91" s="83"/>
      <c r="G91" s="83"/>
      <c r="H91" s="83"/>
      <c r="I91" s="83"/>
      <c r="J91" s="83"/>
      <c r="K91" s="83"/>
      <c r="L91" s="83"/>
    </row>
    <row r="92" spans="1:13" s="2" customFormat="1" ht="60.75" customHeight="1" x14ac:dyDescent="0.25">
      <c r="A92" s="78" t="s">
        <v>5</v>
      </c>
      <c r="B92" s="79"/>
      <c r="C92" s="79"/>
      <c r="D92" s="79"/>
      <c r="E92" s="80"/>
      <c r="F92" s="17" t="s">
        <v>6</v>
      </c>
      <c r="G92" s="17" t="s">
        <v>1</v>
      </c>
      <c r="H92" s="17" t="s">
        <v>72</v>
      </c>
      <c r="I92" s="17" t="s">
        <v>73</v>
      </c>
      <c r="J92" s="17" t="s">
        <v>74</v>
      </c>
      <c r="K92" s="21" t="s">
        <v>75</v>
      </c>
    </row>
    <row r="93" spans="1:13" s="2" customFormat="1" ht="15" customHeight="1" x14ac:dyDescent="0.25">
      <c r="A93" s="70" t="s">
        <v>3</v>
      </c>
      <c r="B93" s="70"/>
      <c r="C93" s="70"/>
      <c r="D93" s="70"/>
      <c r="E93" s="70"/>
      <c r="F93" s="8">
        <f>'Работа №2'!F94</f>
        <v>27131</v>
      </c>
      <c r="G93" s="105">
        <f>L17</f>
        <v>3.0000000000000001E-3</v>
      </c>
      <c r="H93" s="39">
        <f>F93*12*G93</f>
        <v>976.71600000000001</v>
      </c>
      <c r="I93" s="6">
        <f>H93*1.302</f>
        <v>1271.6842320000001</v>
      </c>
      <c r="J93" s="22">
        <f>J88</f>
        <v>40</v>
      </c>
      <c r="K93" s="6">
        <f>I93/J93</f>
        <v>31.792105800000002</v>
      </c>
    </row>
    <row r="94" spans="1:13" s="2" customFormat="1" ht="15" customHeight="1" x14ac:dyDescent="0.25">
      <c r="A94" s="70" t="s">
        <v>97</v>
      </c>
      <c r="B94" s="70"/>
      <c r="C94" s="70"/>
      <c r="D94" s="70"/>
      <c r="E94" s="70"/>
      <c r="F94" s="8">
        <f>'Работа №2'!F95</f>
        <v>17114</v>
      </c>
      <c r="G94" s="105">
        <f t="shared" ref="G94:G95" si="13">L18</f>
        <v>3.0000000000000001E-3</v>
      </c>
      <c r="H94" s="39">
        <f t="shared" ref="H94:H95" si="14">F94*12*G94</f>
        <v>616.10400000000004</v>
      </c>
      <c r="I94" s="6">
        <f t="shared" ref="I94:I95" si="15">H94*1.302</f>
        <v>802.16740800000014</v>
      </c>
      <c r="J94" s="22">
        <f>J93</f>
        <v>40</v>
      </c>
      <c r="K94" s="6">
        <f t="shared" ref="K94:K95" si="16">I94/J94</f>
        <v>20.054185200000003</v>
      </c>
    </row>
    <row r="95" spans="1:13" s="2" customFormat="1" ht="15" customHeight="1" x14ac:dyDescent="0.25">
      <c r="A95" s="75" t="s">
        <v>53</v>
      </c>
      <c r="B95" s="76"/>
      <c r="C95" s="76"/>
      <c r="D95" s="76"/>
      <c r="E95" s="77"/>
      <c r="F95" s="8">
        <f>'Работа №2'!F96</f>
        <v>15967</v>
      </c>
      <c r="G95" s="105">
        <f t="shared" si="13"/>
        <v>3.0000000000000001E-3</v>
      </c>
      <c r="H95" s="39">
        <f t="shared" si="14"/>
        <v>574.81200000000001</v>
      </c>
      <c r="I95" s="6">
        <f t="shared" si="15"/>
        <v>748.40522400000009</v>
      </c>
      <c r="J95" s="22">
        <f>J94</f>
        <v>40</v>
      </c>
      <c r="K95" s="6">
        <f t="shared" si="16"/>
        <v>18.710130600000003</v>
      </c>
    </row>
    <row r="96" spans="1:13" ht="20.25" customHeight="1" x14ac:dyDescent="0.25">
      <c r="A96" s="67" t="s">
        <v>24</v>
      </c>
      <c r="B96" s="68"/>
      <c r="C96" s="68"/>
      <c r="D96" s="68"/>
      <c r="E96" s="68"/>
      <c r="F96" s="68"/>
      <c r="G96" s="68"/>
      <c r="H96" s="69"/>
      <c r="I96" s="32">
        <f>SUM(I93:I95)</f>
        <v>2822.2568640000004</v>
      </c>
      <c r="J96" s="36"/>
      <c r="K96" s="36">
        <f>SUM(K93:K95)</f>
        <v>70.556421600000007</v>
      </c>
      <c r="L96" s="2"/>
    </row>
    <row r="97" spans="1:14" s="2" customFormat="1" ht="12" customHeight="1" x14ac:dyDescent="0.25">
      <c r="F97" s="15"/>
      <c r="G97" s="15"/>
      <c r="H97" s="15"/>
      <c r="I97" s="15"/>
      <c r="J97" s="15"/>
      <c r="K97" s="15"/>
      <c r="L97" s="15"/>
    </row>
    <row r="98" spans="1:14" x14ac:dyDescent="0.25">
      <c r="A98" s="91" t="s">
        <v>90</v>
      </c>
      <c r="B98" s="91"/>
      <c r="C98" s="91"/>
      <c r="D98" s="91"/>
      <c r="E98" s="91"/>
      <c r="F98" s="91"/>
      <c r="G98" s="91"/>
      <c r="H98" s="91"/>
      <c r="I98" s="91"/>
      <c r="J98" s="91"/>
      <c r="K98" s="91"/>
      <c r="L98" s="93"/>
      <c r="M98" s="2"/>
    </row>
    <row r="99" spans="1:14" ht="45" x14ac:dyDescent="0.25">
      <c r="A99" s="92" t="s">
        <v>91</v>
      </c>
      <c r="B99" s="92"/>
      <c r="C99" s="92"/>
      <c r="D99" s="92"/>
      <c r="E99" s="92"/>
      <c r="F99" s="17" t="s">
        <v>8</v>
      </c>
      <c r="G99" s="17" t="s">
        <v>67</v>
      </c>
      <c r="H99" s="17" t="s">
        <v>68</v>
      </c>
      <c r="I99" s="17" t="s">
        <v>80</v>
      </c>
      <c r="J99" s="17" t="s">
        <v>74</v>
      </c>
      <c r="K99" s="24" t="s">
        <v>75</v>
      </c>
      <c r="L99" s="25"/>
      <c r="M99" s="2"/>
    </row>
    <row r="100" spans="1:14" x14ac:dyDescent="0.25">
      <c r="A100" s="70" t="s">
        <v>85</v>
      </c>
      <c r="B100" s="70"/>
      <c r="C100" s="70"/>
      <c r="D100" s="70"/>
      <c r="E100" s="70"/>
      <c r="F100" s="3" t="s">
        <v>25</v>
      </c>
      <c r="G100" s="30"/>
      <c r="H100" s="39"/>
      <c r="I100" s="39">
        <v>105.71</v>
      </c>
      <c r="J100" s="22">
        <f>J88</f>
        <v>40</v>
      </c>
      <c r="K100" s="16">
        <f>I100/J100</f>
        <v>2.6427499999999999</v>
      </c>
      <c r="L100" s="28"/>
      <c r="M100" s="2"/>
    </row>
    <row r="101" spans="1:14" x14ac:dyDescent="0.25">
      <c r="A101" s="70" t="s">
        <v>106</v>
      </c>
      <c r="B101" s="70"/>
      <c r="C101" s="70"/>
      <c r="D101" s="70"/>
      <c r="E101" s="70"/>
      <c r="F101" s="3" t="s">
        <v>25</v>
      </c>
      <c r="G101" s="30"/>
      <c r="H101" s="39"/>
      <c r="I101" s="39">
        <v>23.4</v>
      </c>
      <c r="J101" s="22">
        <f>J100</f>
        <v>40</v>
      </c>
      <c r="K101" s="16">
        <f>I101/J101</f>
        <v>0.58499999999999996</v>
      </c>
      <c r="L101" s="28"/>
      <c r="M101" s="2"/>
    </row>
    <row r="102" spans="1:14" x14ac:dyDescent="0.25">
      <c r="A102" s="81" t="s">
        <v>92</v>
      </c>
      <c r="B102" s="82"/>
      <c r="C102" s="82"/>
      <c r="D102" s="82"/>
      <c r="E102" s="82"/>
      <c r="F102" s="82"/>
      <c r="G102" s="82"/>
      <c r="H102" s="82"/>
      <c r="I102" s="32">
        <f>SUM(I100:I101)</f>
        <v>129.10999999999999</v>
      </c>
      <c r="J102" s="36"/>
      <c r="K102" s="36">
        <f>SUM(K100:K101)</f>
        <v>3.2277499999999999</v>
      </c>
      <c r="L102" s="28"/>
      <c r="M102" s="2"/>
    </row>
    <row r="103" spans="1:14" s="2" customFormat="1" x14ac:dyDescent="0.25">
      <c r="F103" s="15"/>
      <c r="G103" s="15"/>
      <c r="H103" s="15"/>
      <c r="I103" s="15"/>
      <c r="J103" s="15"/>
      <c r="K103" s="15"/>
      <c r="L103" s="15"/>
    </row>
    <row r="104" spans="1:14" s="2" customFormat="1" ht="12.75" customHeight="1" x14ac:dyDescent="0.25">
      <c r="A104" s="91" t="s">
        <v>26</v>
      </c>
      <c r="B104" s="91"/>
      <c r="C104" s="91"/>
      <c r="D104" s="91"/>
      <c r="E104" s="91"/>
      <c r="F104" s="91"/>
      <c r="G104" s="91"/>
      <c r="H104" s="91"/>
      <c r="I104" s="91"/>
      <c r="J104" s="91"/>
      <c r="K104" s="91"/>
      <c r="L104" s="91"/>
    </row>
    <row r="105" spans="1:14" s="2" customFormat="1" ht="15" customHeight="1" x14ac:dyDescent="0.25">
      <c r="A105" s="85" t="s">
        <v>27</v>
      </c>
      <c r="B105" s="85"/>
      <c r="C105" s="85"/>
      <c r="D105" s="78" t="s">
        <v>28</v>
      </c>
      <c r="E105" s="79"/>
      <c r="F105" s="79"/>
      <c r="G105" s="79"/>
      <c r="H105" s="79"/>
      <c r="I105" s="79"/>
      <c r="J105" s="80"/>
      <c r="K105" s="85" t="s">
        <v>39</v>
      </c>
      <c r="L105" s="85"/>
    </row>
    <row r="106" spans="1:14" s="2" customFormat="1" ht="30" x14ac:dyDescent="0.25">
      <c r="A106" s="3" t="s">
        <v>29</v>
      </c>
      <c r="B106" s="5" t="s">
        <v>30</v>
      </c>
      <c r="C106" s="3" t="s">
        <v>31</v>
      </c>
      <c r="D106" s="3" t="s">
        <v>32</v>
      </c>
      <c r="E106" s="3" t="s">
        <v>33</v>
      </c>
      <c r="F106" s="3" t="s">
        <v>34</v>
      </c>
      <c r="G106" s="3" t="s">
        <v>35</v>
      </c>
      <c r="H106" s="3" t="s">
        <v>36</v>
      </c>
      <c r="I106" s="3" t="s">
        <v>37</v>
      </c>
      <c r="J106" s="3" t="s">
        <v>38</v>
      </c>
      <c r="K106" s="85"/>
      <c r="L106" s="85"/>
    </row>
    <row r="107" spans="1:14" s="2" customFormat="1" x14ac:dyDescent="0.25">
      <c r="A107" s="6">
        <f>K57</f>
        <v>510.16474596024011</v>
      </c>
      <c r="B107" s="6"/>
      <c r="C107" s="6"/>
      <c r="D107" s="6">
        <f>K65</f>
        <v>134.27800000000002</v>
      </c>
      <c r="E107" s="6">
        <f>K74</f>
        <v>8.9730000000000008</v>
      </c>
      <c r="F107" s="6"/>
      <c r="G107" s="6">
        <f>K89</f>
        <v>3.06</v>
      </c>
      <c r="H107" s="3"/>
      <c r="I107" s="6">
        <f>K96</f>
        <v>70.556421600000007</v>
      </c>
      <c r="J107" s="6">
        <f>K102+K81</f>
        <v>7.9815500000000004</v>
      </c>
      <c r="K107" s="86">
        <f>SUM(A107:J107)</f>
        <v>735.01371756024002</v>
      </c>
      <c r="L107" s="87"/>
    </row>
    <row r="108" spans="1:14" s="2" customFormat="1" x14ac:dyDescent="0.25"/>
    <row r="109" spans="1:14" ht="15.75" x14ac:dyDescent="0.25">
      <c r="A109" s="10" t="s">
        <v>112</v>
      </c>
      <c r="B109" s="11"/>
      <c r="C109" s="11"/>
      <c r="D109" s="11"/>
      <c r="E109" s="11"/>
      <c r="F109" s="88" t="s">
        <v>113</v>
      </c>
      <c r="G109" s="89"/>
      <c r="H109" s="89"/>
      <c r="I109" s="2"/>
      <c r="J109" s="2"/>
      <c r="K109" s="2"/>
      <c r="L109" s="2"/>
      <c r="M109" s="2"/>
      <c r="N109" s="2"/>
    </row>
    <row r="110" spans="1:14" x14ac:dyDescent="0.25">
      <c r="A110" s="2"/>
      <c r="B110" s="2"/>
      <c r="C110" s="2"/>
      <c r="D110" s="2"/>
      <c r="E110" s="2"/>
      <c r="F110" s="2"/>
      <c r="G110" s="2"/>
      <c r="H110" s="2"/>
      <c r="I110" s="40">
        <f>I57+I65+I74+I81+I89+I96+I102</f>
        <v>29400.5487024096</v>
      </c>
      <c r="J110" s="2"/>
      <c r="K110" s="40">
        <f>K107*J95</f>
        <v>29400.5487024096</v>
      </c>
      <c r="L110" s="2"/>
      <c r="M110" s="2"/>
      <c r="N110" s="2"/>
    </row>
    <row r="111" spans="1:14" x14ac:dyDescent="0.25">
      <c r="A111" s="2"/>
      <c r="B111" s="2"/>
      <c r="C111" s="2"/>
      <c r="D111" s="2"/>
      <c r="E111" s="2"/>
      <c r="F111" s="2"/>
      <c r="G111" s="2"/>
      <c r="H111" s="2"/>
      <c r="I111" s="41"/>
      <c r="J111" s="2"/>
      <c r="K111" s="2"/>
      <c r="L111" s="2"/>
      <c r="M111" s="2"/>
      <c r="N111" s="2"/>
    </row>
    <row r="112" spans="1:14" x14ac:dyDescent="0.25">
      <c r="A112" s="12" t="str">
        <f>'Работа №2'!A113</f>
        <v>Курлович Анастасия Вячеславовна</v>
      </c>
      <c r="C112" s="1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0" x14ac:dyDescent="0.25">
      <c r="A113" s="12" t="s">
        <v>58</v>
      </c>
      <c r="C113" s="12"/>
    </row>
    <row r="115" spans="1:10" hidden="1" x14ac:dyDescent="0.25">
      <c r="I115" s="47">
        <f>I96+I57</f>
        <v>23228.846702409603</v>
      </c>
      <c r="J115" t="s">
        <v>109</v>
      </c>
    </row>
    <row r="116" spans="1:10" hidden="1" x14ac:dyDescent="0.25">
      <c r="I116" s="47">
        <f>I89</f>
        <v>122.4</v>
      </c>
      <c r="J116">
        <v>221</v>
      </c>
    </row>
    <row r="117" spans="1:10" hidden="1" x14ac:dyDescent="0.25">
      <c r="I117" s="47">
        <f>I63</f>
        <v>37.64</v>
      </c>
      <c r="J117">
        <v>223</v>
      </c>
    </row>
    <row r="118" spans="1:10" hidden="1" x14ac:dyDescent="0.25">
      <c r="I118" s="47">
        <f>I74</f>
        <v>358.91999999999996</v>
      </c>
      <c r="J118">
        <v>225</v>
      </c>
    </row>
    <row r="119" spans="1:10" hidden="1" x14ac:dyDescent="0.25">
      <c r="I119" s="47">
        <f>I81</f>
        <v>190.15199999999999</v>
      </c>
      <c r="J119">
        <v>226</v>
      </c>
    </row>
    <row r="120" spans="1:10" hidden="1" x14ac:dyDescent="0.25">
      <c r="I120" s="47">
        <f>I102</f>
        <v>129.10999999999999</v>
      </c>
      <c r="J120" t="s">
        <v>110</v>
      </c>
    </row>
    <row r="121" spans="1:10" hidden="1" x14ac:dyDescent="0.25"/>
  </sheetData>
  <mergeCells count="112">
    <mergeCell ref="A10:M10"/>
    <mergeCell ref="A16:E16"/>
    <mergeCell ref="G16:K16"/>
    <mergeCell ref="A17:E17"/>
    <mergeCell ref="G17:K17"/>
    <mergeCell ref="A18:E18"/>
    <mergeCell ref="G18:K18"/>
    <mergeCell ref="A3:D3"/>
    <mergeCell ref="A4:F4"/>
    <mergeCell ref="A5:F5"/>
    <mergeCell ref="A6:F6"/>
    <mergeCell ref="A8:M8"/>
    <mergeCell ref="A9:M9"/>
    <mergeCell ref="A22:E22"/>
    <mergeCell ref="G22:K22"/>
    <mergeCell ref="A23:E23"/>
    <mergeCell ref="G23:K23"/>
    <mergeCell ref="A24:E24"/>
    <mergeCell ref="G24:K24"/>
    <mergeCell ref="A19:E19"/>
    <mergeCell ref="G19:K19"/>
    <mergeCell ref="A20:E20"/>
    <mergeCell ref="G20:K20"/>
    <mergeCell ref="A21:E21"/>
    <mergeCell ref="G21:K21"/>
    <mergeCell ref="A28:E28"/>
    <mergeCell ref="G28:K28"/>
    <mergeCell ref="A29:E29"/>
    <mergeCell ref="G29:K29"/>
    <mergeCell ref="A30:E30"/>
    <mergeCell ref="G30:K30"/>
    <mergeCell ref="A25:E25"/>
    <mergeCell ref="G25:K25"/>
    <mergeCell ref="A26:E26"/>
    <mergeCell ref="G26:K26"/>
    <mergeCell ref="A27:E27"/>
    <mergeCell ref="G27:K27"/>
    <mergeCell ref="A34:E34"/>
    <mergeCell ref="G34:K34"/>
    <mergeCell ref="A35:E35"/>
    <mergeCell ref="G35:K35"/>
    <mergeCell ref="A45:E45"/>
    <mergeCell ref="A46:E46"/>
    <mergeCell ref="A47:E47"/>
    <mergeCell ref="A48:E48"/>
    <mergeCell ref="A31:E31"/>
    <mergeCell ref="G31:K31"/>
    <mergeCell ref="A32:E32"/>
    <mergeCell ref="G32:K32"/>
    <mergeCell ref="A33:E33"/>
    <mergeCell ref="G33:K33"/>
    <mergeCell ref="A38:E38"/>
    <mergeCell ref="A39:E39"/>
    <mergeCell ref="A40:E40"/>
    <mergeCell ref="A41:E41"/>
    <mergeCell ref="A42:E42"/>
    <mergeCell ref="A43:E43"/>
    <mergeCell ref="A44:E44"/>
    <mergeCell ref="F109:H109"/>
    <mergeCell ref="A59:L59"/>
    <mergeCell ref="A81:H81"/>
    <mergeCell ref="A83:L83"/>
    <mergeCell ref="A85:E85"/>
    <mergeCell ref="A70:E70"/>
    <mergeCell ref="A78:E78"/>
    <mergeCell ref="A79:E79"/>
    <mergeCell ref="A102:H102"/>
    <mergeCell ref="A104:L104"/>
    <mergeCell ref="A105:C105"/>
    <mergeCell ref="D105:J105"/>
    <mergeCell ref="A99:E99"/>
    <mergeCell ref="A100:E100"/>
    <mergeCell ref="A98:L98"/>
    <mergeCell ref="A101:E101"/>
    <mergeCell ref="A93:E93"/>
    <mergeCell ref="A94:E94"/>
    <mergeCell ref="A95:E95"/>
    <mergeCell ref="A84:E84"/>
    <mergeCell ref="A92:E92"/>
    <mergeCell ref="A88:E88"/>
    <mergeCell ref="A76:L76"/>
    <mergeCell ref="K105:L106"/>
    <mergeCell ref="K107:L107"/>
    <mergeCell ref="A53:E53"/>
    <mergeCell ref="A54:E54"/>
    <mergeCell ref="A55:E55"/>
    <mergeCell ref="A80:E80"/>
    <mergeCell ref="A77:E77"/>
    <mergeCell ref="A61:E61"/>
    <mergeCell ref="A62:E62"/>
    <mergeCell ref="A67:L67"/>
    <mergeCell ref="A68:E68"/>
    <mergeCell ref="A69:E69"/>
    <mergeCell ref="A60:E60"/>
    <mergeCell ref="A71:E71"/>
    <mergeCell ref="A72:E72"/>
    <mergeCell ref="A63:E63"/>
    <mergeCell ref="A64:E64"/>
    <mergeCell ref="A65:H65"/>
    <mergeCell ref="A86:E86"/>
    <mergeCell ref="A87:E87"/>
    <mergeCell ref="A49:E49"/>
    <mergeCell ref="A50:E50"/>
    <mergeCell ref="A51:E51"/>
    <mergeCell ref="A52:E52"/>
    <mergeCell ref="A56:E56"/>
    <mergeCell ref="A57:E57"/>
    <mergeCell ref="A89:H89"/>
    <mergeCell ref="A91:L91"/>
    <mergeCell ref="A96:H96"/>
    <mergeCell ref="A73:E73"/>
    <mergeCell ref="A74:H74"/>
  </mergeCells>
  <printOptions horizontalCentered="1"/>
  <pageMargins left="0" right="0" top="0" bottom="0" header="0" footer="0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СВОД</vt:lpstr>
      <vt:lpstr>Услуга №1</vt:lpstr>
      <vt:lpstr>Услуга №2 </vt:lpstr>
      <vt:lpstr>Работа №1</vt:lpstr>
      <vt:lpstr>Работа №2</vt:lpstr>
      <vt:lpstr>Работа №3</vt:lpstr>
      <vt:lpstr>Работа №4</vt:lpstr>
      <vt:lpstr>'Работа №2'!Область_печати</vt:lpstr>
      <vt:lpstr>'Работа №3'!Область_печати</vt:lpstr>
      <vt:lpstr>'Работа №4'!Область_печати</vt:lpstr>
      <vt:lpstr>'Услуга №1'!Область_печати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2019-02-05T04:15:34Z</dcterms:modified>
</cp:coreProperties>
</file>