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525" windowWidth="15120" windowHeight="7590" firstSheet="1" activeTab="6"/>
  </bookViews>
  <sheets>
    <sheet name="СВОД" sheetId="11" r:id="rId1"/>
    <sheet name="Услуга №1" sheetId="6" r:id="rId2"/>
    <sheet name="Услуга №2 " sheetId="4" r:id="rId3"/>
    <sheet name="Работа №1" sheetId="7" r:id="rId4"/>
    <sheet name="Работа №2" sheetId="8" r:id="rId5"/>
    <sheet name="Работа №3" sheetId="12" r:id="rId6"/>
    <sheet name="Работа №4" sheetId="9" r:id="rId7"/>
  </sheets>
  <definedNames>
    <definedName name="_xlnm.Print_Area" localSheetId="1">'Услуга №1'!$A$1:$L$119</definedName>
  </definedNames>
  <calcPr calcId="162913"/>
</workbook>
</file>

<file path=xl/calcChain.xml><?xml version="1.0" encoding="utf-8"?>
<calcChain xmlns="http://schemas.openxmlformats.org/spreadsheetml/2006/main">
  <c r="J121" i="9" l="1"/>
  <c r="G121" i="9"/>
  <c r="J119" i="12"/>
  <c r="G119" i="12"/>
  <c r="J119" i="8"/>
  <c r="G119" i="8"/>
  <c r="J108" i="7"/>
  <c r="M111" i="6"/>
  <c r="A2" i="11"/>
  <c r="I124" i="9"/>
  <c r="I122" i="12"/>
  <c r="I119" i="8"/>
  <c r="E119" i="8"/>
  <c r="D119" i="8"/>
  <c r="A119" i="8"/>
  <c r="I122" i="8"/>
  <c r="I112" i="7"/>
  <c r="I124" i="4"/>
  <c r="I114" i="6"/>
  <c r="G122" i="4"/>
  <c r="G108" i="7"/>
  <c r="K122" i="4"/>
  <c r="K124" i="4" s="1"/>
  <c r="G111" i="6"/>
  <c r="J122" i="4"/>
  <c r="I106" i="4"/>
  <c r="K106" i="4"/>
  <c r="K83" i="4"/>
  <c r="K75" i="4"/>
  <c r="K98" i="4"/>
  <c r="K92" i="4"/>
  <c r="J111" i="6"/>
  <c r="K111" i="6"/>
  <c r="K114" i="6"/>
  <c r="I111" i="6"/>
  <c r="E111" i="6"/>
  <c r="D111" i="6"/>
  <c r="A111" i="6"/>
  <c r="I37" i="6"/>
  <c r="I111" i="9"/>
  <c r="M106" i="6"/>
  <c r="H103" i="4"/>
  <c r="I103" i="4" s="1"/>
  <c r="H102" i="4"/>
  <c r="H76" i="7" s="1"/>
  <c r="K105" i="9"/>
  <c r="K101" i="12"/>
  <c r="K101" i="8"/>
  <c r="K78" i="7"/>
  <c r="I79" i="7"/>
  <c r="K104" i="4"/>
  <c r="K79" i="6"/>
  <c r="I106" i="9"/>
  <c r="I102" i="12"/>
  <c r="I102" i="8"/>
  <c r="I105" i="4"/>
  <c r="I102" i="4"/>
  <c r="I78" i="6"/>
  <c r="K78" i="6" s="1"/>
  <c r="H99" i="8" l="1"/>
  <c r="I76" i="7"/>
  <c r="H77" i="7"/>
  <c r="K103" i="4"/>
  <c r="I73" i="6"/>
  <c r="I66" i="6"/>
  <c r="H61" i="7"/>
  <c r="H62" i="6"/>
  <c r="H87" i="4"/>
  <c r="G63" i="6"/>
  <c r="G64" i="6"/>
  <c r="G65" i="6"/>
  <c r="G66" i="6"/>
  <c r="I85" i="12"/>
  <c r="I86" i="12"/>
  <c r="I87" i="12"/>
  <c r="I88" i="12"/>
  <c r="I84" i="12"/>
  <c r="H100" i="8" l="1"/>
  <c r="I77" i="7"/>
  <c r="K77" i="7" s="1"/>
  <c r="H99" i="12"/>
  <c r="I99" i="8"/>
  <c r="I98" i="4"/>
  <c r="I57" i="6"/>
  <c r="I77" i="12"/>
  <c r="I78" i="12"/>
  <c r="I79" i="12"/>
  <c r="I76" i="12"/>
  <c r="I57" i="7"/>
  <c r="I83" i="4"/>
  <c r="I58" i="6"/>
  <c r="G57" i="6"/>
  <c r="G56" i="6"/>
  <c r="G54" i="6"/>
  <c r="G55" i="6"/>
  <c r="H103" i="9" l="1"/>
  <c r="I103" i="9" s="1"/>
  <c r="I99" i="12"/>
  <c r="H100" i="12"/>
  <c r="I100" i="8"/>
  <c r="K100" i="8" s="1"/>
  <c r="I80" i="7"/>
  <c r="I80" i="12"/>
  <c r="H98" i="6"/>
  <c r="I98" i="6" s="1"/>
  <c r="G110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4" i="9"/>
  <c r="G65" i="9"/>
  <c r="G66" i="9"/>
  <c r="G67" i="9"/>
  <c r="G68" i="9"/>
  <c r="G69" i="9"/>
  <c r="G70" i="9"/>
  <c r="G71" i="9"/>
  <c r="G72" i="9"/>
  <c r="G73" i="9"/>
  <c r="G74" i="9"/>
  <c r="G75" i="9"/>
  <c r="G48" i="9"/>
  <c r="G57" i="12"/>
  <c r="G107" i="8"/>
  <c r="G108" i="8"/>
  <c r="G10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68" i="8"/>
  <c r="G69" i="8"/>
  <c r="G70" i="8"/>
  <c r="G71" i="8"/>
  <c r="G46" i="8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83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35" i="7"/>
  <c r="G110" i="4"/>
  <c r="G111" i="4"/>
  <c r="G109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69" i="4"/>
  <c r="G70" i="4"/>
  <c r="G71" i="4"/>
  <c r="G72" i="4"/>
  <c r="G73" i="4"/>
  <c r="G74" i="4"/>
  <c r="G49" i="4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85" i="6"/>
  <c r="G38" i="6"/>
  <c r="G39" i="6"/>
  <c r="G40" i="6"/>
  <c r="G41" i="6"/>
  <c r="G42" i="6"/>
  <c r="G43" i="6"/>
  <c r="G44" i="6"/>
  <c r="G45" i="6"/>
  <c r="G46" i="6"/>
  <c r="G47" i="6"/>
  <c r="G48" i="6"/>
  <c r="G49" i="6"/>
  <c r="G37" i="6"/>
  <c r="L44" i="9"/>
  <c r="F44" i="9"/>
  <c r="L17" i="12"/>
  <c r="G107" i="12" s="1"/>
  <c r="L18" i="12"/>
  <c r="G108" i="12" s="1"/>
  <c r="L16" i="12"/>
  <c r="G106" i="12" s="1"/>
  <c r="F17" i="12"/>
  <c r="G47" i="12" s="1"/>
  <c r="F18" i="12"/>
  <c r="G48" i="12" s="1"/>
  <c r="F19" i="12"/>
  <c r="G49" i="12" s="1"/>
  <c r="F20" i="12"/>
  <c r="G50" i="12" s="1"/>
  <c r="F21" i="12"/>
  <c r="G51" i="12" s="1"/>
  <c r="F22" i="12"/>
  <c r="G52" i="12" s="1"/>
  <c r="F23" i="12"/>
  <c r="G53" i="12" s="1"/>
  <c r="F24" i="12"/>
  <c r="G54" i="12" s="1"/>
  <c r="F25" i="12"/>
  <c r="G55" i="12" s="1"/>
  <c r="F26" i="12"/>
  <c r="G56" i="12" s="1"/>
  <c r="F27" i="12"/>
  <c r="F28" i="12"/>
  <c r="G58" i="12" s="1"/>
  <c r="F29" i="12"/>
  <c r="G59" i="12" s="1"/>
  <c r="F30" i="12"/>
  <c r="G60" i="12" s="1"/>
  <c r="F31" i="12"/>
  <c r="G61" i="12" s="1"/>
  <c r="F32" i="12"/>
  <c r="G62" i="12" s="1"/>
  <c r="F33" i="12"/>
  <c r="G63" i="12" s="1"/>
  <c r="F34" i="12"/>
  <c r="G64" i="12" s="1"/>
  <c r="F35" i="12"/>
  <c r="G65" i="12" s="1"/>
  <c r="F36" i="12"/>
  <c r="G66" i="12" s="1"/>
  <c r="F37" i="12"/>
  <c r="G67" i="12" s="1"/>
  <c r="F38" i="12"/>
  <c r="G68" i="12" s="1"/>
  <c r="F39" i="12"/>
  <c r="G69" i="12" s="1"/>
  <c r="F40" i="12"/>
  <c r="G70" i="12" s="1"/>
  <c r="F41" i="12"/>
  <c r="G71" i="12" s="1"/>
  <c r="F16" i="12"/>
  <c r="G46" i="12" s="1"/>
  <c r="L42" i="8"/>
  <c r="F42" i="8"/>
  <c r="F31" i="7"/>
  <c r="L31" i="7"/>
  <c r="F44" i="4"/>
  <c r="L44" i="4"/>
  <c r="I103" i="8" l="1"/>
  <c r="I100" i="12"/>
  <c r="K100" i="12" s="1"/>
  <c r="H104" i="9"/>
  <c r="I104" i="9" s="1"/>
  <c r="K104" i="9" s="1"/>
  <c r="F42" i="12"/>
  <c r="L42" i="12"/>
  <c r="I131" i="12"/>
  <c r="H93" i="12"/>
  <c r="H88" i="12"/>
  <c r="G88" i="12" s="1"/>
  <c r="H87" i="12"/>
  <c r="G87" i="12" s="1"/>
  <c r="H86" i="12"/>
  <c r="G86" i="12" s="1"/>
  <c r="H85" i="12"/>
  <c r="G85" i="12" s="1"/>
  <c r="I89" i="12"/>
  <c r="I133" i="12" s="1"/>
  <c r="H84" i="12"/>
  <c r="H79" i="12"/>
  <c r="G79" i="12" s="1"/>
  <c r="H78" i="12"/>
  <c r="G78" i="12" s="1"/>
  <c r="H77" i="12"/>
  <c r="G77" i="12" s="1"/>
  <c r="H76" i="12"/>
  <c r="G76" i="12" s="1"/>
  <c r="F71" i="12"/>
  <c r="H71" i="12" s="1"/>
  <c r="I71" i="12" s="1"/>
  <c r="F70" i="12"/>
  <c r="H70" i="12" s="1"/>
  <c r="I70" i="12" s="1"/>
  <c r="F69" i="12"/>
  <c r="H69" i="12" s="1"/>
  <c r="I69" i="12" s="1"/>
  <c r="F68" i="12"/>
  <c r="H68" i="12" s="1"/>
  <c r="I68" i="12" s="1"/>
  <c r="F67" i="12"/>
  <c r="H67" i="12" s="1"/>
  <c r="I67" i="12" s="1"/>
  <c r="F66" i="12"/>
  <c r="H66" i="12" s="1"/>
  <c r="I66" i="12" s="1"/>
  <c r="F65" i="12"/>
  <c r="H65" i="12" s="1"/>
  <c r="I65" i="12" s="1"/>
  <c r="F64" i="12"/>
  <c r="H64" i="12" s="1"/>
  <c r="I64" i="12" s="1"/>
  <c r="F63" i="12"/>
  <c r="H63" i="12" s="1"/>
  <c r="I63" i="12" s="1"/>
  <c r="F62" i="12"/>
  <c r="H62" i="12" s="1"/>
  <c r="I62" i="12" s="1"/>
  <c r="F61" i="12"/>
  <c r="H61" i="12" s="1"/>
  <c r="I61" i="12" s="1"/>
  <c r="H60" i="12"/>
  <c r="I60" i="12" s="1"/>
  <c r="F60" i="12"/>
  <c r="F59" i="12"/>
  <c r="H59" i="12" s="1"/>
  <c r="I59" i="12" s="1"/>
  <c r="F58" i="12"/>
  <c r="H58" i="12" s="1"/>
  <c r="I58" i="12" s="1"/>
  <c r="F57" i="12"/>
  <c r="H57" i="12" s="1"/>
  <c r="I57" i="12" s="1"/>
  <c r="H56" i="12"/>
  <c r="I56" i="12" s="1"/>
  <c r="H55" i="12"/>
  <c r="I55" i="12" s="1"/>
  <c r="F54" i="12"/>
  <c r="H54" i="12" s="1"/>
  <c r="I54" i="12" s="1"/>
  <c r="F53" i="12"/>
  <c r="H53" i="12" s="1"/>
  <c r="I53" i="12" s="1"/>
  <c r="F52" i="12"/>
  <c r="H52" i="12" s="1"/>
  <c r="I52" i="12" s="1"/>
  <c r="F51" i="12"/>
  <c r="H51" i="12" s="1"/>
  <c r="I51" i="12" s="1"/>
  <c r="H50" i="12"/>
  <c r="I50" i="12" s="1"/>
  <c r="F49" i="12"/>
  <c r="H49" i="12" s="1"/>
  <c r="I49" i="12" s="1"/>
  <c r="F48" i="12"/>
  <c r="H48" i="12" s="1"/>
  <c r="I48" i="12" s="1"/>
  <c r="F47" i="12"/>
  <c r="H47" i="12" s="1"/>
  <c r="I47" i="12" s="1"/>
  <c r="J46" i="12"/>
  <c r="J47" i="12" s="1"/>
  <c r="J48" i="12" s="1"/>
  <c r="J49" i="12" s="1"/>
  <c r="J50" i="12" s="1"/>
  <c r="J51" i="12" s="1"/>
  <c r="J52" i="12" s="1"/>
  <c r="J53" i="12" s="1"/>
  <c r="J54" i="12" s="1"/>
  <c r="J55" i="12" s="1"/>
  <c r="J56" i="12" s="1"/>
  <c r="J57" i="12" s="1"/>
  <c r="J58" i="12" s="1"/>
  <c r="J59" i="12" s="1"/>
  <c r="J60" i="12" s="1"/>
  <c r="J61" i="12" s="1"/>
  <c r="J62" i="12" s="1"/>
  <c r="J63" i="12" s="1"/>
  <c r="J64" i="12" s="1"/>
  <c r="J65" i="12" s="1"/>
  <c r="J66" i="12" s="1"/>
  <c r="J67" i="12" s="1"/>
  <c r="J68" i="12" s="1"/>
  <c r="J69" i="12" s="1"/>
  <c r="J70" i="12" s="1"/>
  <c r="J71" i="12" s="1"/>
  <c r="J76" i="12" s="1"/>
  <c r="F46" i="12"/>
  <c r="H46" i="12" s="1"/>
  <c r="I46" i="12" s="1"/>
  <c r="I107" i="9" l="1"/>
  <c r="I103" i="12"/>
  <c r="I95" i="12"/>
  <c r="I134" i="12" s="1"/>
  <c r="J77" i="12"/>
  <c r="J78" i="12" s="1"/>
  <c r="K76" i="12"/>
  <c r="K48" i="12"/>
  <c r="K51" i="12"/>
  <c r="K57" i="12"/>
  <c r="K61" i="12"/>
  <c r="K65" i="12"/>
  <c r="K69" i="12"/>
  <c r="I72" i="12"/>
  <c r="K46" i="12"/>
  <c r="K47" i="12"/>
  <c r="K53" i="12"/>
  <c r="K59" i="12"/>
  <c r="K63" i="12"/>
  <c r="K67" i="12"/>
  <c r="K71" i="12"/>
  <c r="K77" i="12"/>
  <c r="K49" i="12"/>
  <c r="K50" i="12"/>
  <c r="K52" i="12"/>
  <c r="K54" i="12"/>
  <c r="K55" i="12"/>
  <c r="K56" i="12"/>
  <c r="K58" i="12"/>
  <c r="K60" i="12"/>
  <c r="K62" i="12"/>
  <c r="K64" i="12"/>
  <c r="K66" i="12"/>
  <c r="K68" i="12"/>
  <c r="K70" i="12"/>
  <c r="I114" i="12"/>
  <c r="I132" i="12"/>
  <c r="I135" i="12" l="1"/>
  <c r="J79" i="12"/>
  <c r="K78" i="12"/>
  <c r="K72" i="12"/>
  <c r="A119" i="12" s="1"/>
  <c r="F64" i="9"/>
  <c r="F49" i="9"/>
  <c r="F110" i="9"/>
  <c r="F90" i="7"/>
  <c r="F84" i="7"/>
  <c r="F83" i="7"/>
  <c r="F111" i="4"/>
  <c r="F110" i="4"/>
  <c r="F109" i="4"/>
  <c r="H89" i="9"/>
  <c r="G89" i="9" s="1"/>
  <c r="H97" i="9"/>
  <c r="H90" i="9"/>
  <c r="G90" i="9" s="1"/>
  <c r="H91" i="9"/>
  <c r="G91" i="9" s="1"/>
  <c r="H92" i="9"/>
  <c r="G92" i="9" s="1"/>
  <c r="H88" i="9"/>
  <c r="G88" i="9" s="1"/>
  <c r="H85" i="8"/>
  <c r="G85" i="8" s="1"/>
  <c r="H93" i="8"/>
  <c r="H86" i="8"/>
  <c r="G86" i="8" s="1"/>
  <c r="H87" i="8"/>
  <c r="G87" i="8" s="1"/>
  <c r="H88" i="8"/>
  <c r="G88" i="8" s="1"/>
  <c r="H84" i="8"/>
  <c r="H62" i="7"/>
  <c r="G62" i="7" s="1"/>
  <c r="H70" i="7"/>
  <c r="H63" i="7"/>
  <c r="G63" i="7" s="1"/>
  <c r="H64" i="7"/>
  <c r="G64" i="7" s="1"/>
  <c r="H65" i="7"/>
  <c r="G65" i="7" s="1"/>
  <c r="H88" i="4"/>
  <c r="G88" i="4" s="1"/>
  <c r="H96" i="4"/>
  <c r="H89" i="4"/>
  <c r="G89" i="4" s="1"/>
  <c r="H90" i="4"/>
  <c r="G90" i="4" s="1"/>
  <c r="H91" i="4"/>
  <c r="G91" i="4" s="1"/>
  <c r="H81" i="9"/>
  <c r="G81" i="9" s="1"/>
  <c r="H82" i="9"/>
  <c r="G82" i="9" s="1"/>
  <c r="H83" i="9"/>
  <c r="G83" i="9" s="1"/>
  <c r="H80" i="9"/>
  <c r="G80" i="9" s="1"/>
  <c r="H77" i="8"/>
  <c r="G77" i="8" s="1"/>
  <c r="H78" i="8"/>
  <c r="G78" i="8" s="1"/>
  <c r="H79" i="8"/>
  <c r="G79" i="8" s="1"/>
  <c r="H76" i="8"/>
  <c r="G76" i="8" s="1"/>
  <c r="H54" i="7"/>
  <c r="G54" i="7" s="1"/>
  <c r="H55" i="7"/>
  <c r="G55" i="7" s="1"/>
  <c r="H56" i="7"/>
  <c r="G56" i="7" s="1"/>
  <c r="H53" i="7"/>
  <c r="G53" i="7" s="1"/>
  <c r="H80" i="4"/>
  <c r="G80" i="4" s="1"/>
  <c r="H81" i="4"/>
  <c r="G81" i="4" s="1"/>
  <c r="H82" i="4"/>
  <c r="G82" i="4" s="1"/>
  <c r="H79" i="4"/>
  <c r="G79" i="4" s="1"/>
  <c r="F75" i="9"/>
  <c r="F71" i="8"/>
  <c r="F97" i="7"/>
  <c r="F74" i="4"/>
  <c r="F74" i="9"/>
  <c r="F70" i="8"/>
  <c r="F96" i="7"/>
  <c r="F73" i="4"/>
  <c r="F73" i="9"/>
  <c r="F69" i="8"/>
  <c r="F95" i="7"/>
  <c r="F72" i="4"/>
  <c r="F72" i="9"/>
  <c r="F71" i="9"/>
  <c r="F68" i="8"/>
  <c r="F67" i="8"/>
  <c r="F94" i="7"/>
  <c r="F93" i="7"/>
  <c r="F71" i="4"/>
  <c r="F70" i="4"/>
  <c r="F70" i="9"/>
  <c r="F66" i="8"/>
  <c r="F92" i="7"/>
  <c r="F69" i="4"/>
  <c r="F69" i="9"/>
  <c r="F65" i="8"/>
  <c r="F91" i="7"/>
  <c r="F68" i="4"/>
  <c r="F68" i="9"/>
  <c r="F67" i="9"/>
  <c r="F64" i="8"/>
  <c r="F63" i="8"/>
  <c r="F48" i="7"/>
  <c r="F47" i="7"/>
  <c r="F67" i="4"/>
  <c r="F66" i="4"/>
  <c r="F66" i="9"/>
  <c r="F65" i="9"/>
  <c r="F63" i="9"/>
  <c r="F61" i="8"/>
  <c r="F62" i="8"/>
  <c r="F60" i="8"/>
  <c r="F45" i="7"/>
  <c r="F46" i="7"/>
  <c r="F44" i="7"/>
  <c r="F64" i="4"/>
  <c r="F65" i="4"/>
  <c r="F63" i="4"/>
  <c r="F61" i="9"/>
  <c r="F62" i="9"/>
  <c r="F60" i="9"/>
  <c r="F58" i="8"/>
  <c r="F59" i="8"/>
  <c r="F57" i="8"/>
  <c r="F42" i="7"/>
  <c r="F43" i="7"/>
  <c r="F41" i="7"/>
  <c r="F61" i="4"/>
  <c r="F62" i="4"/>
  <c r="F60" i="4"/>
  <c r="F40" i="7"/>
  <c r="F59" i="4"/>
  <c r="F39" i="7"/>
  <c r="F58" i="4"/>
  <c r="F57" i="9"/>
  <c r="F54" i="8"/>
  <c r="F38" i="7"/>
  <c r="F57" i="4"/>
  <c r="F56" i="9"/>
  <c r="F53" i="8"/>
  <c r="F89" i="7"/>
  <c r="F56" i="4"/>
  <c r="F55" i="9"/>
  <c r="F54" i="9"/>
  <c r="F52" i="8"/>
  <c r="F51" i="8"/>
  <c r="F88" i="7"/>
  <c r="F87" i="7"/>
  <c r="F55" i="4"/>
  <c r="F54" i="4"/>
  <c r="F106" i="8" l="1"/>
  <c r="F106" i="12"/>
  <c r="H106" i="12" s="1"/>
  <c r="I106" i="12" s="1"/>
  <c r="F108" i="8"/>
  <c r="F108" i="12"/>
  <c r="H108" i="12" s="1"/>
  <c r="I108" i="12" s="1"/>
  <c r="F107" i="8"/>
  <c r="F107" i="12"/>
  <c r="H107" i="12" s="1"/>
  <c r="I107" i="12" s="1"/>
  <c r="J84" i="12"/>
  <c r="K79" i="12"/>
  <c r="K80" i="12" s="1"/>
  <c r="D119" i="12" s="1"/>
  <c r="F53" i="4"/>
  <c r="F52" i="9"/>
  <c r="F49" i="8"/>
  <c r="F37" i="7"/>
  <c r="F52" i="4"/>
  <c r="F51" i="9"/>
  <c r="F48" i="8"/>
  <c r="F85" i="7"/>
  <c r="F51" i="4"/>
  <c r="F50" i="9"/>
  <c r="F47" i="8"/>
  <c r="F36" i="7"/>
  <c r="F50" i="4"/>
  <c r="F48" i="9"/>
  <c r="F46" i="8"/>
  <c r="F35" i="7"/>
  <c r="F49" i="4"/>
  <c r="I109" i="12" l="1"/>
  <c r="J85" i="12"/>
  <c r="K84" i="12"/>
  <c r="I130" i="12" l="1"/>
  <c r="J93" i="12"/>
  <c r="K85" i="12"/>
  <c r="J49" i="4"/>
  <c r="J50" i="4" s="1"/>
  <c r="J51" i="4" s="1"/>
  <c r="J52" i="4" s="1"/>
  <c r="J53" i="4" s="1"/>
  <c r="J54" i="4" s="1"/>
  <c r="J55" i="4" s="1"/>
  <c r="J56" i="4" s="1"/>
  <c r="H72" i="4"/>
  <c r="I72" i="4" s="1"/>
  <c r="H36" i="7"/>
  <c r="I36" i="7" s="1"/>
  <c r="H37" i="7"/>
  <c r="I37" i="7" s="1"/>
  <c r="H38" i="7"/>
  <c r="I38" i="7" s="1"/>
  <c r="H39" i="7"/>
  <c r="I39" i="7" s="1"/>
  <c r="H40" i="7"/>
  <c r="I40" i="7" s="1"/>
  <c r="H41" i="7"/>
  <c r="I41" i="7" s="1"/>
  <c r="H42" i="7"/>
  <c r="I42" i="7" s="1"/>
  <c r="H43" i="7"/>
  <c r="I43" i="7" s="1"/>
  <c r="H44" i="7"/>
  <c r="I44" i="7" s="1"/>
  <c r="H45" i="7"/>
  <c r="I45" i="7" s="1"/>
  <c r="H46" i="7"/>
  <c r="I46" i="7" s="1"/>
  <c r="H47" i="7"/>
  <c r="I47" i="7" s="1"/>
  <c r="H48" i="7"/>
  <c r="I48" i="7" s="1"/>
  <c r="H35" i="7"/>
  <c r="I35" i="7" s="1"/>
  <c r="H49" i="9"/>
  <c r="I49" i="9" s="1"/>
  <c r="H50" i="9"/>
  <c r="I50" i="9" s="1"/>
  <c r="H51" i="9"/>
  <c r="I51" i="9" s="1"/>
  <c r="H52" i="9"/>
  <c r="I52" i="9" s="1"/>
  <c r="H53" i="9"/>
  <c r="I53" i="9" s="1"/>
  <c r="H54" i="9"/>
  <c r="I54" i="9" s="1"/>
  <c r="H55" i="9"/>
  <c r="I55" i="9" s="1"/>
  <c r="H56" i="9"/>
  <c r="I56" i="9" s="1"/>
  <c r="H57" i="9"/>
  <c r="I57" i="9" s="1"/>
  <c r="H58" i="9"/>
  <c r="I58" i="9" s="1"/>
  <c r="H59" i="9"/>
  <c r="I59" i="9" s="1"/>
  <c r="H60" i="9"/>
  <c r="I60" i="9" s="1"/>
  <c r="H61" i="9"/>
  <c r="I61" i="9" s="1"/>
  <c r="H62" i="9"/>
  <c r="I62" i="9" s="1"/>
  <c r="H63" i="9"/>
  <c r="I63" i="9" s="1"/>
  <c r="H64" i="9"/>
  <c r="I64" i="9" s="1"/>
  <c r="H65" i="9"/>
  <c r="I65" i="9" s="1"/>
  <c r="H66" i="9"/>
  <c r="I66" i="9" s="1"/>
  <c r="H67" i="9"/>
  <c r="I67" i="9" s="1"/>
  <c r="H68" i="9"/>
  <c r="I68" i="9" s="1"/>
  <c r="H69" i="9"/>
  <c r="I69" i="9" s="1"/>
  <c r="H70" i="9"/>
  <c r="I70" i="9" s="1"/>
  <c r="H71" i="9"/>
  <c r="I71" i="9" s="1"/>
  <c r="H72" i="9"/>
  <c r="I72" i="9" s="1"/>
  <c r="H73" i="9"/>
  <c r="I73" i="9" s="1"/>
  <c r="H74" i="9"/>
  <c r="I74" i="9" s="1"/>
  <c r="H75" i="9"/>
  <c r="I75" i="9" s="1"/>
  <c r="H48" i="9"/>
  <c r="I48" i="9" s="1"/>
  <c r="H47" i="8"/>
  <c r="I47" i="8" s="1"/>
  <c r="H48" i="8"/>
  <c r="I48" i="8" s="1"/>
  <c r="H49" i="8"/>
  <c r="I49" i="8" s="1"/>
  <c r="H50" i="8"/>
  <c r="I50" i="8" s="1"/>
  <c r="H51" i="8"/>
  <c r="I51" i="8" s="1"/>
  <c r="H52" i="8"/>
  <c r="I52" i="8" s="1"/>
  <c r="H53" i="8"/>
  <c r="I53" i="8" s="1"/>
  <c r="H54" i="8"/>
  <c r="I54" i="8" s="1"/>
  <c r="H55" i="8"/>
  <c r="I55" i="8" s="1"/>
  <c r="H56" i="8"/>
  <c r="I56" i="8" s="1"/>
  <c r="H57" i="8"/>
  <c r="I57" i="8" s="1"/>
  <c r="H58" i="8"/>
  <c r="I58" i="8" s="1"/>
  <c r="H59" i="8"/>
  <c r="I59" i="8" s="1"/>
  <c r="H60" i="8"/>
  <c r="I60" i="8" s="1"/>
  <c r="H61" i="8"/>
  <c r="I61" i="8" s="1"/>
  <c r="H62" i="8"/>
  <c r="I62" i="8" s="1"/>
  <c r="H63" i="8"/>
  <c r="I63" i="8" s="1"/>
  <c r="H64" i="8"/>
  <c r="I64" i="8" s="1"/>
  <c r="H65" i="8"/>
  <c r="I65" i="8" s="1"/>
  <c r="H66" i="8"/>
  <c r="I66" i="8" s="1"/>
  <c r="H67" i="8"/>
  <c r="I67" i="8" s="1"/>
  <c r="H68" i="8"/>
  <c r="I68" i="8" s="1"/>
  <c r="H69" i="8"/>
  <c r="I69" i="8" s="1"/>
  <c r="H70" i="8"/>
  <c r="I70" i="8" s="1"/>
  <c r="H71" i="8"/>
  <c r="I71" i="8" s="1"/>
  <c r="H46" i="8"/>
  <c r="I46" i="8" s="1"/>
  <c r="H50" i="4"/>
  <c r="I50" i="4" s="1"/>
  <c r="H51" i="4"/>
  <c r="I51" i="4" s="1"/>
  <c r="H52" i="4"/>
  <c r="I52" i="4" s="1"/>
  <c r="H53" i="4"/>
  <c r="I53" i="4" s="1"/>
  <c r="H54" i="4"/>
  <c r="I54" i="4" s="1"/>
  <c r="H55" i="4"/>
  <c r="I55" i="4" s="1"/>
  <c r="H56" i="4"/>
  <c r="I56" i="4" s="1"/>
  <c r="H57" i="4"/>
  <c r="I57" i="4" s="1"/>
  <c r="H58" i="4"/>
  <c r="I58" i="4" s="1"/>
  <c r="H59" i="4"/>
  <c r="I59" i="4" s="1"/>
  <c r="H60" i="4"/>
  <c r="I60" i="4" s="1"/>
  <c r="H61" i="4"/>
  <c r="I61" i="4" s="1"/>
  <c r="H62" i="4"/>
  <c r="I62" i="4" s="1"/>
  <c r="H63" i="4"/>
  <c r="I63" i="4" s="1"/>
  <c r="H64" i="4"/>
  <c r="I64" i="4" s="1"/>
  <c r="H65" i="4"/>
  <c r="I65" i="4" s="1"/>
  <c r="H66" i="4"/>
  <c r="I66" i="4" s="1"/>
  <c r="H67" i="4"/>
  <c r="I67" i="4" s="1"/>
  <c r="H68" i="4"/>
  <c r="I68" i="4" s="1"/>
  <c r="H69" i="4"/>
  <c r="I69" i="4" s="1"/>
  <c r="H70" i="4"/>
  <c r="I70" i="4" s="1"/>
  <c r="H71" i="4"/>
  <c r="I71" i="4" s="1"/>
  <c r="H73" i="4"/>
  <c r="I73" i="4" s="1"/>
  <c r="H74" i="4"/>
  <c r="I74" i="4" s="1"/>
  <c r="H49" i="4"/>
  <c r="I49" i="4" s="1"/>
  <c r="H38" i="6"/>
  <c r="I38" i="6" s="1"/>
  <c r="H39" i="6"/>
  <c r="I39" i="6" s="1"/>
  <c r="H40" i="6"/>
  <c r="I40" i="6" s="1"/>
  <c r="H41" i="6"/>
  <c r="I41" i="6" s="1"/>
  <c r="H42" i="6"/>
  <c r="I42" i="6" s="1"/>
  <c r="H43" i="6"/>
  <c r="I43" i="6" s="1"/>
  <c r="H44" i="6"/>
  <c r="I44" i="6" s="1"/>
  <c r="H45" i="6"/>
  <c r="I45" i="6" s="1"/>
  <c r="H46" i="6"/>
  <c r="I46" i="6" s="1"/>
  <c r="H47" i="6"/>
  <c r="I47" i="6" s="1"/>
  <c r="H48" i="6"/>
  <c r="I48" i="6" s="1"/>
  <c r="H49" i="6"/>
  <c r="I49" i="6" s="1"/>
  <c r="H37" i="6"/>
  <c r="H110" i="9"/>
  <c r="I110" i="9" s="1"/>
  <c r="H107" i="8"/>
  <c r="I107" i="8" s="1"/>
  <c r="H108" i="8"/>
  <c r="I108" i="8" s="1"/>
  <c r="H106" i="8"/>
  <c r="I106" i="8" s="1"/>
  <c r="H84" i="7"/>
  <c r="I84" i="7" s="1"/>
  <c r="H85" i="7"/>
  <c r="I85" i="7" s="1"/>
  <c r="H86" i="7"/>
  <c r="I86" i="7" s="1"/>
  <c r="H87" i="7"/>
  <c r="I87" i="7" s="1"/>
  <c r="H88" i="7"/>
  <c r="I88" i="7" s="1"/>
  <c r="H89" i="7"/>
  <c r="I89" i="7" s="1"/>
  <c r="H90" i="7"/>
  <c r="I90" i="7" s="1"/>
  <c r="H91" i="7"/>
  <c r="I91" i="7" s="1"/>
  <c r="H92" i="7"/>
  <c r="I92" i="7" s="1"/>
  <c r="H93" i="7"/>
  <c r="I93" i="7" s="1"/>
  <c r="H94" i="7"/>
  <c r="I94" i="7" s="1"/>
  <c r="H95" i="7"/>
  <c r="I95" i="7" s="1"/>
  <c r="H96" i="7"/>
  <c r="I96" i="7" s="1"/>
  <c r="H97" i="7"/>
  <c r="I97" i="7" s="1"/>
  <c r="H83" i="7"/>
  <c r="I83" i="7" s="1"/>
  <c r="H110" i="4"/>
  <c r="I110" i="4" s="1"/>
  <c r="H111" i="4"/>
  <c r="I111" i="4" s="1"/>
  <c r="H109" i="4"/>
  <c r="I109" i="4" s="1"/>
  <c r="H86" i="6"/>
  <c r="I86" i="6" s="1"/>
  <c r="H87" i="6"/>
  <c r="I87" i="6" s="1"/>
  <c r="H88" i="6"/>
  <c r="I88" i="6" s="1"/>
  <c r="H89" i="6"/>
  <c r="I89" i="6" s="1"/>
  <c r="H90" i="6"/>
  <c r="I90" i="6" s="1"/>
  <c r="H91" i="6"/>
  <c r="I91" i="6" s="1"/>
  <c r="H92" i="6"/>
  <c r="I92" i="6" s="1"/>
  <c r="H93" i="6"/>
  <c r="I93" i="6" s="1"/>
  <c r="H94" i="6"/>
  <c r="I94" i="6" s="1"/>
  <c r="H95" i="6"/>
  <c r="I95" i="6" s="1"/>
  <c r="H96" i="6"/>
  <c r="I96" i="6" s="1"/>
  <c r="H97" i="6"/>
  <c r="I97" i="6" s="1"/>
  <c r="H99" i="6"/>
  <c r="I99" i="6" s="1"/>
  <c r="H100" i="6"/>
  <c r="I100" i="6" s="1"/>
  <c r="H85" i="6"/>
  <c r="I85" i="6" s="1"/>
  <c r="J48" i="9"/>
  <c r="J49" i="9" s="1"/>
  <c r="J50" i="9" s="1"/>
  <c r="J51" i="9" s="1"/>
  <c r="J52" i="9" s="1"/>
  <c r="J53" i="9" s="1"/>
  <c r="J54" i="9" s="1"/>
  <c r="J55" i="9" s="1"/>
  <c r="J56" i="9" s="1"/>
  <c r="J57" i="9" s="1"/>
  <c r="J58" i="9" s="1"/>
  <c r="J59" i="9" s="1"/>
  <c r="J60" i="9" s="1"/>
  <c r="J61" i="9" s="1"/>
  <c r="J46" i="8"/>
  <c r="J47" i="8" s="1"/>
  <c r="J48" i="8" s="1"/>
  <c r="J49" i="8" s="1"/>
  <c r="J50" i="8" s="1"/>
  <c r="J51" i="8" s="1"/>
  <c r="J52" i="8" s="1"/>
  <c r="J53" i="8" s="1"/>
  <c r="J54" i="8" s="1"/>
  <c r="J55" i="8" s="1"/>
  <c r="J56" i="8" s="1"/>
  <c r="J57" i="8" s="1"/>
  <c r="J58" i="8" s="1"/>
  <c r="J59" i="8" s="1"/>
  <c r="J60" i="8" s="1"/>
  <c r="J61" i="8" s="1"/>
  <c r="J62" i="8" s="1"/>
  <c r="J63" i="8" s="1"/>
  <c r="J64" i="8" s="1"/>
  <c r="J65" i="8" s="1"/>
  <c r="J66" i="8" s="1"/>
  <c r="J67" i="8" s="1"/>
  <c r="J68" i="8" s="1"/>
  <c r="J69" i="8" s="1"/>
  <c r="J70" i="8" s="1"/>
  <c r="J71" i="8" s="1"/>
  <c r="J76" i="8" s="1"/>
  <c r="J77" i="8" s="1"/>
  <c r="J78" i="8" s="1"/>
  <c r="J79" i="8" s="1"/>
  <c r="J84" i="8" s="1"/>
  <c r="J35" i="7"/>
  <c r="J36" i="7" s="1"/>
  <c r="J37" i="7" s="1"/>
  <c r="J38" i="7" s="1"/>
  <c r="J37" i="6"/>
  <c r="J38" i="6" s="1"/>
  <c r="J39" i="6" s="1"/>
  <c r="J40" i="6" s="1"/>
  <c r="J41" i="6" s="1"/>
  <c r="J42" i="6" s="1"/>
  <c r="J43" i="6" s="1"/>
  <c r="J44" i="6" s="1"/>
  <c r="L33" i="6"/>
  <c r="F33" i="6"/>
  <c r="M33" i="6" l="1"/>
  <c r="I75" i="4"/>
  <c r="I76" i="9"/>
  <c r="J88" i="12"/>
  <c r="J87" i="12"/>
  <c r="J86" i="12"/>
  <c r="K86" i="12" s="1"/>
  <c r="K93" i="12"/>
  <c r="I72" i="7"/>
  <c r="I122" i="7" s="1"/>
  <c r="I95" i="8"/>
  <c r="I134" i="8" s="1"/>
  <c r="I99" i="9"/>
  <c r="I134" i="4"/>
  <c r="K37" i="6"/>
  <c r="K38" i="6"/>
  <c r="K47" i="8"/>
  <c r="K35" i="7"/>
  <c r="J62" i="9"/>
  <c r="J63" i="9" s="1"/>
  <c r="J64" i="9" s="1"/>
  <c r="J65" i="9" s="1"/>
  <c r="J66" i="9" s="1"/>
  <c r="J67" i="9" s="1"/>
  <c r="J68" i="9" s="1"/>
  <c r="J69" i="9" s="1"/>
  <c r="J70" i="9" s="1"/>
  <c r="J71" i="9" s="1"/>
  <c r="J72" i="9" s="1"/>
  <c r="J73" i="9" s="1"/>
  <c r="J74" i="9" s="1"/>
  <c r="J75" i="9" s="1"/>
  <c r="J80" i="9" s="1"/>
  <c r="J81" i="9" s="1"/>
  <c r="J82" i="9" s="1"/>
  <c r="J83" i="9" s="1"/>
  <c r="J88" i="9" s="1"/>
  <c r="J89" i="9" s="1"/>
  <c r="J97" i="9" s="1"/>
  <c r="J92" i="9" s="1"/>
  <c r="K61" i="9"/>
  <c r="K56" i="9"/>
  <c r="K57" i="9"/>
  <c r="K49" i="9"/>
  <c r="K59" i="9"/>
  <c r="K55" i="9"/>
  <c r="K51" i="9"/>
  <c r="K60" i="9"/>
  <c r="K52" i="9"/>
  <c r="K48" i="9"/>
  <c r="K53" i="9"/>
  <c r="K58" i="9"/>
  <c r="K54" i="9"/>
  <c r="K50" i="9"/>
  <c r="I93" i="9"/>
  <c r="I89" i="8"/>
  <c r="I133" i="8" s="1"/>
  <c r="J85" i="8"/>
  <c r="K85" i="8" s="1"/>
  <c r="K84" i="8"/>
  <c r="K66" i="8"/>
  <c r="K58" i="8"/>
  <c r="K51" i="8"/>
  <c r="K67" i="8"/>
  <c r="K56" i="8"/>
  <c r="K48" i="8"/>
  <c r="K79" i="8"/>
  <c r="K68" i="8"/>
  <c r="K60" i="8"/>
  <c r="K57" i="8"/>
  <c r="K49" i="8"/>
  <c r="K69" i="8"/>
  <c r="K65" i="8"/>
  <c r="K61" i="8"/>
  <c r="K54" i="8"/>
  <c r="K50" i="8"/>
  <c r="K70" i="8"/>
  <c r="K62" i="8"/>
  <c r="K55" i="8"/>
  <c r="K71" i="8"/>
  <c r="K63" i="8"/>
  <c r="K59" i="8"/>
  <c r="K52" i="8"/>
  <c r="K46" i="8"/>
  <c r="K64" i="8"/>
  <c r="K53" i="8"/>
  <c r="K78" i="8"/>
  <c r="K76" i="8"/>
  <c r="J93" i="8"/>
  <c r="K93" i="8" s="1"/>
  <c r="J39" i="7"/>
  <c r="J40" i="7" s="1"/>
  <c r="J41" i="7" s="1"/>
  <c r="J42" i="7" s="1"/>
  <c r="K38" i="7"/>
  <c r="K36" i="7"/>
  <c r="K37" i="7"/>
  <c r="I66" i="7"/>
  <c r="I121" i="7" s="1"/>
  <c r="J57" i="4"/>
  <c r="J58" i="4" s="1"/>
  <c r="J59" i="4" s="1"/>
  <c r="J60" i="4" s="1"/>
  <c r="J61" i="4" s="1"/>
  <c r="J62" i="4" s="1"/>
  <c r="J63" i="4" s="1"/>
  <c r="J64" i="4" s="1"/>
  <c r="J65" i="4" s="1"/>
  <c r="J66" i="4" s="1"/>
  <c r="J67" i="4" s="1"/>
  <c r="J68" i="4" s="1"/>
  <c r="J69" i="4" s="1"/>
  <c r="J70" i="4" s="1"/>
  <c r="J71" i="4" s="1"/>
  <c r="J72" i="4" s="1"/>
  <c r="K72" i="4" s="1"/>
  <c r="K56" i="4"/>
  <c r="K49" i="4"/>
  <c r="K54" i="4"/>
  <c r="K63" i="4"/>
  <c r="K52" i="4"/>
  <c r="K71" i="4"/>
  <c r="K53" i="4"/>
  <c r="K50" i="4"/>
  <c r="K55" i="4"/>
  <c r="K51" i="4"/>
  <c r="I92" i="4"/>
  <c r="I133" i="4" s="1"/>
  <c r="J45" i="6"/>
  <c r="J47" i="6" s="1"/>
  <c r="J49" i="6" s="1"/>
  <c r="J54" i="6" s="1"/>
  <c r="J55" i="6" s="1"/>
  <c r="K55" i="6" s="1"/>
  <c r="J46" i="6"/>
  <c r="J48" i="6" s="1"/>
  <c r="K48" i="6" s="1"/>
  <c r="K44" i="6"/>
  <c r="K43" i="6"/>
  <c r="K41" i="6"/>
  <c r="K39" i="6"/>
  <c r="K40" i="6"/>
  <c r="I80" i="8"/>
  <c r="I122" i="6"/>
  <c r="K77" i="8"/>
  <c r="I84" i="9"/>
  <c r="I131" i="9" s="1"/>
  <c r="I120" i="7"/>
  <c r="I98" i="7"/>
  <c r="I112" i="4"/>
  <c r="I101" i="6"/>
  <c r="I72" i="8"/>
  <c r="I49" i="7"/>
  <c r="K42" i="6"/>
  <c r="I50" i="6"/>
  <c r="I109" i="8"/>
  <c r="I80" i="6"/>
  <c r="I77" i="6"/>
  <c r="I132" i="8" l="1"/>
  <c r="M58" i="6"/>
  <c r="I133" i="9"/>
  <c r="I132" i="9"/>
  <c r="I132" i="4"/>
  <c r="M50" i="6"/>
  <c r="K88" i="12"/>
  <c r="J94" i="12"/>
  <c r="J99" i="12" s="1"/>
  <c r="K87" i="12"/>
  <c r="I118" i="7"/>
  <c r="I130" i="4"/>
  <c r="I120" i="6"/>
  <c r="K88" i="9"/>
  <c r="J91" i="9"/>
  <c r="J98" i="9" s="1"/>
  <c r="I129" i="9"/>
  <c r="K45" i="6"/>
  <c r="I130" i="8"/>
  <c r="K62" i="4"/>
  <c r="K57" i="4"/>
  <c r="K80" i="8"/>
  <c r="K64" i="4"/>
  <c r="K67" i="4"/>
  <c r="K68" i="4"/>
  <c r="K61" i="4"/>
  <c r="K40" i="7"/>
  <c r="K60" i="4"/>
  <c r="K59" i="4"/>
  <c r="K65" i="4"/>
  <c r="K66" i="4"/>
  <c r="K58" i="4"/>
  <c r="K70" i="4"/>
  <c r="K47" i="6"/>
  <c r="K72" i="8"/>
  <c r="K41" i="7"/>
  <c r="K39" i="7"/>
  <c r="K69" i="4"/>
  <c r="K54" i="6"/>
  <c r="K89" i="9"/>
  <c r="K70" i="9"/>
  <c r="K65" i="9"/>
  <c r="K64" i="9"/>
  <c r="K97" i="9"/>
  <c r="K92" i="9"/>
  <c r="K66" i="9"/>
  <c r="K75" i="9"/>
  <c r="K67" i="9"/>
  <c r="K80" i="9"/>
  <c r="K74" i="9"/>
  <c r="K71" i="9"/>
  <c r="J90" i="9"/>
  <c r="K90" i="9" s="1"/>
  <c r="K82" i="9"/>
  <c r="K62" i="9"/>
  <c r="K69" i="9"/>
  <c r="K68" i="9"/>
  <c r="K81" i="9"/>
  <c r="K63" i="9"/>
  <c r="K83" i="9"/>
  <c r="K73" i="9"/>
  <c r="K72" i="9"/>
  <c r="J88" i="8"/>
  <c r="J87" i="8"/>
  <c r="J86" i="8"/>
  <c r="K86" i="8" s="1"/>
  <c r="J43" i="7"/>
  <c r="K42" i="7"/>
  <c r="J73" i="4"/>
  <c r="J79" i="4"/>
  <c r="K49" i="6"/>
  <c r="J57" i="6"/>
  <c r="J56" i="6"/>
  <c r="K56" i="6" s="1"/>
  <c r="K46" i="6"/>
  <c r="I131" i="8"/>
  <c r="I103" i="7"/>
  <c r="I123" i="7" s="1"/>
  <c r="I116" i="9"/>
  <c r="I134" i="9" s="1"/>
  <c r="I130" i="9"/>
  <c r="I114" i="8"/>
  <c r="I117" i="4"/>
  <c r="I135" i="4" s="1"/>
  <c r="I119" i="7"/>
  <c r="I131" i="4"/>
  <c r="I106" i="6"/>
  <c r="I125" i="6" s="1"/>
  <c r="I81" i="6"/>
  <c r="I121" i="6" l="1"/>
  <c r="M81" i="6"/>
  <c r="K98" i="9"/>
  <c r="J103" i="9"/>
  <c r="J102" i="12"/>
  <c r="K102" i="12" s="1"/>
  <c r="K99" i="12"/>
  <c r="K103" i="12" s="1"/>
  <c r="K89" i="12"/>
  <c r="E119" i="12" s="1"/>
  <c r="K94" i="12"/>
  <c r="K95" i="12" s="1"/>
  <c r="K91" i="9"/>
  <c r="K93" i="9" s="1"/>
  <c r="E121" i="9" s="1"/>
  <c r="I135" i="8"/>
  <c r="K99" i="9"/>
  <c r="K50" i="6"/>
  <c r="K76" i="9"/>
  <c r="A121" i="9" s="1"/>
  <c r="K84" i="9"/>
  <c r="D121" i="9" s="1"/>
  <c r="K88" i="8"/>
  <c r="J94" i="8"/>
  <c r="J99" i="8" s="1"/>
  <c r="K87" i="8"/>
  <c r="J44" i="7"/>
  <c r="K43" i="7"/>
  <c r="J74" i="4"/>
  <c r="K74" i="4" s="1"/>
  <c r="K73" i="4"/>
  <c r="J80" i="4"/>
  <c r="K79" i="4"/>
  <c r="J62" i="6"/>
  <c r="K62" i="6" s="1"/>
  <c r="K57" i="6"/>
  <c r="K58" i="6" s="1"/>
  <c r="J106" i="9" l="1"/>
  <c r="K106" i="9" s="1"/>
  <c r="K103" i="9"/>
  <c r="K107" i="9" s="1"/>
  <c r="J102" i="8"/>
  <c r="K102" i="8" s="1"/>
  <c r="K99" i="8"/>
  <c r="K89" i="8"/>
  <c r="K94" i="8"/>
  <c r="K95" i="8" s="1"/>
  <c r="A122" i="4"/>
  <c r="J110" i="9"/>
  <c r="J115" i="9" s="1"/>
  <c r="J45" i="7"/>
  <c r="K44" i="7"/>
  <c r="J81" i="4"/>
  <c r="K80" i="4"/>
  <c r="J63" i="6"/>
  <c r="K103" i="8" l="1"/>
  <c r="J106" i="12"/>
  <c r="K110" i="9"/>
  <c r="K111" i="9" s="1"/>
  <c r="I121" i="9" s="1"/>
  <c r="J106" i="8"/>
  <c r="J46" i="7"/>
  <c r="K45" i="7"/>
  <c r="J82" i="4"/>
  <c r="K81" i="4"/>
  <c r="J71" i="6"/>
  <c r="J64" i="6" s="1"/>
  <c r="K63" i="6"/>
  <c r="J107" i="12" l="1"/>
  <c r="K106" i="12"/>
  <c r="K115" i="9"/>
  <c r="J107" i="8"/>
  <c r="K106" i="8"/>
  <c r="J47" i="7"/>
  <c r="K46" i="7"/>
  <c r="J87" i="4"/>
  <c r="K82" i="4"/>
  <c r="D122" i="4" s="1"/>
  <c r="J65" i="6"/>
  <c r="J66" i="6"/>
  <c r="J108" i="12" l="1"/>
  <c r="K107" i="12"/>
  <c r="K116" i="9"/>
  <c r="K121" i="9" s="1"/>
  <c r="K124" i="9" s="1"/>
  <c r="J108" i="8"/>
  <c r="J113" i="8" s="1"/>
  <c r="K107" i="8"/>
  <c r="J48" i="7"/>
  <c r="K48" i="7" s="1"/>
  <c r="J53" i="7"/>
  <c r="K47" i="7"/>
  <c r="J88" i="4"/>
  <c r="K87" i="4"/>
  <c r="J113" i="12" l="1"/>
  <c r="K113" i="12" s="1"/>
  <c r="K114" i="12" s="1"/>
  <c r="K108" i="12"/>
  <c r="K109" i="12" s="1"/>
  <c r="I119" i="12" s="1"/>
  <c r="K108" i="8"/>
  <c r="K109" i="8" s="1"/>
  <c r="J54" i="7"/>
  <c r="K53" i="7"/>
  <c r="K49" i="7"/>
  <c r="A108" i="7" s="1"/>
  <c r="J96" i="4"/>
  <c r="K88" i="4"/>
  <c r="K119" i="12" l="1"/>
  <c r="K122" i="12" s="1"/>
  <c r="K113" i="8"/>
  <c r="K114" i="8" s="1"/>
  <c r="K119" i="8" s="1"/>
  <c r="K122" i="8" s="1"/>
  <c r="K54" i="7"/>
  <c r="J55" i="7"/>
  <c r="J91" i="4"/>
  <c r="K96" i="4"/>
  <c r="J90" i="4"/>
  <c r="J89" i="4"/>
  <c r="K89" i="4" s="1"/>
  <c r="J56" i="7" l="1"/>
  <c r="K55" i="7"/>
  <c r="K91" i="4"/>
  <c r="J97" i="4"/>
  <c r="K90" i="4"/>
  <c r="K97" i="4" l="1"/>
  <c r="J102" i="4"/>
  <c r="J61" i="7"/>
  <c r="K56" i="7"/>
  <c r="K57" i="7" s="1"/>
  <c r="D108" i="7" s="1"/>
  <c r="E122" i="4"/>
  <c r="J105" i="4" l="1"/>
  <c r="K105" i="4" s="1"/>
  <c r="K102" i="4"/>
  <c r="J62" i="7"/>
  <c r="K61" i="7"/>
  <c r="J109" i="4" l="1"/>
  <c r="J70" i="7"/>
  <c r="K62" i="7"/>
  <c r="J110" i="4" l="1"/>
  <c r="K109" i="4"/>
  <c r="J65" i="7"/>
  <c r="J64" i="7"/>
  <c r="K70" i="7"/>
  <c r="J63" i="7"/>
  <c r="K63" i="7" s="1"/>
  <c r="K110" i="4" l="1"/>
  <c r="J111" i="4"/>
  <c r="K64" i="7"/>
  <c r="J71" i="7"/>
  <c r="J76" i="7" s="1"/>
  <c r="K65" i="7"/>
  <c r="J79" i="7" l="1"/>
  <c r="K79" i="7" s="1"/>
  <c r="K76" i="7"/>
  <c r="K80" i="7" s="1"/>
  <c r="K111" i="4"/>
  <c r="J116" i="4"/>
  <c r="K116" i="4" s="1"/>
  <c r="K117" i="4" s="1"/>
  <c r="K71" i="7"/>
  <c r="K72" i="7" s="1"/>
  <c r="K112" i="4"/>
  <c r="I122" i="4" s="1"/>
  <c r="K66" i="7"/>
  <c r="E108" i="7" s="1"/>
  <c r="J83" i="7" l="1"/>
  <c r="K83" i="7" l="1"/>
  <c r="J84" i="7"/>
  <c r="K84" i="7" l="1"/>
  <c r="J85" i="7"/>
  <c r="J86" i="7" l="1"/>
  <c r="K85" i="7"/>
  <c r="J87" i="7" l="1"/>
  <c r="K86" i="7"/>
  <c r="J88" i="7" l="1"/>
  <c r="K87" i="7"/>
  <c r="I124" i="6"/>
  <c r="K65" i="6" l="1"/>
  <c r="K64" i="6"/>
  <c r="K66" i="6"/>
  <c r="K88" i="7"/>
  <c r="J89" i="7"/>
  <c r="K71" i="6"/>
  <c r="I67" i="6"/>
  <c r="I123" i="6" l="1"/>
  <c r="M67" i="6"/>
  <c r="K67" i="6"/>
  <c r="K89" i="7"/>
  <c r="J90" i="7"/>
  <c r="J72" i="6"/>
  <c r="J77" i="6" s="1"/>
  <c r="K90" i="7" l="1"/>
  <c r="J91" i="7"/>
  <c r="K72" i="6"/>
  <c r="K73" i="6" s="1"/>
  <c r="K91" i="7" l="1"/>
  <c r="J92" i="7"/>
  <c r="K92" i="7" l="1"/>
  <c r="J93" i="7"/>
  <c r="J80" i="6"/>
  <c r="K77" i="6"/>
  <c r="K93" i="7" l="1"/>
  <c r="J94" i="7"/>
  <c r="K80" i="6"/>
  <c r="K81" i="6" s="1"/>
  <c r="J85" i="6"/>
  <c r="K94" i="7" l="1"/>
  <c r="J95" i="7"/>
  <c r="J86" i="6"/>
  <c r="K85" i="6"/>
  <c r="J96" i="7" l="1"/>
  <c r="K95" i="7"/>
  <c r="J88" i="6"/>
  <c r="J87" i="6"/>
  <c r="K86" i="6"/>
  <c r="J97" i="7" l="1"/>
  <c r="K96" i="7"/>
  <c r="J90" i="6"/>
  <c r="K88" i="6"/>
  <c r="J89" i="6"/>
  <c r="K87" i="6"/>
  <c r="K97" i="7" l="1"/>
  <c r="K98" i="7" s="1"/>
  <c r="I108" i="7" s="1"/>
  <c r="J102" i="7"/>
  <c r="K102" i="7" s="1"/>
  <c r="K103" i="7" s="1"/>
  <c r="J92" i="6"/>
  <c r="K90" i="6"/>
  <c r="J91" i="6"/>
  <c r="K89" i="6"/>
  <c r="K108" i="7" l="1"/>
  <c r="K112" i="7" s="1"/>
  <c r="B2" i="11" s="1"/>
  <c r="J94" i="6"/>
  <c r="K92" i="6"/>
  <c r="J93" i="6"/>
  <c r="K91" i="6"/>
  <c r="J96" i="6" l="1"/>
  <c r="K94" i="6"/>
  <c r="J95" i="6"/>
  <c r="K93" i="6"/>
  <c r="J98" i="6" l="1"/>
  <c r="K96" i="6"/>
  <c r="J97" i="6"/>
  <c r="K95" i="6"/>
  <c r="J100" i="6" l="1"/>
  <c r="K98" i="6"/>
  <c r="J99" i="6"/>
  <c r="K97" i="6"/>
  <c r="K100" i="6" l="1"/>
  <c r="J105" i="6"/>
  <c r="K99" i="6"/>
  <c r="K101" i="6" l="1"/>
  <c r="K105" i="6"/>
  <c r="K106" i="6" s="1"/>
  <c r="G61" i="7" l="1"/>
</calcChain>
</file>

<file path=xl/sharedStrings.xml><?xml version="1.0" encoding="utf-8"?>
<sst xmlns="http://schemas.openxmlformats.org/spreadsheetml/2006/main" count="1149" uniqueCount="138">
  <si>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</si>
  <si>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</si>
  <si>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</si>
  <si>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</si>
  <si>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</si>
  <si>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</si>
  <si>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</si>
  <si>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</si>
  <si>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</si>
  <si>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</si>
  <si>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Теплоэнергия</t>
  </si>
  <si>
    <t>Холодное водоснабжение</t>
  </si>
  <si>
    <t>Водоотведение</t>
  </si>
  <si>
    <t>Гкал</t>
  </si>
  <si>
    <t>м3</t>
  </si>
  <si>
    <t>Затраты на содержание объектов недвижимого имущества</t>
  </si>
  <si>
    <t>Вывоз мусора</t>
  </si>
  <si>
    <t>договор</t>
  </si>
  <si>
    <t>Итого содержание объектов недвиж.имущества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</si>
  <si>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</si>
  <si>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</si>
  <si>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</si>
  <si>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</si>
  <si>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</si>
  <si>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</si>
  <si>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</si>
  <si>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</si>
  <si>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</si>
  <si>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</si>
  <si>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</si>
  <si>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</si>
  <si>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</si>
  <si>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</si>
  <si>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</si>
  <si>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</si>
  <si>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</si>
  <si>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</si>
  <si>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</si>
  <si>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</si>
  <si>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</si>
  <si>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Руководитель кружка</t>
  </si>
  <si>
    <t>Электроэнергия</t>
  </si>
  <si>
    <t>кВт час</t>
  </si>
  <si>
    <t>Реагирование на срабатывание средств тревожной синализации</t>
  </si>
  <si>
    <t>Заместитель директора (по основной деятельности)</t>
  </si>
  <si>
    <t>Заведующий  отделом по клубам и любительским объединениям</t>
  </si>
  <si>
    <t>Заведующий отделом театрально-зрелищных представлений</t>
  </si>
  <si>
    <t>Заведующий отделом по досугово-массовой работе</t>
  </si>
  <si>
    <t>Культорганизатор</t>
  </si>
  <si>
    <t>Заведующий костюмерной</t>
  </si>
  <si>
    <t>Заведующий художественно-оформительской мастерской</t>
  </si>
  <si>
    <t>Механик по обслуживанию  звуковой техники</t>
  </si>
  <si>
    <t>Художник -модельер театрального костюма</t>
  </si>
  <si>
    <t>Концертмейстер по классу вокала</t>
  </si>
  <si>
    <t>Заведующий художественно-постановочной частью</t>
  </si>
  <si>
    <t>Артист духового оркестра</t>
  </si>
  <si>
    <t>Итого коммунальные услуги</t>
  </si>
  <si>
    <t>Прочие затраты</t>
  </si>
  <si>
    <t>ТО установки пожаротушения</t>
  </si>
  <si>
    <t>ТО средств тревожной сигнализации</t>
  </si>
  <si>
    <t>ТО установок пожарной сигнализации</t>
  </si>
  <si>
    <t>Утверждаю</t>
  </si>
  <si>
    <t xml:space="preserve">Приказ № ______   от  ________________ </t>
  </si>
  <si>
    <t>_______________________ Н.Н.Гурулев</t>
  </si>
  <si>
    <t>Директор МБУК "ГДК"</t>
  </si>
  <si>
    <t>И.А. Гололобова</t>
  </si>
  <si>
    <t>8(39155) 7-45-95</t>
  </si>
  <si>
    <t xml:space="preserve">                           ИСХОДНЫЕ ДАННЫЕ И РЕЗУЛЬТАТЫ РАСЧЕТОВ МБУК "ГДК" г.НАЗАРОВО</t>
  </si>
  <si>
    <t xml:space="preserve">Тариф (цена), рублей </t>
  </si>
  <si>
    <t xml:space="preserve">Нормативный объем 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</si>
  <si>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</si>
  <si>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</si>
  <si>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</si>
  <si>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</si>
  <si>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r>
      <t xml:space="preserve">Учреждение:  </t>
    </r>
    <r>
      <rPr>
        <sz val="11"/>
        <color theme="1"/>
        <rFont val="Times New Roman"/>
        <family val="1"/>
        <charset val="204"/>
      </rPr>
      <t>Муниципальное бюджетное учреждение  культуры «Городской Дворец культуры» г.Назарово Красноярского края</t>
    </r>
  </si>
  <si>
    <r>
      <t>Планируемое число зрителей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</si>
  <si>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Итого работники,  связанные с оказанием услуг</t>
  </si>
  <si>
    <t>Сумма в год</t>
  </si>
  <si>
    <t>Затраты на прочие работы, услуги</t>
  </si>
  <si>
    <t>Итого прочие работы, услуги</t>
  </si>
  <si>
    <t>Затраты на услуги связи</t>
  </si>
  <si>
    <t>Интернет</t>
  </si>
  <si>
    <t>кол-во точек, ед.</t>
  </si>
  <si>
    <t>Затраты на прочие расходы</t>
  </si>
  <si>
    <t>сумма в год</t>
  </si>
  <si>
    <t>Обеспечение мероприятий</t>
  </si>
  <si>
    <t>Итого прочие расходы</t>
  </si>
  <si>
    <t>Заведующий  отделом( отдел по работе с детьми)</t>
  </si>
  <si>
    <t>Художественный руководитель</t>
  </si>
  <si>
    <t>Администратор</t>
  </si>
  <si>
    <t>Аккомпаниатор</t>
  </si>
  <si>
    <t>Художник-декоратор</t>
  </si>
  <si>
    <t>Кассир билетный</t>
  </si>
  <si>
    <t>Контролер билетов</t>
  </si>
  <si>
    <t>Художник по свету</t>
  </si>
  <si>
    <t>Звукооператор</t>
  </si>
  <si>
    <t>Хормейстер</t>
  </si>
  <si>
    <t>Режиссер</t>
  </si>
  <si>
    <t>Балетмейстер</t>
  </si>
  <si>
    <t>Балетмейстер-постановщик</t>
  </si>
  <si>
    <t>Дирижер</t>
  </si>
  <si>
    <t>Руководитель студии</t>
  </si>
  <si>
    <r>
      <t>Учреждение:</t>
    </r>
    <r>
      <rPr>
        <sz val="11"/>
        <color theme="1"/>
        <rFont val="Calibri"/>
        <family val="2"/>
        <charset val="204"/>
        <scheme val="minor"/>
      </rPr>
      <t>Муниципальное бюджетное учреждение  культуры «Городской Дворец культуры» г.Назарово Красноярского края</t>
    </r>
  </si>
  <si>
    <r>
      <t>Содержание услуги:</t>
    </r>
    <r>
      <rPr>
        <sz val="11"/>
        <color theme="1"/>
        <rFont val="Calibri"/>
        <family val="2"/>
        <charset val="204"/>
        <scheme val="minor"/>
      </rPr>
      <t xml:space="preserve"> Сольный концерт,сборный концерт, концерт танцевально-хореографического коллектива</t>
    </r>
  </si>
  <si>
    <r>
      <t>Содержание услуги:</t>
    </r>
    <r>
      <rPr>
        <sz val="11"/>
        <color theme="1"/>
        <rFont val="Calibri"/>
        <family val="2"/>
        <charset val="204"/>
        <scheme val="minor"/>
      </rPr>
      <t>Стационар, на выезде</t>
    </r>
  </si>
  <si>
    <r>
      <t xml:space="preserve">Услуга: </t>
    </r>
    <r>
      <rPr>
        <sz val="11"/>
        <color theme="1"/>
        <rFont val="Calibri"/>
        <family val="2"/>
        <charset val="204"/>
        <scheme val="minor"/>
      </rPr>
      <t>Показ концертов (организация показа) и концертных программ</t>
    </r>
  </si>
  <si>
    <r>
      <rPr>
        <b/>
        <sz val="11"/>
        <color theme="1"/>
        <rFont val="Times New Roman"/>
        <family val="1"/>
        <charset val="204"/>
      </rPr>
      <t>Услуга</t>
    </r>
    <r>
      <rPr>
        <sz val="11"/>
        <color theme="1"/>
        <rFont val="Times New Roman"/>
        <family val="1"/>
        <charset val="204"/>
      </rPr>
      <t xml:space="preserve">:  Показ (организация показа) спектаклей (театральных постановок) 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</si>
  <si>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Драма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</si>
  <si>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Стационар</t>
    </r>
  </si>
  <si>
    <r>
      <t>Наименование показателя объема: 9310</t>
    </r>
    <r>
      <rPr>
        <sz val="11"/>
        <color theme="1"/>
        <rFont val="Times New Roman"/>
        <family val="1"/>
        <charset val="204"/>
      </rPr>
      <t xml:space="preserve"> человек.</t>
    </r>
  </si>
  <si>
    <t>Штатное расписание: 60,5 человек</t>
  </si>
  <si>
    <r>
      <t xml:space="preserve">Штатное расписание: 60,5 </t>
    </r>
    <r>
      <rPr>
        <sz val="11"/>
        <color theme="1"/>
        <rFont val="Times New Roman"/>
        <family val="1"/>
        <charset val="204"/>
      </rPr>
      <t>человек</t>
    </r>
  </si>
  <si>
    <r>
      <t xml:space="preserve">Наименование показателя объема: 93 </t>
    </r>
    <r>
      <rPr>
        <sz val="11"/>
        <color theme="1"/>
        <rFont val="Calibri"/>
        <family val="2"/>
        <charset val="204"/>
        <scheme val="minor"/>
      </rPr>
      <t>постановки</t>
    </r>
  </si>
  <si>
    <r>
      <rPr>
        <b/>
        <sz val="11"/>
        <color theme="1"/>
        <rFont val="Calibri"/>
        <family val="2"/>
        <charset val="204"/>
        <scheme val="minor"/>
      </rPr>
      <t>Наименование показателя объема: 320</t>
    </r>
    <r>
      <rPr>
        <sz val="11"/>
        <color theme="1"/>
        <rFont val="Calibri"/>
        <family val="2"/>
        <charset val="204"/>
        <scheme val="minor"/>
      </rPr>
      <t xml:space="preserve"> концертов</t>
    </r>
  </si>
  <si>
    <r>
      <t xml:space="preserve">Наименование показателя объема: 56 </t>
    </r>
    <r>
      <rPr>
        <sz val="11"/>
        <color theme="1"/>
        <rFont val="Calibri"/>
        <family val="2"/>
        <charset val="204"/>
        <scheme val="minor"/>
      </rPr>
      <t>клубных формирований</t>
    </r>
  </si>
  <si>
    <r>
      <t>Планируемое клубных формирований в год в год:</t>
    </r>
    <r>
      <rPr>
        <sz val="11"/>
        <color theme="1"/>
        <rFont val="Times New Roman"/>
        <family val="1"/>
        <charset val="204"/>
      </rPr>
      <t xml:space="preserve"> </t>
    </r>
  </si>
  <si>
    <r>
      <t>Планируемое число постановок в год:</t>
    </r>
    <r>
      <rPr>
        <sz val="11"/>
        <color theme="1"/>
        <rFont val="Times New Roman"/>
        <family val="1"/>
        <charset val="204"/>
      </rPr>
      <t xml:space="preserve"> </t>
    </r>
  </si>
  <si>
    <r>
      <t>Планируемое число концертов год:</t>
    </r>
    <r>
      <rPr>
        <sz val="11"/>
        <color theme="1"/>
        <rFont val="Times New Roman"/>
        <family val="1"/>
        <charset val="204"/>
      </rPr>
      <t xml:space="preserve"> </t>
    </r>
  </si>
  <si>
    <t>ТО узла тепловой энергии</t>
  </si>
  <si>
    <t>СВОД (рубли)</t>
  </si>
  <si>
    <t>СВОД (норматив)</t>
  </si>
  <si>
    <r>
      <t>Работа:</t>
    </r>
    <r>
      <rPr>
        <sz val="11"/>
        <color theme="1"/>
        <rFont val="Calibri"/>
        <family val="2"/>
        <charset val="204"/>
        <scheme val="minor"/>
      </rPr>
      <t xml:space="preserve"> Создание спектаклей</t>
    </r>
  </si>
  <si>
    <r>
      <t>Содержание работы:</t>
    </r>
    <r>
      <rPr>
        <sz val="11"/>
        <color theme="1"/>
        <rFont val="Calibri"/>
        <family val="2"/>
        <charset val="204"/>
        <scheme val="minor"/>
      </rPr>
      <t xml:space="preserve"> Драма</t>
    </r>
  </si>
  <si>
    <r>
      <t>Работа:</t>
    </r>
    <r>
      <rPr>
        <sz val="11"/>
        <color theme="1"/>
        <rFont val="Calibri"/>
        <family val="2"/>
        <charset val="204"/>
        <scheme val="minor"/>
      </rPr>
      <t xml:space="preserve"> Создание концертов и концертных программ</t>
    </r>
  </si>
  <si>
    <r>
      <t>Содержание работы:</t>
    </r>
    <r>
      <rPr>
        <sz val="11"/>
        <color theme="1"/>
        <rFont val="Calibri"/>
        <family val="2"/>
        <charset val="204"/>
        <scheme val="minor"/>
      </rPr>
      <t xml:space="preserve"> Сольный концерт,сборный концерт, концерт танцевально-хореографического коллектива</t>
    </r>
  </si>
  <si>
    <r>
      <t>Работа:</t>
    </r>
    <r>
      <rPr>
        <sz val="11"/>
        <color theme="1"/>
        <rFont val="Calibri"/>
        <family val="2"/>
        <charset val="204"/>
        <scheme val="minor"/>
      </rPr>
      <t xml:space="preserve"> Организация деятельности клубных формирований и формирований самодеятельного народного творчества</t>
    </r>
  </si>
  <si>
    <t>Содержание работы:</t>
  </si>
  <si>
    <t>БАЗОВОГО НОРМАТИВА  ЗАТРАТ НА ОКАЗАНИЕ МУНИЦИПАЛЬНЫХ УСЛУГ  (РАБОТ)</t>
  </si>
  <si>
    <r>
      <t>Наименование показателя объема: 86838</t>
    </r>
    <r>
      <rPr>
        <sz val="11"/>
        <color theme="1"/>
        <rFont val="Calibri"/>
        <family val="2"/>
        <charset val="204"/>
        <scheme val="minor"/>
      </rPr>
      <t xml:space="preserve"> человек.</t>
    </r>
  </si>
  <si>
    <t>211+213</t>
  </si>
  <si>
    <t>296+340</t>
  </si>
  <si>
    <r>
      <t>Работа:</t>
    </r>
    <r>
      <rPr>
        <sz val="11"/>
        <color theme="1"/>
        <rFont val="Calibri"/>
        <family val="2"/>
        <charset val="204"/>
        <scheme val="minor"/>
      </rPr>
      <t xml:space="preserve"> Организация концертов и концертных программ</t>
    </r>
  </si>
  <si>
    <t xml:space="preserve">     НА 29.12.2018г.</t>
  </si>
  <si>
    <t>Абонентская связь (дополнительно)</t>
  </si>
  <si>
    <t>Услуги междугородней связи</t>
  </si>
  <si>
    <t>Курлович Анастасия Вячеславовна</t>
  </si>
  <si>
    <t>"________"____________2019 г.</t>
  </si>
  <si>
    <t>"________"____________2019г.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</si>
</sst>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0" fontId="3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4" fontId="6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wrapText="1"/>
    </xf>
    <xf numFmtId="2" fontId="2" fillId="0" borderId="2" xfId="0" applyNumberFormat="1" applyFont="1" applyBorder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Border="1"/>
    <xf numFmtId="2" fontId="2" fillId="0" borderId="0" xfId="0" applyNumberFormat="1" applyFont="1" applyBorder="1"/>
    <xf numFmtId="2" fontId="2" fillId="0" borderId="1" xfId="0" applyNumberFormat="1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164" fontId="2" fillId="0" borderId="1" xfId="0" applyNumberFormat="1" applyFont="1" applyBorder="1"/>
    <xf numFmtId="0" fontId="7" fillId="0" borderId="1" xfId="0" applyFont="1" applyBorder="1"/>
    <xf numFmtId="2" fontId="3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4" fontId="3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0" fontId="2" fillId="0" borderId="2" xfId="0" applyFont="1" applyFill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6" xfId="0" applyFont="1" applyBorder="1" applyAlignment="1">
      <alignment wrapText="1"/>
    </xf>
    <xf numFmtId="2" fontId="2" fillId="0" borderId="6" xfId="0" applyNumberFormat="1" applyFont="1" applyBorder="1" applyAlignment="1">
      <alignment wrapText="1"/>
    </xf>
    <xf numFmtId="2" fontId="2" fillId="0" borderId="6" xfId="0" applyNumberFormat="1" applyFont="1" applyBorder="1"/>
    <xf numFmtId="4" fontId="3" fillId="0" borderId="2" xfId="0" applyNumberFormat="1" applyFont="1" applyBorder="1" applyAlignment="1">
      <alignment horizontal="right"/>
    </xf>
    <xf numFmtId="1" fontId="2" fillId="0" borderId="1" xfId="0" applyNumberFormat="1" applyFont="1" applyBorder="1"/>
    <xf numFmtId="4" fontId="3" fillId="0" borderId="1" xfId="0" applyNumberFormat="1" applyFont="1" applyBorder="1" applyAlignment="1"/>
    <xf numFmtId="0" fontId="3" fillId="0" borderId="0" xfId="0" applyFont="1" applyBorder="1" applyAlignment="1">
      <alignment horizontal="left"/>
    </xf>
    <xf numFmtId="4" fontId="3" fillId="0" borderId="0" xfId="0" applyNumberFormat="1" applyFont="1" applyBorder="1" applyAlignment="1"/>
    <xf numFmtId="1" fontId="2" fillId="0" borderId="2" xfId="0" applyNumberFormat="1" applyFont="1" applyBorder="1"/>
    <xf numFmtId="2" fontId="3" fillId="0" borderId="1" xfId="0" applyNumberFormat="1" applyFont="1" applyBorder="1" applyAlignment="1"/>
    <xf numFmtId="0" fontId="3" fillId="0" borderId="0" xfId="0" applyFont="1" applyBorder="1" applyAlignment="1"/>
    <xf numFmtId="2" fontId="3" fillId="0" borderId="0" xfId="0" applyNumberFormat="1" applyFont="1" applyBorder="1" applyAlignment="1"/>
    <xf numFmtId="2" fontId="2" fillId="0" borderId="1" xfId="0" applyNumberFormat="1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4" fontId="2" fillId="0" borderId="0" xfId="0" applyNumberFormat="1" applyFont="1"/>
    <xf numFmtId="4" fontId="0" fillId="0" borderId="0" xfId="0" applyNumberFormat="1"/>
    <xf numFmtId="2" fontId="2" fillId="0" borderId="2" xfId="0" applyNumberFormat="1" applyFont="1" applyBorder="1" applyAlignment="1">
      <alignment wrapText="1"/>
    </xf>
    <xf numFmtId="4" fontId="3" fillId="2" borderId="0" xfId="0" applyNumberFormat="1" applyFont="1" applyFill="1" applyAlignment="1"/>
    <xf numFmtId="4" fontId="3" fillId="3" borderId="1" xfId="0" applyNumberFormat="1" applyFont="1" applyFill="1" applyBorder="1" applyAlignment="1"/>
    <xf numFmtId="4" fontId="3" fillId="2" borderId="0" xfId="0" applyNumberFormat="1" applyFont="1" applyFill="1" applyBorder="1" applyAlignment="1"/>
    <xf numFmtId="0" fontId="1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7" fillId="0" borderId="1" xfId="0" applyNumberFormat="1" applyFont="1" applyBorder="1"/>
    <xf numFmtId="2" fontId="2" fillId="0" borderId="0" xfId="0" applyNumberFormat="1" applyFont="1"/>
    <xf numFmtId="1" fontId="7" fillId="0" borderId="1" xfId="0" applyNumberFormat="1" applyFont="1" applyBorder="1"/>
    <xf numFmtId="4" fontId="3" fillId="0" borderId="0" xfId="0" applyNumberFormat="1" applyFont="1" applyFill="1" applyBorder="1" applyAlignme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2" fontId="2" fillId="0" borderId="2" xfId="0" applyNumberFormat="1" applyFont="1" applyBorder="1"/>
    <xf numFmtId="0" fontId="2" fillId="0" borderId="1" xfId="0" applyFont="1" applyBorder="1" applyAlignment="1">
      <alignment horizontal="center" wrapText="1"/>
    </xf>
    <xf numFmtId="165" fontId="2" fillId="0" borderId="1" xfId="0" applyNumberFormat="1" applyFont="1" applyBorder="1"/>
    <xf numFmtId="164" fontId="2" fillId="0" borderId="0" xfId="0" applyNumberFormat="1" applyFont="1"/>
    <xf numFmtId="0" fontId="6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2" fontId="2" fillId="0" borderId="2" xfId="0" applyNumberFormat="1" applyFont="1" applyBorder="1"/>
    <xf numFmtId="0" fontId="2" fillId="0" borderId="4" xfId="0" applyFont="1" applyBorder="1"/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F7" sqref="F6:F7"/>
    </sheetView>
  </sheetViews>
  <sheetFormatPr defaultRowHeight="15" x14ac:dyDescent="0.25"/>
  <cols>
    <col min="1" max="2" width="17.5703125" customWidth="1"/>
  </cols>
  <sheetData>
    <row r="1" spans="1:2" ht="42" customHeight="1" x14ac:dyDescent="0.25">
      <c r="A1" s="52" t="s">
        <v>119</v>
      </c>
      <c r="B1" s="52" t="s">
        <v>120</v>
      </c>
    </row>
    <row r="2" spans="1:2" ht="42" customHeight="1" x14ac:dyDescent="0.25">
      <c r="A2" s="53">
        <f>'Услуга №1'!I114+'Услуга №2 '!I124+'Работа №1'!I112+'Работа №2'!I122+'Работа №3'!I122+'Работа №4'!I124</f>
        <v>16904590.370288</v>
      </c>
      <c r="B2" s="53">
        <f>'Услуга №1'!K114+'Услуга №2 '!K124+'Работа №1'!K112+'Работа №2'!K122+'Работа №3'!K122+'Работа №4'!K124</f>
        <v>16904590.370288003</v>
      </c>
    </row>
    <row r="5" spans="1:2" x14ac:dyDescent="0.25">
      <c r="A5" s="47">
        <v>212</v>
      </c>
      <c r="B5">
        <v>540</v>
      </c>
    </row>
    <row r="7" spans="1:2" x14ac:dyDescent="0.25">
      <c r="A7" s="47">
        <v>612</v>
      </c>
      <c r="B7">
        <v>303030.3</v>
      </c>
    </row>
    <row r="8" spans="1:2" x14ac:dyDescent="0.25">
      <c r="A8" s="47"/>
    </row>
    <row r="9" spans="1:2" x14ac:dyDescent="0.25">
      <c r="A9" s="47"/>
    </row>
    <row r="10" spans="1:2" x14ac:dyDescent="0.25">
      <c r="A10" s="47"/>
    </row>
    <row r="11" spans="1:2" x14ac:dyDescent="0.25">
      <c r="A11" s="47"/>
    </row>
    <row r="12" spans="1:2" x14ac:dyDescent="0.25">
      <c r="A12" s="47"/>
    </row>
    <row r="13" spans="1:2" x14ac:dyDescent="0.25">
      <c r="A13" s="47"/>
    </row>
  </sheetData>
  <pageMargins left="0.19685039370078741" right="0.11811023622047245" top="0.15748031496062992" bottom="0.15748031496062992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view="pageBreakPreview" zoomScale="60" zoomScaleNormal="85" workbookViewId="0">
      <selection activeCell="G19" sqref="G19:K19"/>
    </sheetView>
  </sheetViews>
  <sheetFormatPr defaultRowHeight="15" x14ac:dyDescent="0.25"/>
  <cols>
    <col min="1" max="3" width="9.140625" style="7" customWidth="1"/>
    <col min="4" max="4" width="8.140625" style="7" customWidth="1"/>
    <col min="5" max="5" width="19" style="7" customWidth="1"/>
    <col min="6" max="6" width="17" style="7" customWidth="1"/>
    <col min="7" max="7" width="13.7109375" style="7" customWidth="1"/>
    <col min="8" max="8" width="17.42578125" style="7" customWidth="1"/>
    <col min="9" max="9" width="13.7109375" style="7" customWidth="1"/>
    <col min="10" max="11" width="13.28515625" style="7" customWidth="1"/>
    <col min="12" max="12" width="8.5703125" style="7" customWidth="1"/>
    <col min="13" max="13" width="13.5703125" style="7" customWidth="1"/>
    <col min="14" max="16384" width="9.140625" style="7"/>
  </cols>
  <sheetData>
    <row r="1" spans="1:12" ht="15.75" x14ac:dyDescent="0.25">
      <c r="A1" s="9" t="s">
        <v>61</v>
      </c>
      <c r="B1" s="9"/>
      <c r="C1" s="9"/>
      <c r="D1" s="10"/>
    </row>
    <row r="2" spans="1:12" ht="15.75" x14ac:dyDescent="0.25">
      <c r="A2" s="11" t="s">
        <v>62</v>
      </c>
      <c r="B2" s="11"/>
      <c r="C2" s="11"/>
      <c r="D2" s="10"/>
    </row>
    <row r="3" spans="1:12" ht="15.75" x14ac:dyDescent="0.25">
      <c r="A3" s="79" t="s">
        <v>63</v>
      </c>
      <c r="B3" s="79"/>
      <c r="C3" s="79"/>
      <c r="D3" s="80"/>
      <c r="E3" s="80"/>
      <c r="F3" s="80"/>
    </row>
    <row r="4" spans="1:12" ht="15.75" x14ac:dyDescent="0.25">
      <c r="A4" s="81" t="s">
        <v>137</v>
      </c>
      <c r="B4" s="81"/>
      <c r="C4" s="81"/>
      <c r="D4" s="80"/>
    </row>
    <row r="5" spans="1:12" ht="15.75" x14ac:dyDescent="0.25">
      <c r="A5" s="12"/>
      <c r="B5" s="12"/>
      <c r="C5" s="12"/>
      <c r="D5" s="18"/>
    </row>
    <row r="6" spans="1:12" s="2" customFormat="1" x14ac:dyDescent="0.25">
      <c r="A6" s="64" t="s">
        <v>67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</row>
    <row r="7" spans="1:12" s="2" customFormat="1" x14ac:dyDescent="0.25">
      <c r="A7" s="64" t="s">
        <v>127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s="2" customFormat="1" ht="13.5" customHeight="1" x14ac:dyDescent="0.25">
      <c r="A8" s="64" t="s">
        <v>132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1:12" ht="10.5" customHeight="1" x14ac:dyDescent="0.25"/>
    <row r="10" spans="1:12" x14ac:dyDescent="0.25">
      <c r="A10" s="6" t="s">
        <v>74</v>
      </c>
    </row>
    <row r="11" spans="1:12" x14ac:dyDescent="0.25">
      <c r="A11" s="7" t="s">
        <v>106</v>
      </c>
    </row>
    <row r="12" spans="1:12" x14ac:dyDescent="0.25">
      <c r="A12" s="6" t="s">
        <v>107</v>
      </c>
    </row>
    <row r="13" spans="1:12" x14ac:dyDescent="0.25">
      <c r="A13" s="6" t="s">
        <v>108</v>
      </c>
    </row>
    <row r="14" spans="1:12" x14ac:dyDescent="0.25">
      <c r="A14" s="6" t="s">
        <v>109</v>
      </c>
    </row>
    <row r="15" spans="1:12" x14ac:dyDescent="0.25">
      <c r="A15" s="6" t="s">
        <v>111</v>
      </c>
    </row>
    <row r="16" spans="1:12" ht="33" customHeight="1" x14ac:dyDescent="0.25">
      <c r="A16" s="72" t="s">
        <v>0</v>
      </c>
      <c r="B16" s="72"/>
      <c r="C16" s="72"/>
      <c r="D16" s="72"/>
      <c r="E16" s="72"/>
      <c r="F16" s="14" t="s">
        <v>1</v>
      </c>
      <c r="G16" s="72" t="s">
        <v>2</v>
      </c>
      <c r="H16" s="72"/>
      <c r="I16" s="72"/>
      <c r="J16" s="72"/>
      <c r="K16" s="72"/>
      <c r="L16" s="14" t="s">
        <v>1</v>
      </c>
    </row>
    <row r="17" spans="1:12" ht="15" customHeight="1" x14ac:dyDescent="0.25">
      <c r="A17" s="68" t="s">
        <v>44</v>
      </c>
      <c r="B17" s="68"/>
      <c r="C17" s="68"/>
      <c r="D17" s="68"/>
      <c r="E17" s="68"/>
      <c r="F17" s="23">
        <v>9.64E-2</v>
      </c>
      <c r="G17" s="68" t="s">
        <v>3</v>
      </c>
      <c r="H17" s="68"/>
      <c r="I17" s="68"/>
      <c r="J17" s="68"/>
      <c r="K17" s="68"/>
      <c r="L17" s="23">
        <v>9.64E-2</v>
      </c>
    </row>
    <row r="18" spans="1:12" ht="15" customHeight="1" x14ac:dyDescent="0.25">
      <c r="A18" s="68" t="s">
        <v>46</v>
      </c>
      <c r="B18" s="68"/>
      <c r="C18" s="68"/>
      <c r="D18" s="68"/>
      <c r="E18" s="68"/>
      <c r="F18" s="23">
        <v>9.64E-2</v>
      </c>
      <c r="G18" s="68" t="s">
        <v>88</v>
      </c>
      <c r="H18" s="68"/>
      <c r="I18" s="68"/>
      <c r="J18" s="68"/>
      <c r="K18" s="68"/>
      <c r="L18" s="23">
        <v>9.64E-2</v>
      </c>
    </row>
    <row r="19" spans="1:12" ht="15" customHeight="1" x14ac:dyDescent="0.25">
      <c r="A19" s="68" t="s">
        <v>89</v>
      </c>
      <c r="B19" s="68"/>
      <c r="C19" s="68"/>
      <c r="D19" s="68"/>
      <c r="E19" s="68"/>
      <c r="F19" s="23">
        <v>9.64E-2</v>
      </c>
      <c r="G19" s="68" t="s">
        <v>45</v>
      </c>
      <c r="H19" s="68"/>
      <c r="I19" s="68"/>
      <c r="J19" s="68"/>
      <c r="K19" s="68"/>
      <c r="L19" s="23">
        <v>9.64E-2</v>
      </c>
    </row>
    <row r="20" spans="1:12" ht="15" customHeight="1" x14ac:dyDescent="0.25">
      <c r="A20" s="68" t="s">
        <v>49</v>
      </c>
      <c r="B20" s="68"/>
      <c r="C20" s="68"/>
      <c r="D20" s="68"/>
      <c r="E20" s="68"/>
      <c r="F20" s="23">
        <v>9.64E-2</v>
      </c>
      <c r="G20" s="68" t="s">
        <v>47</v>
      </c>
      <c r="H20" s="68"/>
      <c r="I20" s="68"/>
      <c r="J20" s="68"/>
      <c r="K20" s="68"/>
      <c r="L20" s="23">
        <v>9.64E-2</v>
      </c>
    </row>
    <row r="21" spans="1:12" ht="15" customHeight="1" x14ac:dyDescent="0.25">
      <c r="A21" s="68" t="s">
        <v>50</v>
      </c>
      <c r="B21" s="68"/>
      <c r="C21" s="68"/>
      <c r="D21" s="68"/>
      <c r="E21" s="68"/>
      <c r="F21" s="23">
        <v>9.64E-2</v>
      </c>
      <c r="G21" s="68" t="s">
        <v>87</v>
      </c>
      <c r="H21" s="68"/>
      <c r="I21" s="68"/>
      <c r="J21" s="68"/>
      <c r="K21" s="68"/>
      <c r="L21" s="23">
        <v>0.96399999999999997</v>
      </c>
    </row>
    <row r="22" spans="1:12" ht="15" customHeight="1" x14ac:dyDescent="0.25">
      <c r="A22" s="68" t="s">
        <v>91</v>
      </c>
      <c r="B22" s="68"/>
      <c r="C22" s="68"/>
      <c r="D22" s="68"/>
      <c r="E22" s="68"/>
      <c r="F22" s="23">
        <v>9.64E-2</v>
      </c>
      <c r="G22" s="68" t="s">
        <v>40</v>
      </c>
      <c r="H22" s="68"/>
      <c r="I22" s="68"/>
      <c r="J22" s="68"/>
      <c r="K22" s="68"/>
      <c r="L22" s="23">
        <v>0.33739999999999998</v>
      </c>
    </row>
    <row r="23" spans="1:12" ht="15" customHeight="1" x14ac:dyDescent="0.25">
      <c r="A23" s="68" t="s">
        <v>92</v>
      </c>
      <c r="B23" s="68"/>
      <c r="C23" s="68"/>
      <c r="D23" s="68"/>
      <c r="E23" s="68"/>
      <c r="F23" s="23">
        <v>9.64E-2</v>
      </c>
      <c r="G23" s="68" t="s">
        <v>90</v>
      </c>
      <c r="H23" s="68"/>
      <c r="I23" s="68"/>
      <c r="J23" s="68"/>
      <c r="K23" s="68"/>
      <c r="L23" s="23">
        <v>9.64E-2</v>
      </c>
    </row>
    <row r="24" spans="1:12" ht="15" customHeight="1" x14ac:dyDescent="0.25">
      <c r="A24" s="68" t="s">
        <v>93</v>
      </c>
      <c r="B24" s="68"/>
      <c r="C24" s="68"/>
      <c r="D24" s="68"/>
      <c r="E24" s="68"/>
      <c r="F24" s="23">
        <v>9.64E-2</v>
      </c>
      <c r="G24" s="68" t="s">
        <v>48</v>
      </c>
      <c r="H24" s="68"/>
      <c r="I24" s="68"/>
      <c r="J24" s="68"/>
      <c r="K24" s="68"/>
      <c r="L24" s="23">
        <v>9.64E-2</v>
      </c>
    </row>
    <row r="25" spans="1:12" ht="15" customHeight="1" x14ac:dyDescent="0.25">
      <c r="A25" s="68" t="s">
        <v>94</v>
      </c>
      <c r="B25" s="68"/>
      <c r="C25" s="68"/>
      <c r="D25" s="68"/>
      <c r="E25" s="68"/>
      <c r="F25" s="23">
        <v>9.64E-2</v>
      </c>
      <c r="G25" s="68" t="s">
        <v>51</v>
      </c>
      <c r="H25" s="68"/>
      <c r="I25" s="68"/>
      <c r="J25" s="68"/>
      <c r="K25" s="68"/>
      <c r="L25" s="23">
        <v>4.82E-2</v>
      </c>
    </row>
    <row r="26" spans="1:12" ht="15" customHeight="1" x14ac:dyDescent="0.25">
      <c r="A26" s="68" t="s">
        <v>95</v>
      </c>
      <c r="B26" s="68"/>
      <c r="C26" s="68"/>
      <c r="D26" s="68"/>
      <c r="E26" s="68"/>
      <c r="F26" s="23">
        <v>0.1416</v>
      </c>
      <c r="G26" s="68" t="s">
        <v>96</v>
      </c>
      <c r="H26" s="68"/>
      <c r="I26" s="68"/>
      <c r="J26" s="68"/>
      <c r="K26" s="68"/>
      <c r="L26" s="23">
        <v>0.7712</v>
      </c>
    </row>
    <row r="27" spans="1:12" ht="15" customHeight="1" x14ac:dyDescent="0.25">
      <c r="A27" s="68" t="s">
        <v>97</v>
      </c>
      <c r="B27" s="68"/>
      <c r="C27" s="68"/>
      <c r="D27" s="68"/>
      <c r="E27" s="68"/>
      <c r="F27" s="23">
        <v>9.64E-2</v>
      </c>
      <c r="G27" s="68" t="s">
        <v>53</v>
      </c>
      <c r="H27" s="68"/>
      <c r="I27" s="68"/>
      <c r="J27" s="68"/>
      <c r="K27" s="68"/>
      <c r="L27" s="23">
        <v>0.7712</v>
      </c>
    </row>
    <row r="28" spans="1:12" ht="15" customHeight="1" x14ac:dyDescent="0.25">
      <c r="A28" s="68" t="s">
        <v>54</v>
      </c>
      <c r="B28" s="68"/>
      <c r="C28" s="68"/>
      <c r="D28" s="68"/>
      <c r="E28" s="68"/>
      <c r="F28" s="23">
        <v>9.64E-2</v>
      </c>
      <c r="G28" s="68" t="s">
        <v>98</v>
      </c>
      <c r="H28" s="68"/>
      <c r="I28" s="68"/>
      <c r="J28" s="68"/>
      <c r="K28" s="68"/>
      <c r="L28" s="23">
        <v>9.64E-2</v>
      </c>
    </row>
    <row r="29" spans="1:12" ht="15" customHeight="1" x14ac:dyDescent="0.25">
      <c r="A29" s="68" t="s">
        <v>52</v>
      </c>
      <c r="B29" s="68"/>
      <c r="C29" s="68"/>
      <c r="D29" s="68"/>
      <c r="E29" s="68"/>
      <c r="F29" s="23">
        <v>9.64E-2</v>
      </c>
      <c r="G29" s="68" t="s">
        <v>99</v>
      </c>
      <c r="H29" s="68"/>
      <c r="I29" s="68"/>
      <c r="J29" s="68"/>
      <c r="K29" s="68"/>
      <c r="L29" s="23">
        <v>9.64E-2</v>
      </c>
    </row>
    <row r="30" spans="1:12" ht="15" customHeight="1" x14ac:dyDescent="0.25">
      <c r="A30" s="68"/>
      <c r="B30" s="68"/>
      <c r="C30" s="68"/>
      <c r="D30" s="68"/>
      <c r="E30" s="68"/>
      <c r="F30" s="23"/>
      <c r="G30" s="68" t="s">
        <v>100</v>
      </c>
      <c r="H30" s="68"/>
      <c r="I30" s="68"/>
      <c r="J30" s="68"/>
      <c r="K30" s="68"/>
      <c r="L30" s="23">
        <v>9.64E-2</v>
      </c>
    </row>
    <row r="31" spans="1:12" ht="15" customHeight="1" x14ac:dyDescent="0.25">
      <c r="A31" s="68"/>
      <c r="B31" s="68"/>
      <c r="C31" s="68"/>
      <c r="D31" s="68"/>
      <c r="E31" s="68"/>
      <c r="F31" s="23"/>
      <c r="G31" s="68" t="s">
        <v>55</v>
      </c>
      <c r="H31" s="68"/>
      <c r="I31" s="68"/>
      <c r="J31" s="68"/>
      <c r="K31" s="68"/>
      <c r="L31" s="23">
        <v>1.5424</v>
      </c>
    </row>
    <row r="32" spans="1:12" x14ac:dyDescent="0.25">
      <c r="A32" s="68"/>
      <c r="B32" s="68"/>
      <c r="C32" s="68"/>
      <c r="D32" s="68"/>
      <c r="E32" s="68"/>
      <c r="F32" s="23"/>
      <c r="G32" s="68" t="s">
        <v>101</v>
      </c>
      <c r="H32" s="68"/>
      <c r="I32" s="68"/>
      <c r="J32" s="68"/>
      <c r="K32" s="68"/>
      <c r="L32" s="23">
        <v>9.64E-2</v>
      </c>
    </row>
    <row r="33" spans="1:13" x14ac:dyDescent="0.25">
      <c r="A33" s="69" t="s">
        <v>4</v>
      </c>
      <c r="B33" s="69"/>
      <c r="C33" s="69"/>
      <c r="D33" s="69"/>
      <c r="E33" s="69"/>
      <c r="F33" s="23">
        <f>SUM(F17:F32)</f>
        <v>1.2984000000000002</v>
      </c>
      <c r="G33" s="69" t="s">
        <v>4</v>
      </c>
      <c r="H33" s="69"/>
      <c r="I33" s="69"/>
      <c r="J33" s="69"/>
      <c r="K33" s="69"/>
      <c r="L33" s="23">
        <f>SUM(L17:L32)</f>
        <v>5.3983999999999996</v>
      </c>
      <c r="M33" s="63">
        <f>F33+L33+'Услуга №2 '!F44+'Услуга №2 '!L44+'Работа №1'!F31+'Работа №1'!L31+'Работа №2'!F42+'Работа №2'!L42+'Работа №3'!F42+'Работа №3'!L42+'Работа №4'!F44+'Работа №4'!L44</f>
        <v>60.494200000000006</v>
      </c>
    </row>
    <row r="34" spans="1:13" ht="12" customHeight="1" x14ac:dyDescent="0.25"/>
    <row r="35" spans="1:13" x14ac:dyDescent="0.25">
      <c r="A35" s="6" t="s">
        <v>75</v>
      </c>
      <c r="F35" s="7">
        <v>9310</v>
      </c>
    </row>
    <row r="36" spans="1:13" ht="59.25" customHeight="1" x14ac:dyDescent="0.25">
      <c r="A36" s="65" t="s">
        <v>5</v>
      </c>
      <c r="B36" s="66"/>
      <c r="C36" s="66"/>
      <c r="D36" s="66"/>
      <c r="E36" s="67"/>
      <c r="F36" s="14" t="s">
        <v>6</v>
      </c>
      <c r="G36" s="14" t="s">
        <v>1</v>
      </c>
      <c r="H36" s="14" t="s">
        <v>70</v>
      </c>
      <c r="I36" s="14" t="s">
        <v>71</v>
      </c>
      <c r="J36" s="14" t="s">
        <v>72</v>
      </c>
      <c r="K36" s="17" t="s">
        <v>73</v>
      </c>
    </row>
    <row r="37" spans="1:13" ht="15" customHeight="1" x14ac:dyDescent="0.25">
      <c r="A37" s="68" t="s">
        <v>44</v>
      </c>
      <c r="B37" s="68"/>
      <c r="C37" s="68"/>
      <c r="D37" s="68"/>
      <c r="E37" s="68"/>
      <c r="F37" s="3">
        <v>25207</v>
      </c>
      <c r="G37" s="23">
        <f>F17</f>
        <v>9.64E-2</v>
      </c>
      <c r="H37" s="5">
        <f>F37*G37*12</f>
        <v>29159.457600000002</v>
      </c>
      <c r="I37" s="5">
        <f>H37*1.302+1208.34-289.95</f>
        <v>38884.003795200006</v>
      </c>
      <c r="J37" s="35">
        <f>F35</f>
        <v>9310</v>
      </c>
      <c r="K37" s="5">
        <f>I37/J37</f>
        <v>4.1765847255853927</v>
      </c>
    </row>
    <row r="38" spans="1:13" ht="17.25" customHeight="1" x14ac:dyDescent="0.25">
      <c r="A38" s="68" t="s">
        <v>46</v>
      </c>
      <c r="B38" s="68"/>
      <c r="C38" s="68"/>
      <c r="D38" s="68"/>
      <c r="E38" s="68"/>
      <c r="F38" s="3">
        <v>19169</v>
      </c>
      <c r="G38" s="23">
        <f t="shared" ref="G38:G49" si="0">F18</f>
        <v>9.64E-2</v>
      </c>
      <c r="H38" s="5">
        <f t="shared" ref="H38:H49" si="1">F38*G38*12</f>
        <v>22174.699199999999</v>
      </c>
      <c r="I38" s="5">
        <f t="shared" ref="I38:I48" si="2">H38*1.302+1208.34</f>
        <v>30079.798358399999</v>
      </c>
      <c r="J38" s="35">
        <f t="shared" ref="J38:J45" si="3">J37</f>
        <v>9310</v>
      </c>
      <c r="K38" s="5">
        <f t="shared" ref="K38:K49" si="4">I38/J38</f>
        <v>3.2309128204511279</v>
      </c>
    </row>
    <row r="39" spans="1:13" ht="15" customHeight="1" x14ac:dyDescent="0.25">
      <c r="A39" s="68" t="s">
        <v>89</v>
      </c>
      <c r="B39" s="68"/>
      <c r="C39" s="68"/>
      <c r="D39" s="68"/>
      <c r="E39" s="68"/>
      <c r="F39" s="3">
        <v>15592</v>
      </c>
      <c r="G39" s="23">
        <f t="shared" si="0"/>
        <v>9.64E-2</v>
      </c>
      <c r="H39" s="5">
        <f t="shared" si="1"/>
        <v>18036.8256</v>
      </c>
      <c r="I39" s="5">
        <f t="shared" si="2"/>
        <v>24692.2869312</v>
      </c>
      <c r="J39" s="35">
        <f t="shared" si="3"/>
        <v>9310</v>
      </c>
      <c r="K39" s="5">
        <f t="shared" si="4"/>
        <v>2.652232753082707</v>
      </c>
    </row>
    <row r="40" spans="1:13" ht="15.75" customHeight="1" x14ac:dyDescent="0.25">
      <c r="A40" s="68" t="s">
        <v>49</v>
      </c>
      <c r="B40" s="68"/>
      <c r="C40" s="68"/>
      <c r="D40" s="68"/>
      <c r="E40" s="68"/>
      <c r="F40" s="3">
        <v>19169</v>
      </c>
      <c r="G40" s="23">
        <f t="shared" si="0"/>
        <v>9.64E-2</v>
      </c>
      <c r="H40" s="5">
        <f t="shared" si="1"/>
        <v>22174.699199999999</v>
      </c>
      <c r="I40" s="5">
        <f t="shared" si="2"/>
        <v>30079.798358399999</v>
      </c>
      <c r="J40" s="35">
        <f t="shared" si="3"/>
        <v>9310</v>
      </c>
      <c r="K40" s="5">
        <f t="shared" si="4"/>
        <v>3.2309128204511279</v>
      </c>
    </row>
    <row r="41" spans="1:13" ht="15" customHeight="1" x14ac:dyDescent="0.25">
      <c r="A41" s="68" t="s">
        <v>50</v>
      </c>
      <c r="B41" s="68"/>
      <c r="C41" s="68"/>
      <c r="D41" s="68"/>
      <c r="E41" s="68"/>
      <c r="F41" s="3">
        <v>19169</v>
      </c>
      <c r="G41" s="23">
        <f t="shared" si="0"/>
        <v>9.64E-2</v>
      </c>
      <c r="H41" s="5">
        <f t="shared" si="1"/>
        <v>22174.699199999999</v>
      </c>
      <c r="I41" s="5">
        <f t="shared" si="2"/>
        <v>30079.798358399999</v>
      </c>
      <c r="J41" s="35">
        <f t="shared" si="3"/>
        <v>9310</v>
      </c>
      <c r="K41" s="5">
        <f t="shared" si="4"/>
        <v>3.2309128204511279</v>
      </c>
    </row>
    <row r="42" spans="1:13" ht="15" customHeight="1" x14ac:dyDescent="0.25">
      <c r="A42" s="68" t="s">
        <v>91</v>
      </c>
      <c r="B42" s="68"/>
      <c r="C42" s="68"/>
      <c r="D42" s="68"/>
      <c r="E42" s="68"/>
      <c r="F42" s="3">
        <v>16258</v>
      </c>
      <c r="G42" s="23">
        <f t="shared" si="0"/>
        <v>9.64E-2</v>
      </c>
      <c r="H42" s="5">
        <f t="shared" si="1"/>
        <v>18807.254399999998</v>
      </c>
      <c r="I42" s="5">
        <f t="shared" si="2"/>
        <v>25695.385228799998</v>
      </c>
      <c r="J42" s="35">
        <f t="shared" si="3"/>
        <v>9310</v>
      </c>
      <c r="K42" s="5">
        <f t="shared" si="4"/>
        <v>2.7599769311278193</v>
      </c>
    </row>
    <row r="43" spans="1:13" ht="15" customHeight="1" x14ac:dyDescent="0.25">
      <c r="A43" s="68" t="s">
        <v>92</v>
      </c>
      <c r="B43" s="68"/>
      <c r="C43" s="68"/>
      <c r="D43" s="68"/>
      <c r="E43" s="68"/>
      <c r="F43" s="3">
        <v>15592</v>
      </c>
      <c r="G43" s="23">
        <f t="shared" si="0"/>
        <v>9.64E-2</v>
      </c>
      <c r="H43" s="5">
        <f t="shared" si="1"/>
        <v>18036.8256</v>
      </c>
      <c r="I43" s="5">
        <f t="shared" si="2"/>
        <v>24692.2869312</v>
      </c>
      <c r="J43" s="35">
        <f t="shared" si="3"/>
        <v>9310</v>
      </c>
      <c r="K43" s="5">
        <f t="shared" si="4"/>
        <v>2.652232753082707</v>
      </c>
    </row>
    <row r="44" spans="1:13" ht="15" customHeight="1" x14ac:dyDescent="0.25">
      <c r="A44" s="68" t="s">
        <v>93</v>
      </c>
      <c r="B44" s="68"/>
      <c r="C44" s="68"/>
      <c r="D44" s="68"/>
      <c r="E44" s="68"/>
      <c r="F44" s="3">
        <v>15592</v>
      </c>
      <c r="G44" s="23">
        <f t="shared" si="0"/>
        <v>9.64E-2</v>
      </c>
      <c r="H44" s="5">
        <f t="shared" si="1"/>
        <v>18036.8256</v>
      </c>
      <c r="I44" s="5">
        <f t="shared" si="2"/>
        <v>24692.2869312</v>
      </c>
      <c r="J44" s="35">
        <f t="shared" si="3"/>
        <v>9310</v>
      </c>
      <c r="K44" s="5">
        <f t="shared" si="4"/>
        <v>2.652232753082707</v>
      </c>
    </row>
    <row r="45" spans="1:13" ht="15" customHeight="1" x14ac:dyDescent="0.25">
      <c r="A45" s="68" t="s">
        <v>94</v>
      </c>
      <c r="B45" s="68"/>
      <c r="C45" s="68"/>
      <c r="D45" s="68"/>
      <c r="E45" s="68"/>
      <c r="F45" s="35">
        <v>16558</v>
      </c>
      <c r="G45" s="23">
        <f t="shared" si="0"/>
        <v>9.64E-2</v>
      </c>
      <c r="H45" s="5">
        <f t="shared" si="1"/>
        <v>19154.294399999999</v>
      </c>
      <c r="I45" s="5">
        <f t="shared" si="2"/>
        <v>26147.231308800001</v>
      </c>
      <c r="J45" s="35">
        <f t="shared" si="3"/>
        <v>9310</v>
      </c>
      <c r="K45" s="5">
        <f t="shared" si="4"/>
        <v>2.8085103446616544</v>
      </c>
    </row>
    <row r="46" spans="1:13" ht="15.75" customHeight="1" x14ac:dyDescent="0.25">
      <c r="A46" s="68" t="s">
        <v>95</v>
      </c>
      <c r="B46" s="68"/>
      <c r="C46" s="68"/>
      <c r="D46" s="68"/>
      <c r="E46" s="68"/>
      <c r="F46" s="3">
        <v>16650</v>
      </c>
      <c r="G46" s="23">
        <f t="shared" si="0"/>
        <v>0.1416</v>
      </c>
      <c r="H46" s="5">
        <f t="shared" si="1"/>
        <v>28291.68</v>
      </c>
      <c r="I46" s="5">
        <f t="shared" si="2"/>
        <v>38044.107360000002</v>
      </c>
      <c r="J46" s="35">
        <f>J44</f>
        <v>9310</v>
      </c>
      <c r="K46" s="5">
        <f t="shared" si="4"/>
        <v>4.0863702857142856</v>
      </c>
    </row>
    <row r="47" spans="1:13" ht="15" customHeight="1" x14ac:dyDescent="0.25">
      <c r="A47" s="68" t="s">
        <v>97</v>
      </c>
      <c r="B47" s="68"/>
      <c r="C47" s="68"/>
      <c r="D47" s="68"/>
      <c r="E47" s="68"/>
      <c r="F47" s="3">
        <v>16182</v>
      </c>
      <c r="G47" s="23">
        <f t="shared" si="0"/>
        <v>9.64E-2</v>
      </c>
      <c r="H47" s="5">
        <f t="shared" si="1"/>
        <v>18719.337599999999</v>
      </c>
      <c r="I47" s="5">
        <f t="shared" si="2"/>
        <v>25580.917555199998</v>
      </c>
      <c r="J47" s="35">
        <f>J45</f>
        <v>9310</v>
      </c>
      <c r="K47" s="5">
        <f t="shared" si="4"/>
        <v>2.7476817996992478</v>
      </c>
    </row>
    <row r="48" spans="1:13" ht="15" customHeight="1" x14ac:dyDescent="0.25">
      <c r="A48" s="68" t="s">
        <v>54</v>
      </c>
      <c r="B48" s="68"/>
      <c r="C48" s="68"/>
      <c r="D48" s="68"/>
      <c r="E48" s="68"/>
      <c r="F48" s="3">
        <v>19169</v>
      </c>
      <c r="G48" s="23">
        <f t="shared" si="0"/>
        <v>9.64E-2</v>
      </c>
      <c r="H48" s="5">
        <f t="shared" si="1"/>
        <v>22174.699199999999</v>
      </c>
      <c r="I48" s="5">
        <f t="shared" si="2"/>
        <v>30079.798358399999</v>
      </c>
      <c r="J48" s="35">
        <f>J46</f>
        <v>9310</v>
      </c>
      <c r="K48" s="5">
        <f t="shared" si="4"/>
        <v>3.2309128204511279</v>
      </c>
    </row>
    <row r="49" spans="1:13" ht="17.25" customHeight="1" x14ac:dyDescent="0.25">
      <c r="A49" s="68" t="s">
        <v>52</v>
      </c>
      <c r="B49" s="68"/>
      <c r="C49" s="68"/>
      <c r="D49" s="68"/>
      <c r="E49" s="68"/>
      <c r="F49" s="23">
        <v>16847.496999999999</v>
      </c>
      <c r="G49" s="23">
        <f t="shared" si="0"/>
        <v>9.64E-2</v>
      </c>
      <c r="H49" s="5">
        <f t="shared" si="1"/>
        <v>19489.184529599999</v>
      </c>
      <c r="I49" s="5">
        <f>H49*1.302+1208.34+9.75</f>
        <v>26593.008257539201</v>
      </c>
      <c r="J49" s="35">
        <f>J47</f>
        <v>9310</v>
      </c>
      <c r="K49" s="5">
        <f t="shared" si="4"/>
        <v>2.8563918643973363</v>
      </c>
    </row>
    <row r="50" spans="1:13" customFormat="1" ht="15.75" customHeight="1" x14ac:dyDescent="0.25">
      <c r="A50" s="74" t="s">
        <v>76</v>
      </c>
      <c r="B50" s="75"/>
      <c r="C50" s="75"/>
      <c r="D50" s="75"/>
      <c r="E50" s="75"/>
      <c r="F50" s="75"/>
      <c r="G50" s="75"/>
      <c r="H50" s="76"/>
      <c r="I50" s="27">
        <f>SUM(I37:I49)</f>
        <v>375340.70773273922</v>
      </c>
      <c r="J50" s="27"/>
      <c r="K50" s="27">
        <f t="shared" ref="K50" si="5">SUM(K37:K49)</f>
        <v>40.315865492238373</v>
      </c>
      <c r="L50" s="7"/>
      <c r="M50" s="47">
        <f>I50+I101+'Услуга №2 '!I75+'Услуга №2 '!I112+'Работа №1'!I49+'Работа №1'!I98+'Работа №2'!I72+'Работа №2'!I109+'Работа №3'!I72+'Работа №3'!I109+'Работа №4'!I76+'Работа №4'!I111</f>
        <v>15425217.672007998</v>
      </c>
    </row>
    <row r="51" spans="1:13" ht="13.5" customHeight="1" x14ac:dyDescent="0.25"/>
    <row r="52" spans="1:13" ht="14.25" customHeight="1" x14ac:dyDescent="0.25">
      <c r="A52" s="70" t="s">
        <v>8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0"/>
    </row>
    <row r="53" spans="1:13" ht="46.5" customHeight="1" x14ac:dyDescent="0.25">
      <c r="A53" s="69" t="s">
        <v>9</v>
      </c>
      <c r="B53" s="69"/>
      <c r="C53" s="69"/>
      <c r="D53" s="69"/>
      <c r="E53" s="69"/>
      <c r="F53" s="14" t="s">
        <v>7</v>
      </c>
      <c r="G53" s="14" t="s">
        <v>69</v>
      </c>
      <c r="H53" s="14" t="s">
        <v>68</v>
      </c>
      <c r="I53" s="14" t="s">
        <v>77</v>
      </c>
      <c r="J53" s="14" t="s">
        <v>72</v>
      </c>
      <c r="K53" s="29" t="s">
        <v>73</v>
      </c>
      <c r="L53" s="31"/>
    </row>
    <row r="54" spans="1:13" x14ac:dyDescent="0.25">
      <c r="A54" s="84" t="s">
        <v>41</v>
      </c>
      <c r="B54" s="85"/>
      <c r="C54" s="85"/>
      <c r="D54" s="85"/>
      <c r="E54" s="86"/>
      <c r="F54" s="4" t="s">
        <v>42</v>
      </c>
      <c r="G54" s="21">
        <f>I54/H54</f>
        <v>7438.9964412811396</v>
      </c>
      <c r="H54" s="21">
        <v>2.81</v>
      </c>
      <c r="I54" s="21">
        <v>20903.580000000002</v>
      </c>
      <c r="J54" s="35">
        <f>J49</f>
        <v>9310</v>
      </c>
      <c r="K54" s="48">
        <f>I54/J54</f>
        <v>2.2452824919441463</v>
      </c>
      <c r="L54" s="32"/>
      <c r="M54" s="55"/>
    </row>
    <row r="55" spans="1:13" x14ac:dyDescent="0.25">
      <c r="A55" s="71" t="s">
        <v>10</v>
      </c>
      <c r="B55" s="71"/>
      <c r="C55" s="71"/>
      <c r="D55" s="71"/>
      <c r="E55" s="71"/>
      <c r="F55" s="3" t="s">
        <v>13</v>
      </c>
      <c r="G55" s="5">
        <f>I55/H55</f>
        <v>46.526195165412304</v>
      </c>
      <c r="H55" s="5">
        <v>1706.04</v>
      </c>
      <c r="I55" s="21">
        <v>79375.55</v>
      </c>
      <c r="J55" s="35">
        <f>J54</f>
        <v>9310</v>
      </c>
      <c r="K55" s="48">
        <f t="shared" ref="K55:K57" si="6">I55/J55</f>
        <v>8.5258378088077347</v>
      </c>
      <c r="L55" s="32"/>
      <c r="M55" s="55"/>
    </row>
    <row r="56" spans="1:13" x14ac:dyDescent="0.25">
      <c r="A56" s="71" t="s">
        <v>11</v>
      </c>
      <c r="B56" s="71"/>
      <c r="C56" s="71"/>
      <c r="D56" s="71"/>
      <c r="E56" s="71"/>
      <c r="F56" s="3" t="s">
        <v>14</v>
      </c>
      <c r="G56" s="5">
        <f>I56/H56</f>
        <v>48.20154000669568</v>
      </c>
      <c r="H56" s="5">
        <v>29.87</v>
      </c>
      <c r="I56" s="21">
        <v>1439.78</v>
      </c>
      <c r="J56" s="35">
        <f>J55</f>
        <v>9310</v>
      </c>
      <c r="K56" s="48">
        <f t="shared" si="6"/>
        <v>0.15464876476906553</v>
      </c>
      <c r="L56" s="32"/>
      <c r="M56" s="55"/>
    </row>
    <row r="57" spans="1:13" x14ac:dyDescent="0.25">
      <c r="A57" s="71" t="s">
        <v>12</v>
      </c>
      <c r="B57" s="71"/>
      <c r="C57" s="71"/>
      <c r="D57" s="71"/>
      <c r="E57" s="71"/>
      <c r="F57" s="3" t="s">
        <v>14</v>
      </c>
      <c r="G57" s="5">
        <f>I57/H57</f>
        <v>48.200283085633401</v>
      </c>
      <c r="H57" s="5">
        <v>42.39</v>
      </c>
      <c r="I57" s="21">
        <f>2043.24-0.03</f>
        <v>2043.21</v>
      </c>
      <c r="J57" s="35">
        <f>J55</f>
        <v>9310</v>
      </c>
      <c r="K57" s="48">
        <f t="shared" si="6"/>
        <v>0.2194640171858217</v>
      </c>
      <c r="L57" s="32"/>
      <c r="M57" s="55"/>
    </row>
    <row r="58" spans="1:13" x14ac:dyDescent="0.25">
      <c r="A58" s="77" t="s">
        <v>56</v>
      </c>
      <c r="B58" s="78"/>
      <c r="C58" s="78"/>
      <c r="D58" s="78"/>
      <c r="E58" s="78"/>
      <c r="F58" s="78"/>
      <c r="G58" s="78"/>
      <c r="H58" s="78"/>
      <c r="I58" s="27">
        <f>SUM(I54:I57)</f>
        <v>103762.12000000001</v>
      </c>
      <c r="J58" s="28"/>
      <c r="K58" s="27">
        <f t="shared" ref="K58" si="7">SUM(K54:K57)</f>
        <v>11.145233082706769</v>
      </c>
      <c r="L58" s="33"/>
      <c r="M58" s="46">
        <f>I58+'Услуга №2 '!I83+'Работа №1'!I57+'Работа №2'!I80+'Работа №3'!I80+'Работа №4'!I84</f>
        <v>1076370.7400000002</v>
      </c>
    </row>
    <row r="59" spans="1:13" ht="12" customHeight="1" x14ac:dyDescent="0.25"/>
    <row r="60" spans="1:13" x14ac:dyDescent="0.25">
      <c r="A60" s="70" t="s">
        <v>15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</row>
    <row r="61" spans="1:13" ht="45.75" customHeight="1" x14ac:dyDescent="0.25">
      <c r="A61" s="65" t="s">
        <v>19</v>
      </c>
      <c r="B61" s="66"/>
      <c r="C61" s="66"/>
      <c r="D61" s="66"/>
      <c r="E61" s="67"/>
      <c r="F61" s="14" t="s">
        <v>7</v>
      </c>
      <c r="G61" s="14" t="s">
        <v>69</v>
      </c>
      <c r="H61" s="14" t="s">
        <v>68</v>
      </c>
      <c r="I61" s="14" t="s">
        <v>77</v>
      </c>
      <c r="J61" s="14" t="s">
        <v>72</v>
      </c>
      <c r="K61" s="29" t="s">
        <v>73</v>
      </c>
      <c r="L61" s="31"/>
    </row>
    <row r="62" spans="1:13" x14ac:dyDescent="0.25">
      <c r="A62" s="71" t="s">
        <v>16</v>
      </c>
      <c r="B62" s="71"/>
      <c r="C62" s="71"/>
      <c r="D62" s="71"/>
      <c r="E62" s="71"/>
      <c r="F62" s="3" t="s">
        <v>17</v>
      </c>
      <c r="G62" s="23">
        <v>1.2</v>
      </c>
      <c r="H62" s="5">
        <f>I62*G62</f>
        <v>3569.9760000000001</v>
      </c>
      <c r="I62" s="5">
        <v>2974.98</v>
      </c>
      <c r="J62" s="35">
        <f>J57</f>
        <v>9310</v>
      </c>
      <c r="K62" s="5">
        <f>I62/J62</f>
        <v>0.31954672395273898</v>
      </c>
      <c r="M62" s="55"/>
    </row>
    <row r="63" spans="1:13" x14ac:dyDescent="0.25">
      <c r="A63" s="71" t="s">
        <v>59</v>
      </c>
      <c r="B63" s="71"/>
      <c r="C63" s="71"/>
      <c r="D63" s="71"/>
      <c r="E63" s="71"/>
      <c r="F63" s="3" t="s">
        <v>17</v>
      </c>
      <c r="G63" s="23">
        <f>I63/H63</f>
        <v>1.1567975038312326</v>
      </c>
      <c r="H63" s="5">
        <v>724.31</v>
      </c>
      <c r="I63" s="5">
        <v>837.88</v>
      </c>
      <c r="J63" s="35">
        <f>J62</f>
        <v>9310</v>
      </c>
      <c r="K63" s="5">
        <f t="shared" ref="K63:K66" si="8">I63/J63</f>
        <v>8.9997851772287862E-2</v>
      </c>
      <c r="M63" s="55"/>
    </row>
    <row r="64" spans="1:13" ht="16.5" customHeight="1" x14ac:dyDescent="0.25">
      <c r="A64" s="71" t="s">
        <v>58</v>
      </c>
      <c r="B64" s="71"/>
      <c r="C64" s="71"/>
      <c r="D64" s="71"/>
      <c r="E64" s="71"/>
      <c r="F64" s="3" t="s">
        <v>17</v>
      </c>
      <c r="G64" s="23">
        <f t="shared" ref="G64:G66" si="9">I64/H64</f>
        <v>1.1568000000000001</v>
      </c>
      <c r="H64" s="5">
        <v>2000</v>
      </c>
      <c r="I64" s="5">
        <v>2313.6</v>
      </c>
      <c r="J64" s="35">
        <f>J71</f>
        <v>9310</v>
      </c>
      <c r="K64" s="5">
        <f t="shared" si="8"/>
        <v>0.24850698174006444</v>
      </c>
      <c r="M64" s="55"/>
    </row>
    <row r="65" spans="1:14" ht="16.5" customHeight="1" x14ac:dyDescent="0.25">
      <c r="A65" s="68" t="s">
        <v>60</v>
      </c>
      <c r="B65" s="68"/>
      <c r="C65" s="68"/>
      <c r="D65" s="68"/>
      <c r="E65" s="68"/>
      <c r="F65" s="3" t="s">
        <v>17</v>
      </c>
      <c r="G65" s="23">
        <f t="shared" si="9"/>
        <v>1.1568000000000001</v>
      </c>
      <c r="H65" s="5">
        <v>6200</v>
      </c>
      <c r="I65" s="5">
        <v>7172.16</v>
      </c>
      <c r="J65" s="35">
        <f>J71</f>
        <v>9310</v>
      </c>
      <c r="K65" s="5">
        <f t="shared" si="8"/>
        <v>0.77037164339419972</v>
      </c>
      <c r="M65" s="55"/>
    </row>
    <row r="66" spans="1:14" ht="15" customHeight="1" x14ac:dyDescent="0.25">
      <c r="A66" s="68" t="s">
        <v>118</v>
      </c>
      <c r="B66" s="68"/>
      <c r="C66" s="68"/>
      <c r="D66" s="68"/>
      <c r="E66" s="68"/>
      <c r="F66" s="3" t="s">
        <v>17</v>
      </c>
      <c r="G66" s="23">
        <f t="shared" si="9"/>
        <v>1.1568142857142858</v>
      </c>
      <c r="H66" s="5">
        <v>2100</v>
      </c>
      <c r="I66" s="5">
        <f>2429.28+0.03</f>
        <v>2429.3100000000004</v>
      </c>
      <c r="J66" s="35">
        <f>J71</f>
        <v>9310</v>
      </c>
      <c r="K66" s="5">
        <f t="shared" si="8"/>
        <v>0.26093555316863593</v>
      </c>
      <c r="M66" s="55"/>
    </row>
    <row r="67" spans="1:14" customFormat="1" ht="15" customHeight="1" x14ac:dyDescent="0.25">
      <c r="A67" s="77" t="s">
        <v>18</v>
      </c>
      <c r="B67" s="78"/>
      <c r="C67" s="78"/>
      <c r="D67" s="78"/>
      <c r="E67" s="78"/>
      <c r="F67" s="78"/>
      <c r="G67" s="78"/>
      <c r="H67" s="87"/>
      <c r="I67" s="27">
        <f>SUM(I62:I66)</f>
        <v>15727.93</v>
      </c>
      <c r="J67" s="28"/>
      <c r="K67" s="34">
        <f>SUM(K62:K66)</f>
        <v>1.6893587540279269</v>
      </c>
      <c r="L67" s="33"/>
      <c r="M67" s="46">
        <f>I67+'Услуга №2 '!I92+'Работа №1'!I66+'Работа №2'!I89+'Работа №3'!I89+'Работа №4'!I93</f>
        <v>163152.52000000002</v>
      </c>
    </row>
    <row r="68" spans="1:14" ht="12.75" customHeight="1" x14ac:dyDescent="0.25"/>
    <row r="69" spans="1:14" x14ac:dyDescent="0.25">
      <c r="A69" s="70" t="s">
        <v>78</v>
      </c>
      <c r="B69" s="70"/>
      <c r="C69" s="70"/>
      <c r="D69" s="70"/>
      <c r="E69" s="70"/>
      <c r="F69" s="70"/>
      <c r="G69" s="70"/>
      <c r="H69" s="70"/>
      <c r="I69" s="70"/>
      <c r="J69" s="70"/>
      <c r="K69" s="70"/>
      <c r="L69" s="70"/>
    </row>
    <row r="70" spans="1:14" ht="60" customHeight="1" x14ac:dyDescent="0.25">
      <c r="A70" s="65" t="s">
        <v>19</v>
      </c>
      <c r="B70" s="66"/>
      <c r="C70" s="66"/>
      <c r="D70" s="66"/>
      <c r="E70" s="67"/>
      <c r="F70" s="14" t="s">
        <v>7</v>
      </c>
      <c r="G70" s="14" t="s">
        <v>69</v>
      </c>
      <c r="H70" s="14" t="s">
        <v>68</v>
      </c>
      <c r="I70" s="14" t="s">
        <v>77</v>
      </c>
      <c r="J70" s="14" t="s">
        <v>72</v>
      </c>
      <c r="K70" s="17" t="s">
        <v>73</v>
      </c>
      <c r="L70" s="30"/>
    </row>
    <row r="71" spans="1:14" ht="15" customHeight="1" x14ac:dyDescent="0.25">
      <c r="A71" s="68" t="s">
        <v>43</v>
      </c>
      <c r="B71" s="68"/>
      <c r="C71" s="68"/>
      <c r="D71" s="68"/>
      <c r="E71" s="68"/>
      <c r="F71" s="3" t="s">
        <v>17</v>
      </c>
      <c r="G71" s="23">
        <v>1.1568000000000001</v>
      </c>
      <c r="H71" s="5">
        <v>3594.12</v>
      </c>
      <c r="I71" s="5">
        <v>4157.68</v>
      </c>
      <c r="J71" s="35">
        <f>J63</f>
        <v>9310</v>
      </c>
      <c r="K71" s="5">
        <f>I71/J71</f>
        <v>0.44658216970998926</v>
      </c>
    </row>
    <row r="72" spans="1:14" ht="18.75" customHeight="1" x14ac:dyDescent="0.25">
      <c r="A72" s="84" t="s">
        <v>85</v>
      </c>
      <c r="B72" s="85"/>
      <c r="C72" s="85"/>
      <c r="D72" s="85"/>
      <c r="E72" s="86"/>
      <c r="F72" s="3" t="s">
        <v>84</v>
      </c>
      <c r="G72" s="5"/>
      <c r="H72" s="5"/>
      <c r="I72" s="5">
        <v>567.30999999999995</v>
      </c>
      <c r="J72" s="35">
        <f>J65</f>
        <v>9310</v>
      </c>
      <c r="K72" s="5">
        <f>I72/J72</f>
        <v>6.0935553168635873E-2</v>
      </c>
    </row>
    <row r="73" spans="1:14" x14ac:dyDescent="0.25">
      <c r="A73" s="77" t="s">
        <v>79</v>
      </c>
      <c r="B73" s="78"/>
      <c r="C73" s="78"/>
      <c r="D73" s="78"/>
      <c r="E73" s="78"/>
      <c r="F73" s="78"/>
      <c r="G73" s="78"/>
      <c r="H73" s="78"/>
      <c r="I73" s="36">
        <f>SUM(I71:I72)</f>
        <v>4724.99</v>
      </c>
      <c r="J73" s="36"/>
      <c r="K73" s="36">
        <f>SUM(K71:K72)</f>
        <v>0.50751772287862518</v>
      </c>
      <c r="L73" s="20"/>
      <c r="M73" s="7">
        <v>49014.44</v>
      </c>
      <c r="N73" s="46"/>
    </row>
    <row r="74" spans="1:14" ht="12" customHeight="1" x14ac:dyDescent="0.25">
      <c r="A74" s="37"/>
      <c r="B74" s="37"/>
      <c r="C74" s="37"/>
      <c r="D74" s="37"/>
      <c r="E74" s="37"/>
      <c r="F74" s="37"/>
      <c r="G74" s="37"/>
      <c r="H74" s="37"/>
      <c r="I74" s="38"/>
      <c r="J74" s="38"/>
      <c r="K74" s="38"/>
      <c r="L74" s="20"/>
    </row>
    <row r="75" spans="1:14" x14ac:dyDescent="0.25">
      <c r="A75" s="70" t="s">
        <v>80</v>
      </c>
      <c r="B75" s="70"/>
      <c r="C75" s="70"/>
      <c r="D75" s="70"/>
      <c r="E75" s="70"/>
      <c r="F75" s="70"/>
      <c r="G75" s="70"/>
      <c r="H75" s="70"/>
      <c r="I75" s="70"/>
      <c r="J75" s="70"/>
      <c r="K75" s="70"/>
      <c r="L75" s="70"/>
    </row>
    <row r="76" spans="1:14" ht="45.75" customHeight="1" x14ac:dyDescent="0.25">
      <c r="A76" s="65" t="s">
        <v>20</v>
      </c>
      <c r="B76" s="66"/>
      <c r="C76" s="66"/>
      <c r="D76" s="66"/>
      <c r="E76" s="67"/>
      <c r="F76" s="14" t="s">
        <v>7</v>
      </c>
      <c r="G76" s="14" t="s">
        <v>69</v>
      </c>
      <c r="H76" s="14" t="s">
        <v>68</v>
      </c>
      <c r="I76" s="14" t="s">
        <v>77</v>
      </c>
      <c r="J76" s="15" t="s">
        <v>72</v>
      </c>
      <c r="K76" s="17" t="s">
        <v>73</v>
      </c>
      <c r="L76" s="30"/>
      <c r="M76" s="30"/>
    </row>
    <row r="77" spans="1:14" ht="31.5" customHeight="1" x14ac:dyDescent="0.25">
      <c r="A77" s="65" t="s">
        <v>21</v>
      </c>
      <c r="B77" s="66"/>
      <c r="C77" s="66"/>
      <c r="D77" s="66"/>
      <c r="E77" s="67"/>
      <c r="F77" s="22" t="s">
        <v>22</v>
      </c>
      <c r="G77" s="23">
        <v>0.3856</v>
      </c>
      <c r="H77" s="5">
        <v>536.9</v>
      </c>
      <c r="I77" s="5">
        <f>G77*H77*12</f>
        <v>2484.3436799999999</v>
      </c>
      <c r="J77" s="39">
        <f>J72</f>
        <v>9310</v>
      </c>
      <c r="K77" s="5">
        <f>I77/J77</f>
        <v>0.26684679699248121</v>
      </c>
      <c r="L77" s="19"/>
      <c r="M77" s="20"/>
    </row>
    <row r="78" spans="1:14" ht="31.5" customHeight="1" x14ac:dyDescent="0.25">
      <c r="A78" s="65" t="s">
        <v>133</v>
      </c>
      <c r="B78" s="66"/>
      <c r="C78" s="66"/>
      <c r="D78" s="66"/>
      <c r="E78" s="67"/>
      <c r="F78" s="22" t="s">
        <v>22</v>
      </c>
      <c r="G78" s="23">
        <v>9.64E-2</v>
      </c>
      <c r="H78" s="5">
        <v>76.7</v>
      </c>
      <c r="I78" s="5">
        <f>G78*H78*12</f>
        <v>88.726560000000006</v>
      </c>
      <c r="J78" s="39">
        <v>9310</v>
      </c>
      <c r="K78" s="5">
        <f>I78/J78</f>
        <v>9.5302427497314726E-3</v>
      </c>
      <c r="L78" s="19"/>
      <c r="M78" s="20"/>
    </row>
    <row r="79" spans="1:14" ht="31.5" customHeight="1" x14ac:dyDescent="0.25">
      <c r="A79" s="65" t="s">
        <v>134</v>
      </c>
      <c r="B79" s="66"/>
      <c r="C79" s="66"/>
      <c r="D79" s="66"/>
      <c r="E79" s="67"/>
      <c r="F79" s="22" t="s">
        <v>84</v>
      </c>
      <c r="G79" s="23"/>
      <c r="H79" s="5"/>
      <c r="I79" s="5">
        <v>595.05700000000002</v>
      </c>
      <c r="J79" s="39">
        <v>9310</v>
      </c>
      <c r="K79" s="5">
        <f>I79/J79</f>
        <v>6.3915896885069823E-2</v>
      </c>
      <c r="L79" s="19"/>
      <c r="M79" s="20"/>
    </row>
    <row r="80" spans="1:14" ht="19.5" customHeight="1" x14ac:dyDescent="0.25">
      <c r="A80" s="65" t="s">
        <v>81</v>
      </c>
      <c r="B80" s="66"/>
      <c r="C80" s="66"/>
      <c r="D80" s="66"/>
      <c r="E80" s="67"/>
      <c r="F80" s="22" t="s">
        <v>82</v>
      </c>
      <c r="G80" s="23">
        <v>9.64E-2</v>
      </c>
      <c r="H80" s="5">
        <v>1811.3</v>
      </c>
      <c r="I80" s="5">
        <f>G80*H80*12</f>
        <v>2095.3118399999998</v>
      </c>
      <c r="J80" s="39">
        <f>J77</f>
        <v>9310</v>
      </c>
      <c r="K80" s="5">
        <f>I80/J80</f>
        <v>0.22506034801288935</v>
      </c>
      <c r="L80" s="19"/>
      <c r="M80" s="20"/>
    </row>
    <row r="81" spans="1:14" x14ac:dyDescent="0.25">
      <c r="A81" s="77" t="s">
        <v>23</v>
      </c>
      <c r="B81" s="78"/>
      <c r="C81" s="78"/>
      <c r="D81" s="78"/>
      <c r="E81" s="78"/>
      <c r="F81" s="78"/>
      <c r="G81" s="78"/>
      <c r="H81" s="87"/>
      <c r="I81" s="36">
        <f t="shared" ref="I81" si="10">SUM(I77:I80)</f>
        <v>5263.4390800000001</v>
      </c>
      <c r="J81" s="40"/>
      <c r="K81" s="40">
        <f>SUM(K77:K80)</f>
        <v>0.56535328464017187</v>
      </c>
      <c r="L81" s="41"/>
      <c r="M81" s="20">
        <f>I81+'Услуга №2 '!I106+'Работа №1'!I80+'Работа №2'!I103+'Работа №3'!I103+'Работа №4'!I107</f>
        <v>54600.000280000007</v>
      </c>
      <c r="N81" s="46"/>
    </row>
    <row r="82" spans="1:14" x14ac:dyDescent="0.25">
      <c r="A82" s="37"/>
      <c r="B82" s="37"/>
      <c r="C82" s="37"/>
      <c r="D82" s="37"/>
      <c r="E82" s="37"/>
      <c r="F82" s="37"/>
      <c r="G82" s="37"/>
      <c r="H82" s="37"/>
      <c r="I82" s="38"/>
      <c r="J82" s="42"/>
      <c r="K82" s="42"/>
      <c r="L82" s="41"/>
      <c r="M82" s="20"/>
    </row>
    <row r="83" spans="1:14" x14ac:dyDescent="0.25">
      <c r="A83" s="70" t="s">
        <v>39</v>
      </c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</row>
    <row r="84" spans="1:14" ht="60.75" customHeight="1" x14ac:dyDescent="0.25">
      <c r="A84" s="65" t="s">
        <v>5</v>
      </c>
      <c r="B84" s="66"/>
      <c r="C84" s="66"/>
      <c r="D84" s="66"/>
      <c r="E84" s="67"/>
      <c r="F84" s="14" t="s">
        <v>6</v>
      </c>
      <c r="G84" s="14" t="s">
        <v>1</v>
      </c>
      <c r="H84" s="14" t="s">
        <v>70</v>
      </c>
      <c r="I84" s="14" t="s">
        <v>71</v>
      </c>
      <c r="J84" s="14" t="s">
        <v>72</v>
      </c>
      <c r="K84" s="17" t="s">
        <v>73</v>
      </c>
    </row>
    <row r="85" spans="1:14" ht="15" customHeight="1" x14ac:dyDescent="0.25">
      <c r="A85" s="68" t="s">
        <v>3</v>
      </c>
      <c r="B85" s="68"/>
      <c r="C85" s="68"/>
      <c r="D85" s="68"/>
      <c r="E85" s="68"/>
      <c r="F85" s="24">
        <v>29094</v>
      </c>
      <c r="G85" s="23">
        <f>L17</f>
        <v>9.64E-2</v>
      </c>
      <c r="H85" s="43">
        <f>F85*12*G85</f>
        <v>33655.939200000001</v>
      </c>
      <c r="I85" s="5">
        <f>H85*1.302+1208.34</f>
        <v>45028.372838399999</v>
      </c>
      <c r="J85" s="35">
        <f>J80</f>
        <v>9310</v>
      </c>
      <c r="K85" s="5">
        <f>I85/J85</f>
        <v>4.8365599181954888</v>
      </c>
    </row>
    <row r="86" spans="1:14" ht="15" customHeight="1" x14ac:dyDescent="0.25">
      <c r="A86" s="68" t="s">
        <v>88</v>
      </c>
      <c r="B86" s="68"/>
      <c r="C86" s="68"/>
      <c r="D86" s="68"/>
      <c r="E86" s="68"/>
      <c r="F86" s="3">
        <v>20387</v>
      </c>
      <c r="G86" s="23">
        <f>L18</f>
        <v>9.64E-2</v>
      </c>
      <c r="H86" s="43">
        <f t="shared" ref="H86:H100" si="11">F86*12*G86</f>
        <v>23583.6816</v>
      </c>
      <c r="I86" s="5">
        <f t="shared" ref="I86:I100" si="12">H86*1.302+1208.34</f>
        <v>31914.2934432</v>
      </c>
      <c r="J86" s="35">
        <f>J85</f>
        <v>9310</v>
      </c>
      <c r="K86" s="5">
        <f t="shared" ref="K86:K100" si="13">I86/J86</f>
        <v>3.4279584793984963</v>
      </c>
    </row>
    <row r="87" spans="1:14" ht="15" customHeight="1" x14ac:dyDescent="0.25">
      <c r="A87" s="68" t="s">
        <v>45</v>
      </c>
      <c r="B87" s="68"/>
      <c r="C87" s="68"/>
      <c r="D87" s="68"/>
      <c r="E87" s="68"/>
      <c r="F87" s="3">
        <v>19169</v>
      </c>
      <c r="G87" s="23">
        <f>L19</f>
        <v>9.64E-2</v>
      </c>
      <c r="H87" s="43">
        <f t="shared" si="11"/>
        <v>22174.699199999999</v>
      </c>
      <c r="I87" s="5">
        <f t="shared" si="12"/>
        <v>30079.798358399999</v>
      </c>
      <c r="J87" s="35">
        <f>J86</f>
        <v>9310</v>
      </c>
      <c r="K87" s="5">
        <f t="shared" si="13"/>
        <v>3.2309128204511279</v>
      </c>
    </row>
    <row r="88" spans="1:14" ht="15" customHeight="1" x14ac:dyDescent="0.25">
      <c r="A88" s="68" t="s">
        <v>47</v>
      </c>
      <c r="B88" s="68"/>
      <c r="C88" s="68"/>
      <c r="D88" s="68"/>
      <c r="E88" s="68"/>
      <c r="F88" s="3">
        <v>19169</v>
      </c>
      <c r="G88" s="23">
        <f>L20</f>
        <v>9.64E-2</v>
      </c>
      <c r="H88" s="43">
        <f t="shared" si="11"/>
        <v>22174.699199999999</v>
      </c>
      <c r="I88" s="5">
        <f t="shared" si="12"/>
        <v>30079.798358399999</v>
      </c>
      <c r="J88" s="35">
        <f>J86</f>
        <v>9310</v>
      </c>
      <c r="K88" s="5">
        <f t="shared" si="13"/>
        <v>3.2309128204511279</v>
      </c>
    </row>
    <row r="89" spans="1:14" ht="15.75" customHeight="1" x14ac:dyDescent="0.25">
      <c r="A89" s="68" t="s">
        <v>87</v>
      </c>
      <c r="B89" s="68"/>
      <c r="C89" s="68"/>
      <c r="D89" s="68"/>
      <c r="E89" s="68"/>
      <c r="F89" s="3">
        <v>19169</v>
      </c>
      <c r="G89" s="23">
        <f>L21</f>
        <v>0.96399999999999997</v>
      </c>
      <c r="H89" s="43">
        <f t="shared" si="11"/>
        <v>221746.992</v>
      </c>
      <c r="I89" s="5">
        <f t="shared" si="12"/>
        <v>289922.92358400003</v>
      </c>
      <c r="J89" s="35">
        <f>J87</f>
        <v>9310</v>
      </c>
      <c r="K89" s="5">
        <f t="shared" si="13"/>
        <v>31.141022941353388</v>
      </c>
    </row>
    <row r="90" spans="1:14" ht="14.25" customHeight="1" x14ac:dyDescent="0.25">
      <c r="A90" s="68" t="s">
        <v>40</v>
      </c>
      <c r="B90" s="68"/>
      <c r="C90" s="68"/>
      <c r="D90" s="68"/>
      <c r="E90" s="68"/>
      <c r="F90" s="24">
        <v>15592</v>
      </c>
      <c r="G90" s="23">
        <f>L22</f>
        <v>0.33739999999999998</v>
      </c>
      <c r="H90" s="43">
        <f t="shared" si="11"/>
        <v>63128.889599999995</v>
      </c>
      <c r="I90" s="5">
        <f t="shared" si="12"/>
        <v>83402.15425919999</v>
      </c>
      <c r="J90" s="35">
        <f>J88</f>
        <v>9310</v>
      </c>
      <c r="K90" s="5">
        <f t="shared" si="13"/>
        <v>8.9583409515789469</v>
      </c>
    </row>
    <row r="91" spans="1:14" ht="15" customHeight="1" x14ac:dyDescent="0.25">
      <c r="A91" s="68" t="s">
        <v>90</v>
      </c>
      <c r="B91" s="68"/>
      <c r="C91" s="68"/>
      <c r="D91" s="68"/>
      <c r="E91" s="68"/>
      <c r="F91" s="24">
        <v>14764</v>
      </c>
      <c r="G91" s="23">
        <f>L23</f>
        <v>9.64E-2</v>
      </c>
      <c r="H91" s="43">
        <f t="shared" si="11"/>
        <v>17078.995200000001</v>
      </c>
      <c r="I91" s="5">
        <f t="shared" si="12"/>
        <v>23445.191750400001</v>
      </c>
      <c r="J91" s="35">
        <f t="shared" ref="J91:J100" si="14">J89</f>
        <v>9310</v>
      </c>
      <c r="K91" s="5">
        <f t="shared" si="13"/>
        <v>2.5182805317293235</v>
      </c>
    </row>
    <row r="92" spans="1:14" ht="15" customHeight="1" x14ac:dyDescent="0.25">
      <c r="A92" s="68" t="s">
        <v>48</v>
      </c>
      <c r="B92" s="68"/>
      <c r="C92" s="68"/>
      <c r="D92" s="68"/>
      <c r="E92" s="68"/>
      <c r="F92" s="24">
        <v>15592</v>
      </c>
      <c r="G92" s="23">
        <f>L24</f>
        <v>9.64E-2</v>
      </c>
      <c r="H92" s="43">
        <f t="shared" si="11"/>
        <v>18036.8256</v>
      </c>
      <c r="I92" s="5">
        <f t="shared" si="12"/>
        <v>24692.2869312</v>
      </c>
      <c r="J92" s="35">
        <f t="shared" si="14"/>
        <v>9310</v>
      </c>
      <c r="K92" s="5">
        <f t="shared" si="13"/>
        <v>2.652232753082707</v>
      </c>
    </row>
    <row r="93" spans="1:14" ht="15" customHeight="1" x14ac:dyDescent="0.25">
      <c r="A93" s="68" t="s">
        <v>51</v>
      </c>
      <c r="B93" s="68"/>
      <c r="C93" s="68"/>
      <c r="D93" s="68"/>
      <c r="E93" s="68"/>
      <c r="F93" s="24">
        <v>15300</v>
      </c>
      <c r="G93" s="23">
        <f>L25</f>
        <v>4.82E-2</v>
      </c>
      <c r="H93" s="43">
        <f t="shared" si="11"/>
        <v>8849.52</v>
      </c>
      <c r="I93" s="5">
        <f t="shared" si="12"/>
        <v>12730.415040000002</v>
      </c>
      <c r="J93" s="35">
        <f t="shared" si="14"/>
        <v>9310</v>
      </c>
      <c r="K93" s="5">
        <f t="shared" si="13"/>
        <v>1.3673915187969927</v>
      </c>
    </row>
    <row r="94" spans="1:14" ht="15.75" customHeight="1" x14ac:dyDescent="0.25">
      <c r="A94" s="68" t="s">
        <v>96</v>
      </c>
      <c r="B94" s="68"/>
      <c r="C94" s="68"/>
      <c r="D94" s="68"/>
      <c r="E94" s="68"/>
      <c r="F94" s="24">
        <v>16406</v>
      </c>
      <c r="G94" s="23">
        <f>L26</f>
        <v>0.7712</v>
      </c>
      <c r="H94" s="43">
        <f t="shared" si="11"/>
        <v>151827.68640000001</v>
      </c>
      <c r="I94" s="5">
        <f t="shared" si="12"/>
        <v>198887.9876928</v>
      </c>
      <c r="J94" s="35">
        <f t="shared" si="14"/>
        <v>9310</v>
      </c>
      <c r="K94" s="5">
        <f t="shared" si="13"/>
        <v>21.362834338646618</v>
      </c>
    </row>
    <row r="95" spans="1:14" ht="15.75" customHeight="1" x14ac:dyDescent="0.25">
      <c r="A95" s="68" t="s">
        <v>53</v>
      </c>
      <c r="B95" s="68"/>
      <c r="C95" s="68"/>
      <c r="D95" s="68"/>
      <c r="E95" s="68"/>
      <c r="F95" s="24">
        <v>13592</v>
      </c>
      <c r="G95" s="23">
        <f>L27</f>
        <v>0.7712</v>
      </c>
      <c r="H95" s="43">
        <f t="shared" si="11"/>
        <v>125785.8048</v>
      </c>
      <c r="I95" s="5">
        <f t="shared" si="12"/>
        <v>164981.4578496</v>
      </c>
      <c r="J95" s="35">
        <f t="shared" si="14"/>
        <v>9310</v>
      </c>
      <c r="K95" s="5">
        <f t="shared" si="13"/>
        <v>17.720886987067669</v>
      </c>
    </row>
    <row r="96" spans="1:14" ht="15.75" customHeight="1" x14ac:dyDescent="0.25">
      <c r="A96" s="68" t="s">
        <v>98</v>
      </c>
      <c r="B96" s="68"/>
      <c r="C96" s="68"/>
      <c r="D96" s="68"/>
      <c r="E96" s="68"/>
      <c r="F96" s="24">
        <v>16287</v>
      </c>
      <c r="G96" s="23">
        <f>L28</f>
        <v>9.64E-2</v>
      </c>
      <c r="H96" s="43">
        <f t="shared" si="11"/>
        <v>18840.801599999999</v>
      </c>
      <c r="I96" s="5">
        <f t="shared" si="12"/>
        <v>25739.063683199998</v>
      </c>
      <c r="J96" s="35">
        <f t="shared" si="14"/>
        <v>9310</v>
      </c>
      <c r="K96" s="5">
        <f t="shared" si="13"/>
        <v>2.7646684944360902</v>
      </c>
    </row>
    <row r="97" spans="1:13" ht="15.75" customHeight="1" x14ac:dyDescent="0.25">
      <c r="A97" s="68" t="s">
        <v>99</v>
      </c>
      <c r="B97" s="68"/>
      <c r="C97" s="68"/>
      <c r="D97" s="68"/>
      <c r="E97" s="68"/>
      <c r="F97" s="24">
        <v>16204</v>
      </c>
      <c r="G97" s="23">
        <f>L29</f>
        <v>9.64E-2</v>
      </c>
      <c r="H97" s="43">
        <f t="shared" si="11"/>
        <v>18744.787199999999</v>
      </c>
      <c r="I97" s="5">
        <f t="shared" si="12"/>
        <v>25614.052934399999</v>
      </c>
      <c r="J97" s="35">
        <f t="shared" si="14"/>
        <v>9310</v>
      </c>
      <c r="K97" s="5">
        <f t="shared" si="13"/>
        <v>2.7512409166917293</v>
      </c>
    </row>
    <row r="98" spans="1:13" ht="13.5" customHeight="1" x14ac:dyDescent="0.25">
      <c r="A98" s="68" t="s">
        <v>100</v>
      </c>
      <c r="B98" s="68"/>
      <c r="C98" s="68"/>
      <c r="D98" s="68"/>
      <c r="E98" s="68"/>
      <c r="F98" s="24">
        <v>15512</v>
      </c>
      <c r="G98" s="23">
        <f>L30</f>
        <v>9.64E-2</v>
      </c>
      <c r="H98" s="43">
        <f>F98*12*G98</f>
        <v>17944.281599999998</v>
      </c>
      <c r="I98" s="5">
        <f t="shared" si="12"/>
        <v>24571.794643199999</v>
      </c>
      <c r="J98" s="35">
        <f t="shared" si="14"/>
        <v>9310</v>
      </c>
      <c r="K98" s="5">
        <f t="shared" si="13"/>
        <v>2.639290509473684</v>
      </c>
    </row>
    <row r="99" spans="1:13" ht="17.25" customHeight="1" x14ac:dyDescent="0.25">
      <c r="A99" s="68" t="s">
        <v>55</v>
      </c>
      <c r="B99" s="68"/>
      <c r="C99" s="68"/>
      <c r="D99" s="68"/>
      <c r="E99" s="68"/>
      <c r="F99" s="24">
        <v>13556</v>
      </c>
      <c r="G99" s="23">
        <f>L31</f>
        <v>1.5424</v>
      </c>
      <c r="H99" s="43">
        <f t="shared" si="11"/>
        <v>250905.2928</v>
      </c>
      <c r="I99" s="5">
        <f t="shared" si="12"/>
        <v>327887.03122560005</v>
      </c>
      <c r="J99" s="35">
        <f t="shared" si="14"/>
        <v>9310</v>
      </c>
      <c r="K99" s="5">
        <f t="shared" si="13"/>
        <v>35.218800346466168</v>
      </c>
    </row>
    <row r="100" spans="1:13" ht="17.25" customHeight="1" x14ac:dyDescent="0.25">
      <c r="A100" s="68" t="s">
        <v>101</v>
      </c>
      <c r="B100" s="68"/>
      <c r="C100" s="68"/>
      <c r="D100" s="68"/>
      <c r="E100" s="68"/>
      <c r="F100" s="56">
        <v>16770</v>
      </c>
      <c r="G100" s="23">
        <f>L32</f>
        <v>9.64E-2</v>
      </c>
      <c r="H100" s="43">
        <f t="shared" si="11"/>
        <v>19399.536</v>
      </c>
      <c r="I100" s="5">
        <f t="shared" si="12"/>
        <v>26466.535872</v>
      </c>
      <c r="J100" s="35">
        <f t="shared" si="14"/>
        <v>9310</v>
      </c>
      <c r="K100" s="5">
        <f t="shared" si="13"/>
        <v>2.8428072902255641</v>
      </c>
    </row>
    <row r="101" spans="1:13" customFormat="1" ht="20.25" customHeight="1" x14ac:dyDescent="0.25">
      <c r="A101" s="74" t="s">
        <v>24</v>
      </c>
      <c r="B101" s="75"/>
      <c r="C101" s="75"/>
      <c r="D101" s="75"/>
      <c r="E101" s="75"/>
      <c r="F101" s="75"/>
      <c r="G101" s="75"/>
      <c r="H101" s="76"/>
      <c r="I101" s="36">
        <f>SUM(I85:I100)</f>
        <v>1365443.1584640001</v>
      </c>
      <c r="J101" s="40"/>
      <c r="K101" s="40">
        <f t="shared" ref="K101" si="15">SUM(K85:K100)</f>
        <v>146.66414161804511</v>
      </c>
      <c r="L101" s="7"/>
    </row>
    <row r="102" spans="1:13" ht="12" customHeight="1" x14ac:dyDescent="0.25">
      <c r="F102" s="26"/>
      <c r="G102" s="26"/>
      <c r="H102" s="26"/>
      <c r="I102" s="26"/>
      <c r="J102" s="26"/>
      <c r="K102" s="26"/>
      <c r="L102" s="26"/>
    </row>
    <row r="103" spans="1:13" customFormat="1" x14ac:dyDescent="0.25">
      <c r="A103" s="73" t="s">
        <v>83</v>
      </c>
      <c r="B103" s="73"/>
      <c r="C103" s="73"/>
      <c r="D103" s="73"/>
      <c r="E103" s="73"/>
      <c r="F103" s="73"/>
      <c r="G103" s="73"/>
      <c r="H103" s="73"/>
      <c r="I103" s="73"/>
      <c r="J103" s="73"/>
      <c r="K103" s="73"/>
      <c r="L103" s="88"/>
      <c r="M103" s="7"/>
    </row>
    <row r="104" spans="1:13" customFormat="1" ht="44.25" customHeight="1" x14ac:dyDescent="0.25">
      <c r="A104" s="69" t="s">
        <v>57</v>
      </c>
      <c r="B104" s="69"/>
      <c r="C104" s="69"/>
      <c r="D104" s="69"/>
      <c r="E104" s="69"/>
      <c r="F104" s="14" t="s">
        <v>7</v>
      </c>
      <c r="G104" s="14" t="s">
        <v>69</v>
      </c>
      <c r="H104" s="14" t="s">
        <v>68</v>
      </c>
      <c r="I104" s="14" t="s">
        <v>77</v>
      </c>
      <c r="J104" s="14" t="s">
        <v>72</v>
      </c>
      <c r="K104" s="29" t="s">
        <v>73</v>
      </c>
      <c r="L104" s="31"/>
      <c r="M104" s="7"/>
    </row>
    <row r="105" spans="1:13" customFormat="1" x14ac:dyDescent="0.25">
      <c r="A105" s="71" t="s">
        <v>85</v>
      </c>
      <c r="B105" s="71"/>
      <c r="C105" s="71"/>
      <c r="D105" s="71"/>
      <c r="E105" s="71"/>
      <c r="F105" s="3" t="s">
        <v>84</v>
      </c>
      <c r="G105" s="23"/>
      <c r="H105" s="43"/>
      <c r="I105" s="43">
        <v>13133.054</v>
      </c>
      <c r="J105" s="35">
        <f>J100</f>
        <v>9310</v>
      </c>
      <c r="K105" s="13">
        <f>I105/J105</f>
        <v>1.4106395273899033</v>
      </c>
      <c r="L105" s="33"/>
      <c r="M105" s="55"/>
    </row>
    <row r="106" spans="1:13" customFormat="1" x14ac:dyDescent="0.25">
      <c r="A106" s="77" t="s">
        <v>86</v>
      </c>
      <c r="B106" s="78"/>
      <c r="C106" s="78"/>
      <c r="D106" s="78"/>
      <c r="E106" s="78"/>
      <c r="F106" s="78"/>
      <c r="G106" s="78"/>
      <c r="H106" s="78"/>
      <c r="I106" s="36">
        <f>SUM(I105:I105)</f>
        <v>13133.054</v>
      </c>
      <c r="J106" s="40"/>
      <c r="K106" s="40">
        <f>SUM(K105:K105)</f>
        <v>1.4106395273899033</v>
      </c>
      <c r="L106" s="33"/>
      <c r="M106" s="46">
        <f>I106+'Услуга №2 '!I117+'Работа №1'!I103+'Работа №2'!I114+'Работа №3'!I114+'Работа №4'!I116</f>
        <v>136234.99999999997</v>
      </c>
    </row>
    <row r="107" spans="1:13" ht="12" customHeight="1" x14ac:dyDescent="0.25">
      <c r="F107" s="26"/>
      <c r="G107" s="26"/>
      <c r="H107" s="26"/>
      <c r="I107" s="26"/>
      <c r="J107" s="26"/>
      <c r="K107" s="26"/>
      <c r="L107" s="26"/>
    </row>
    <row r="108" spans="1:13" ht="12.75" customHeight="1" x14ac:dyDescent="0.25">
      <c r="A108" s="73" t="s">
        <v>25</v>
      </c>
      <c r="B108" s="73"/>
      <c r="C108" s="73"/>
      <c r="D108" s="73"/>
      <c r="E108" s="73"/>
      <c r="F108" s="73"/>
      <c r="G108" s="73"/>
      <c r="H108" s="73"/>
      <c r="I108" s="73"/>
      <c r="J108" s="73"/>
      <c r="K108" s="73"/>
      <c r="L108" s="73"/>
    </row>
    <row r="109" spans="1:13" ht="15" customHeight="1" x14ac:dyDescent="0.25">
      <c r="A109" s="72" t="s">
        <v>26</v>
      </c>
      <c r="B109" s="72"/>
      <c r="C109" s="72"/>
      <c r="D109" s="65" t="s">
        <v>27</v>
      </c>
      <c r="E109" s="66"/>
      <c r="F109" s="66"/>
      <c r="G109" s="66"/>
      <c r="H109" s="66"/>
      <c r="I109" s="66"/>
      <c r="J109" s="67"/>
      <c r="K109" s="72" t="s">
        <v>38</v>
      </c>
      <c r="L109" s="72"/>
    </row>
    <row r="110" spans="1:13" ht="30" x14ac:dyDescent="0.25">
      <c r="A110" s="3" t="s">
        <v>28</v>
      </c>
      <c r="B110" s="4" t="s">
        <v>29</v>
      </c>
      <c r="C110" s="3" t="s">
        <v>30</v>
      </c>
      <c r="D110" s="3" t="s">
        <v>31</v>
      </c>
      <c r="E110" s="3" t="s">
        <v>32</v>
      </c>
      <c r="F110" s="3" t="s">
        <v>33</v>
      </c>
      <c r="G110" s="3" t="s">
        <v>34</v>
      </c>
      <c r="H110" s="3" t="s">
        <v>35</v>
      </c>
      <c r="I110" s="3" t="s">
        <v>36</v>
      </c>
      <c r="J110" s="3" t="s">
        <v>37</v>
      </c>
      <c r="K110" s="72"/>
      <c r="L110" s="72"/>
    </row>
    <row r="111" spans="1:13" x14ac:dyDescent="0.25">
      <c r="A111" s="5">
        <f>K50</f>
        <v>40.315865492238373</v>
      </c>
      <c r="B111" s="5"/>
      <c r="C111" s="5"/>
      <c r="D111" s="5">
        <f>K58</f>
        <v>11.145233082706769</v>
      </c>
      <c r="E111" s="5">
        <f>K67</f>
        <v>1.6893587540279269</v>
      </c>
      <c r="F111" s="5"/>
      <c r="G111" s="5">
        <f>K81</f>
        <v>0.56535328464017187</v>
      </c>
      <c r="H111" s="3"/>
      <c r="I111" s="5">
        <f>K101</f>
        <v>146.66414161804511</v>
      </c>
      <c r="J111" s="5">
        <f>K106+K73</f>
        <v>1.9181572502685285</v>
      </c>
      <c r="K111" s="82">
        <f>SUM(A111:J111)</f>
        <v>202.2981094819269</v>
      </c>
      <c r="L111" s="83"/>
      <c r="M111" s="46">
        <f>M106+M81+M73+M67+M58+M50</f>
        <v>16904590.372288</v>
      </c>
    </row>
    <row r="112" spans="1:13" ht="13.5" customHeight="1" x14ac:dyDescent="0.25"/>
    <row r="113" spans="1:12" ht="15.75" x14ac:dyDescent="0.25">
      <c r="A113" s="9" t="s">
        <v>64</v>
      </c>
      <c r="B113" s="9"/>
      <c r="C113" s="9"/>
      <c r="D113" s="9"/>
      <c r="E113" s="9"/>
      <c r="F113" s="9" t="s">
        <v>65</v>
      </c>
    </row>
    <row r="114" spans="1:12" ht="15.75" customHeight="1" x14ac:dyDescent="0.25">
      <c r="I114" s="50">
        <f>I106+I101+I81+I73+I67+I58+I50</f>
        <v>1883395.3992767392</v>
      </c>
      <c r="J114" s="49"/>
      <c r="K114" s="50">
        <f>K111*J105</f>
        <v>1883395.3992767395</v>
      </c>
      <c r="L114" s="51"/>
    </row>
    <row r="115" spans="1:12" ht="10.5" customHeight="1" x14ac:dyDescent="0.25"/>
    <row r="116" spans="1:12" hidden="1" x14ac:dyDescent="0.25">
      <c r="I116" s="46"/>
    </row>
    <row r="117" spans="1:12" hidden="1" x14ac:dyDescent="0.25"/>
    <row r="118" spans="1:12" ht="13.5" customHeight="1" x14ac:dyDescent="0.25">
      <c r="A118" s="8" t="s">
        <v>135</v>
      </c>
      <c r="B118" s="8"/>
      <c r="C118" s="8"/>
    </row>
    <row r="119" spans="1:12" x14ac:dyDescent="0.25">
      <c r="A119" s="8" t="s">
        <v>66</v>
      </c>
      <c r="B119" s="8"/>
      <c r="C119" s="8"/>
    </row>
    <row r="120" spans="1:12" hidden="1" x14ac:dyDescent="0.25">
      <c r="I120" s="46">
        <f>I50+I101</f>
        <v>1740783.8661967393</v>
      </c>
      <c r="J120" s="7" t="s">
        <v>129</v>
      </c>
    </row>
    <row r="121" spans="1:12" hidden="1" x14ac:dyDescent="0.25">
      <c r="I121" s="46">
        <f>I81</f>
        <v>5263.4390800000001</v>
      </c>
      <c r="J121" s="7">
        <v>221</v>
      </c>
    </row>
    <row r="122" spans="1:12" hidden="1" x14ac:dyDescent="0.25">
      <c r="I122" s="46">
        <f>I58</f>
        <v>103762.12000000001</v>
      </c>
      <c r="J122" s="7">
        <v>223</v>
      </c>
    </row>
    <row r="123" spans="1:12" hidden="1" x14ac:dyDescent="0.25">
      <c r="I123" s="46">
        <f>I67</f>
        <v>15727.93</v>
      </c>
      <c r="J123" s="7">
        <v>225</v>
      </c>
    </row>
    <row r="124" spans="1:12" hidden="1" x14ac:dyDescent="0.25">
      <c r="I124" s="46">
        <f>I73</f>
        <v>4724.99</v>
      </c>
      <c r="J124" s="7">
        <v>226</v>
      </c>
    </row>
    <row r="125" spans="1:12" hidden="1" x14ac:dyDescent="0.25">
      <c r="I125" s="46">
        <f>I106</f>
        <v>13133.054</v>
      </c>
      <c r="J125" s="7" t="s">
        <v>130</v>
      </c>
    </row>
  </sheetData>
  <mergeCells count="111">
    <mergeCell ref="A19:E19"/>
    <mergeCell ref="G19:K19"/>
    <mergeCell ref="A20:E20"/>
    <mergeCell ref="G20:K20"/>
    <mergeCell ref="A21:E21"/>
    <mergeCell ref="A58:H58"/>
    <mergeCell ref="A103:L103"/>
    <mergeCell ref="G21:K21"/>
    <mergeCell ref="G27:K27"/>
    <mergeCell ref="A24:E24"/>
    <mergeCell ref="G24:K24"/>
    <mergeCell ref="A28:E28"/>
    <mergeCell ref="G28:K28"/>
    <mergeCell ref="A29:E29"/>
    <mergeCell ref="G29:K29"/>
    <mergeCell ref="A30:E30"/>
    <mergeCell ref="G30:K30"/>
    <mergeCell ref="A25:E25"/>
    <mergeCell ref="G25:K25"/>
    <mergeCell ref="A26:E26"/>
    <mergeCell ref="A50:H50"/>
    <mergeCell ref="A67:H67"/>
    <mergeCell ref="A69:L69"/>
    <mergeCell ref="A70:E70"/>
    <mergeCell ref="A88:E88"/>
    <mergeCell ref="A89:E89"/>
    <mergeCell ref="A90:E90"/>
    <mergeCell ref="A91:E91"/>
    <mergeCell ref="A72:E72"/>
    <mergeCell ref="A61:E61"/>
    <mergeCell ref="A62:E62"/>
    <mergeCell ref="A47:E47"/>
    <mergeCell ref="A48:E48"/>
    <mergeCell ref="A52:L52"/>
    <mergeCell ref="A66:E66"/>
    <mergeCell ref="A86:E86"/>
    <mergeCell ref="A87:E87"/>
    <mergeCell ref="A83:L83"/>
    <mergeCell ref="A84:E84"/>
    <mergeCell ref="A85:E85"/>
    <mergeCell ref="A81:H81"/>
    <mergeCell ref="A77:E77"/>
    <mergeCell ref="A60:L60"/>
    <mergeCell ref="A73:H73"/>
    <mergeCell ref="A78:E78"/>
    <mergeCell ref="A79:E79"/>
    <mergeCell ref="G26:K26"/>
    <mergeCell ref="A27:E27"/>
    <mergeCell ref="A31:E31"/>
    <mergeCell ref="G31:K31"/>
    <mergeCell ref="A46:E46"/>
    <mergeCell ref="A3:F3"/>
    <mergeCell ref="A4:D4"/>
    <mergeCell ref="K111:L111"/>
    <mergeCell ref="A53:E53"/>
    <mergeCell ref="A54:E54"/>
    <mergeCell ref="A55:E55"/>
    <mergeCell ref="A41:E41"/>
    <mergeCell ref="A42:E42"/>
    <mergeCell ref="A43:E43"/>
    <mergeCell ref="A16:E16"/>
    <mergeCell ref="G16:K16"/>
    <mergeCell ref="A17:E17"/>
    <mergeCell ref="G17:K17"/>
    <mergeCell ref="A18:E18"/>
    <mergeCell ref="G18:K18"/>
    <mergeCell ref="A22:E22"/>
    <mergeCell ref="G22:K22"/>
    <mergeCell ref="A23:E23"/>
    <mergeCell ref="G23:K23"/>
    <mergeCell ref="K109:L110"/>
    <mergeCell ref="A105:E105"/>
    <mergeCell ref="A109:C109"/>
    <mergeCell ref="D109:J109"/>
    <mergeCell ref="A92:E92"/>
    <mergeCell ref="A93:E93"/>
    <mergeCell ref="A94:E94"/>
    <mergeCell ref="A98:E98"/>
    <mergeCell ref="A99:E99"/>
    <mergeCell ref="A95:E95"/>
    <mergeCell ref="A96:E96"/>
    <mergeCell ref="A97:E97"/>
    <mergeCell ref="A108:L108"/>
    <mergeCell ref="A101:H101"/>
    <mergeCell ref="A104:E104"/>
    <mergeCell ref="A106:H106"/>
    <mergeCell ref="A100:E100"/>
    <mergeCell ref="A6:L6"/>
    <mergeCell ref="A7:L7"/>
    <mergeCell ref="A8:L8"/>
    <mergeCell ref="A80:E80"/>
    <mergeCell ref="A32:E32"/>
    <mergeCell ref="G32:K32"/>
    <mergeCell ref="A36:E36"/>
    <mergeCell ref="A37:E37"/>
    <mergeCell ref="A33:E33"/>
    <mergeCell ref="G33:K33"/>
    <mergeCell ref="A38:E38"/>
    <mergeCell ref="A39:E39"/>
    <mergeCell ref="A40:E40"/>
    <mergeCell ref="A44:E44"/>
    <mergeCell ref="A45:E45"/>
    <mergeCell ref="A49:E49"/>
    <mergeCell ref="A75:L75"/>
    <mergeCell ref="A76:E76"/>
    <mergeCell ref="A56:E56"/>
    <mergeCell ref="A57:E57"/>
    <mergeCell ref="A63:E63"/>
    <mergeCell ref="A71:E71"/>
    <mergeCell ref="A64:E64"/>
    <mergeCell ref="A65:E65"/>
  </mergeCells>
  <printOptions horizontalCentered="1"/>
  <pageMargins left="0" right="0" top="0" bottom="0" header="0" footer="0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5"/>
  <sheetViews>
    <sheetView view="pageBreakPreview" zoomScale="60" zoomScaleNormal="85" workbookViewId="0">
      <selection activeCell="G29" sqref="G29:K29"/>
    </sheetView>
  </sheetViews>
  <sheetFormatPr defaultRowHeight="15" x14ac:dyDescent="0.25"/>
  <cols>
    <col min="1" max="1" width="9.140625" customWidth="1"/>
    <col min="2" max="2" width="11.5703125" customWidth="1"/>
    <col min="3" max="3" width="9.140625" customWidth="1"/>
    <col min="4" max="4" width="10.28515625" customWidth="1"/>
    <col min="5" max="5" width="16.85546875" customWidth="1"/>
    <col min="6" max="6" width="16.7109375" customWidth="1"/>
    <col min="7" max="7" width="14.28515625" customWidth="1"/>
    <col min="8" max="8" width="17.42578125" customWidth="1"/>
    <col min="9" max="9" width="20" customWidth="1"/>
    <col min="10" max="10" width="16" customWidth="1"/>
    <col min="11" max="11" width="18.140625" customWidth="1"/>
    <col min="12" max="12" width="14.140625" customWidth="1"/>
    <col min="13" max="13" width="13.5703125" customWidth="1"/>
  </cols>
  <sheetData>
    <row r="1" spans="1:12" s="2" customFormat="1" x14ac:dyDescent="0.25">
      <c r="A1" s="44" t="s">
        <v>61</v>
      </c>
      <c r="B1" s="44"/>
      <c r="C1" s="44"/>
      <c r="D1" s="10"/>
    </row>
    <row r="2" spans="1:12" s="2" customFormat="1" x14ac:dyDescent="0.25">
      <c r="A2" s="45" t="s">
        <v>62</v>
      </c>
      <c r="B2" s="45"/>
      <c r="C2" s="45"/>
      <c r="D2" s="10"/>
    </row>
    <row r="3" spans="1:12" s="2" customFormat="1" x14ac:dyDescent="0.25">
      <c r="A3" s="89" t="s">
        <v>63</v>
      </c>
      <c r="B3" s="89"/>
      <c r="C3" s="89"/>
      <c r="D3" s="90"/>
      <c r="E3" s="90"/>
      <c r="F3" s="90"/>
    </row>
    <row r="4" spans="1:12" s="2" customFormat="1" x14ac:dyDescent="0.25">
      <c r="A4" s="91" t="s">
        <v>137</v>
      </c>
      <c r="B4" s="91"/>
      <c r="C4" s="91"/>
      <c r="D4" s="90"/>
    </row>
    <row r="5" spans="1:12" s="2" customFormat="1" x14ac:dyDescent="0.25"/>
    <row r="6" spans="1:12" s="2" customFormat="1" hidden="1" x14ac:dyDescent="0.25"/>
    <row r="7" spans="1:12" s="2" customFormat="1" x14ac:dyDescent="0.25">
      <c r="A7" s="64" t="s">
        <v>67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s="2" customFormat="1" x14ac:dyDescent="0.25">
      <c r="A8" s="64" t="s">
        <v>127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1:12" s="2" customFormat="1" x14ac:dyDescent="0.25">
      <c r="A9" s="64" t="s">
        <v>132</v>
      </c>
      <c r="B9" s="64"/>
      <c r="C9" s="64"/>
      <c r="D9" s="64"/>
      <c r="E9" s="64"/>
      <c r="F9" s="64"/>
      <c r="G9" s="64"/>
      <c r="H9" s="64"/>
      <c r="I9" s="64"/>
      <c r="J9" s="64"/>
      <c r="K9" s="64"/>
      <c r="L9" s="64"/>
    </row>
    <row r="10" spans="1:12" s="2" customFormat="1" ht="12" customHeight="1" x14ac:dyDescent="0.25"/>
    <row r="11" spans="1:12" s="2" customFormat="1" x14ac:dyDescent="0.25">
      <c r="A11" s="1" t="s">
        <v>102</v>
      </c>
    </row>
    <row r="12" spans="1:12" s="2" customFormat="1" x14ac:dyDescent="0.25">
      <c r="A12" s="1" t="s">
        <v>105</v>
      </c>
    </row>
    <row r="13" spans="1:12" s="2" customFormat="1" x14ac:dyDescent="0.25">
      <c r="A13" s="1" t="s">
        <v>103</v>
      </c>
    </row>
    <row r="14" spans="1:12" s="2" customFormat="1" x14ac:dyDescent="0.25">
      <c r="A14" s="1" t="s">
        <v>104</v>
      </c>
    </row>
    <row r="15" spans="1:12" s="2" customFormat="1" x14ac:dyDescent="0.25">
      <c r="A15" s="1" t="s">
        <v>128</v>
      </c>
    </row>
    <row r="16" spans="1:12" s="2" customFormat="1" x14ac:dyDescent="0.25">
      <c r="A16" s="6" t="s">
        <v>110</v>
      </c>
      <c r="B16" s="7"/>
      <c r="C16" s="7"/>
      <c r="D16" s="7"/>
      <c r="E16" s="7"/>
    </row>
    <row r="17" spans="1:12" s="7" customFormat="1" ht="19.5" customHeight="1" x14ac:dyDescent="0.25">
      <c r="A17" s="72" t="s">
        <v>0</v>
      </c>
      <c r="B17" s="72"/>
      <c r="C17" s="72"/>
      <c r="D17" s="72"/>
      <c r="E17" s="72"/>
      <c r="F17" s="14" t="s">
        <v>1</v>
      </c>
      <c r="G17" s="72" t="s">
        <v>2</v>
      </c>
      <c r="H17" s="72"/>
      <c r="I17" s="72"/>
      <c r="J17" s="72"/>
      <c r="K17" s="72"/>
      <c r="L17" s="14" t="s">
        <v>1</v>
      </c>
    </row>
    <row r="18" spans="1:12" s="7" customFormat="1" ht="15" customHeight="1" x14ac:dyDescent="0.25">
      <c r="A18" s="68" t="s">
        <v>44</v>
      </c>
      <c r="B18" s="68"/>
      <c r="C18" s="68"/>
      <c r="D18" s="68"/>
      <c r="E18" s="68"/>
      <c r="F18" s="23">
        <v>0.89600000000000002</v>
      </c>
      <c r="G18" s="68" t="s">
        <v>3</v>
      </c>
      <c r="H18" s="68"/>
      <c r="I18" s="68"/>
      <c r="J18" s="68"/>
      <c r="K18" s="68"/>
      <c r="L18" s="23">
        <v>0.89600000000000002</v>
      </c>
    </row>
    <row r="19" spans="1:12" s="7" customFormat="1" ht="15" customHeight="1" x14ac:dyDescent="0.25">
      <c r="A19" s="68" t="s">
        <v>88</v>
      </c>
      <c r="B19" s="68"/>
      <c r="C19" s="68"/>
      <c r="D19" s="68"/>
      <c r="E19" s="68"/>
      <c r="F19" s="23">
        <v>0.89600000000000002</v>
      </c>
      <c r="G19" s="68" t="s">
        <v>45</v>
      </c>
      <c r="H19" s="68"/>
      <c r="I19" s="68"/>
      <c r="J19" s="68"/>
      <c r="K19" s="68"/>
      <c r="L19" s="23">
        <v>0.89600000000000002</v>
      </c>
    </row>
    <row r="20" spans="1:12" s="7" customFormat="1" ht="15" customHeight="1" x14ac:dyDescent="0.25">
      <c r="A20" s="68" t="s">
        <v>47</v>
      </c>
      <c r="B20" s="68"/>
      <c r="C20" s="68"/>
      <c r="D20" s="68"/>
      <c r="E20" s="68"/>
      <c r="F20" s="23">
        <v>0.89600000000000002</v>
      </c>
      <c r="G20" s="68" t="s">
        <v>51</v>
      </c>
      <c r="H20" s="68"/>
      <c r="I20" s="68"/>
      <c r="J20" s="68"/>
      <c r="K20" s="68"/>
      <c r="L20" s="23">
        <v>0.44800000000000001</v>
      </c>
    </row>
    <row r="21" spans="1:12" s="7" customFormat="1" ht="15" customHeight="1" x14ac:dyDescent="0.25">
      <c r="A21" s="68" t="s">
        <v>46</v>
      </c>
      <c r="B21" s="68"/>
      <c r="C21" s="68"/>
      <c r="D21" s="68"/>
      <c r="E21" s="68"/>
      <c r="F21" s="23">
        <v>0.89600000000000002</v>
      </c>
      <c r="G21" s="68"/>
      <c r="H21" s="68"/>
      <c r="I21" s="68"/>
      <c r="J21" s="68"/>
      <c r="K21" s="68"/>
      <c r="L21" s="3"/>
    </row>
    <row r="22" spans="1:12" s="7" customFormat="1" ht="15" customHeight="1" x14ac:dyDescent="0.25">
      <c r="A22" s="68" t="s">
        <v>87</v>
      </c>
      <c r="B22" s="68"/>
      <c r="C22" s="68"/>
      <c r="D22" s="68"/>
      <c r="E22" s="68"/>
      <c r="F22" s="23">
        <v>0.89600000000000002</v>
      </c>
      <c r="G22" s="68"/>
      <c r="H22" s="68"/>
      <c r="I22" s="68"/>
      <c r="J22" s="68"/>
      <c r="K22" s="68"/>
      <c r="L22" s="3"/>
    </row>
    <row r="23" spans="1:12" s="7" customFormat="1" ht="15" customHeight="1" x14ac:dyDescent="0.25">
      <c r="A23" s="68" t="s">
        <v>40</v>
      </c>
      <c r="B23" s="68"/>
      <c r="C23" s="68"/>
      <c r="D23" s="68"/>
      <c r="E23" s="68"/>
      <c r="F23" s="23">
        <v>3.1360000000000001</v>
      </c>
      <c r="G23" s="68"/>
      <c r="H23" s="68"/>
      <c r="I23" s="68"/>
      <c r="J23" s="68"/>
      <c r="K23" s="68"/>
      <c r="L23" s="3"/>
    </row>
    <row r="24" spans="1:12" s="7" customFormat="1" ht="15" customHeight="1" x14ac:dyDescent="0.25">
      <c r="A24" s="68" t="s">
        <v>90</v>
      </c>
      <c r="B24" s="68"/>
      <c r="C24" s="68"/>
      <c r="D24" s="68"/>
      <c r="E24" s="68"/>
      <c r="F24" s="23">
        <v>0.89600000000000002</v>
      </c>
      <c r="G24" s="68"/>
      <c r="H24" s="68"/>
      <c r="I24" s="68"/>
      <c r="J24" s="68"/>
      <c r="K24" s="68"/>
      <c r="L24" s="3"/>
    </row>
    <row r="25" spans="1:12" s="7" customFormat="1" ht="15" customHeight="1" x14ac:dyDescent="0.25">
      <c r="A25" s="68" t="s">
        <v>48</v>
      </c>
      <c r="B25" s="68"/>
      <c r="C25" s="68"/>
      <c r="D25" s="68"/>
      <c r="E25" s="68"/>
      <c r="F25" s="23">
        <v>0.89600000000000002</v>
      </c>
      <c r="G25" s="68"/>
      <c r="H25" s="68"/>
      <c r="I25" s="68"/>
      <c r="J25" s="68"/>
      <c r="K25" s="68"/>
      <c r="L25" s="3"/>
    </row>
    <row r="26" spans="1:12" s="7" customFormat="1" ht="15" customHeight="1" x14ac:dyDescent="0.25">
      <c r="A26" s="68" t="s">
        <v>89</v>
      </c>
      <c r="B26" s="68"/>
      <c r="C26" s="68"/>
      <c r="D26" s="68"/>
      <c r="E26" s="68"/>
      <c r="F26" s="23">
        <v>0.89600000000000002</v>
      </c>
      <c r="G26" s="68"/>
      <c r="H26" s="68"/>
      <c r="I26" s="68"/>
      <c r="J26" s="68"/>
      <c r="K26" s="68"/>
      <c r="L26" s="3"/>
    </row>
    <row r="27" spans="1:12" s="7" customFormat="1" ht="15" customHeight="1" x14ac:dyDescent="0.25">
      <c r="A27" s="68" t="s">
        <v>49</v>
      </c>
      <c r="B27" s="68"/>
      <c r="C27" s="68"/>
      <c r="D27" s="68"/>
      <c r="E27" s="68"/>
      <c r="F27" s="23">
        <v>0.89600000000000002</v>
      </c>
      <c r="G27" s="68"/>
      <c r="H27" s="68"/>
      <c r="I27" s="68"/>
      <c r="J27" s="68"/>
      <c r="K27" s="68"/>
      <c r="L27" s="3"/>
    </row>
    <row r="28" spans="1:12" s="7" customFormat="1" ht="15" customHeight="1" x14ac:dyDescent="0.25">
      <c r="A28" s="68" t="s">
        <v>50</v>
      </c>
      <c r="B28" s="68"/>
      <c r="C28" s="68"/>
      <c r="D28" s="68"/>
      <c r="E28" s="68"/>
      <c r="F28" s="23">
        <v>0.89600000000000002</v>
      </c>
      <c r="G28" s="68"/>
      <c r="H28" s="68"/>
      <c r="I28" s="68"/>
      <c r="J28" s="68"/>
      <c r="K28" s="68"/>
      <c r="L28" s="3"/>
    </row>
    <row r="29" spans="1:12" s="7" customFormat="1" ht="15" customHeight="1" x14ac:dyDescent="0.25">
      <c r="A29" s="68" t="s">
        <v>91</v>
      </c>
      <c r="B29" s="68"/>
      <c r="C29" s="68"/>
      <c r="D29" s="68"/>
      <c r="E29" s="68"/>
      <c r="F29" s="23">
        <v>0.89600000000000002</v>
      </c>
      <c r="G29" s="68"/>
      <c r="H29" s="68"/>
      <c r="I29" s="68"/>
      <c r="J29" s="68"/>
      <c r="K29" s="68"/>
      <c r="L29" s="3"/>
    </row>
    <row r="30" spans="1:12" s="7" customFormat="1" ht="15" customHeight="1" x14ac:dyDescent="0.25">
      <c r="A30" s="68" t="s">
        <v>92</v>
      </c>
      <c r="B30" s="68"/>
      <c r="C30" s="68"/>
      <c r="D30" s="68"/>
      <c r="E30" s="68"/>
      <c r="F30" s="23">
        <v>0.89600000000000002</v>
      </c>
      <c r="G30" s="68"/>
      <c r="H30" s="68"/>
      <c r="I30" s="68"/>
      <c r="J30" s="68"/>
      <c r="K30" s="68"/>
      <c r="L30" s="3"/>
    </row>
    <row r="31" spans="1:12" s="7" customFormat="1" ht="15" customHeight="1" x14ac:dyDescent="0.25">
      <c r="A31" s="68" t="s">
        <v>93</v>
      </c>
      <c r="B31" s="68"/>
      <c r="C31" s="68"/>
      <c r="D31" s="68"/>
      <c r="E31" s="68"/>
      <c r="F31" s="23">
        <v>0.89600000000000002</v>
      </c>
      <c r="G31" s="68"/>
      <c r="H31" s="68"/>
      <c r="I31" s="68"/>
      <c r="J31" s="68"/>
      <c r="K31" s="68"/>
      <c r="L31" s="3"/>
    </row>
    <row r="32" spans="1:12" s="7" customFormat="1" ht="15" customHeight="1" x14ac:dyDescent="0.25">
      <c r="A32" s="68" t="s">
        <v>94</v>
      </c>
      <c r="B32" s="68"/>
      <c r="C32" s="68"/>
      <c r="D32" s="68"/>
      <c r="E32" s="68"/>
      <c r="F32" s="23">
        <v>0.89600000000000002</v>
      </c>
      <c r="G32" s="68"/>
      <c r="H32" s="68"/>
      <c r="I32" s="68"/>
      <c r="J32" s="68"/>
      <c r="K32" s="68"/>
      <c r="L32" s="3"/>
    </row>
    <row r="33" spans="1:12" s="7" customFormat="1" ht="15" customHeight="1" x14ac:dyDescent="0.25">
      <c r="A33" s="68" t="s">
        <v>95</v>
      </c>
      <c r="B33" s="68"/>
      <c r="C33" s="68"/>
      <c r="D33" s="68"/>
      <c r="E33" s="68"/>
      <c r="F33" s="23">
        <v>0.89600000000000002</v>
      </c>
      <c r="G33" s="68"/>
      <c r="H33" s="68"/>
      <c r="I33" s="68"/>
      <c r="J33" s="68"/>
      <c r="K33" s="68"/>
      <c r="L33" s="3"/>
    </row>
    <row r="34" spans="1:12" s="7" customFormat="1" ht="15" customHeight="1" x14ac:dyDescent="0.25">
      <c r="A34" s="68" t="s">
        <v>97</v>
      </c>
      <c r="B34" s="68"/>
      <c r="C34" s="68"/>
      <c r="D34" s="68"/>
      <c r="E34" s="68"/>
      <c r="F34" s="23">
        <v>0.89600000000000002</v>
      </c>
      <c r="G34" s="68"/>
      <c r="H34" s="68"/>
      <c r="I34" s="68"/>
      <c r="J34" s="68"/>
      <c r="K34" s="68"/>
      <c r="L34" s="3"/>
    </row>
    <row r="35" spans="1:12" s="7" customFormat="1" ht="15" customHeight="1" x14ac:dyDescent="0.25">
      <c r="A35" s="68" t="s">
        <v>54</v>
      </c>
      <c r="B35" s="68"/>
      <c r="C35" s="68"/>
      <c r="D35" s="68"/>
      <c r="E35" s="68"/>
      <c r="F35" s="23">
        <v>0.89600000000000002</v>
      </c>
      <c r="G35" s="68"/>
      <c r="H35" s="68"/>
      <c r="I35" s="68"/>
      <c r="J35" s="68"/>
      <c r="K35" s="68"/>
      <c r="L35" s="3"/>
    </row>
    <row r="36" spans="1:12" s="7" customFormat="1" ht="15" customHeight="1" x14ac:dyDescent="0.25">
      <c r="A36" s="68" t="s">
        <v>52</v>
      </c>
      <c r="B36" s="68"/>
      <c r="C36" s="68"/>
      <c r="D36" s="68"/>
      <c r="E36" s="68"/>
      <c r="F36" s="23">
        <v>0.89600000000000002</v>
      </c>
      <c r="G36" s="68"/>
      <c r="H36" s="68"/>
      <c r="I36" s="68"/>
      <c r="J36" s="68"/>
      <c r="K36" s="68"/>
      <c r="L36" s="3"/>
    </row>
    <row r="37" spans="1:12" s="7" customFormat="1" ht="15" customHeight="1" x14ac:dyDescent="0.25">
      <c r="A37" s="68" t="s">
        <v>96</v>
      </c>
      <c r="B37" s="68"/>
      <c r="C37" s="68"/>
      <c r="D37" s="68"/>
      <c r="E37" s="68"/>
      <c r="F37" s="23">
        <v>7.1680000000000001</v>
      </c>
      <c r="G37" s="68"/>
      <c r="H37" s="68"/>
      <c r="I37" s="68"/>
      <c r="J37" s="68"/>
      <c r="K37" s="68"/>
      <c r="L37" s="3"/>
    </row>
    <row r="38" spans="1:12" s="7" customFormat="1" ht="15" customHeight="1" x14ac:dyDescent="0.25">
      <c r="A38" s="68" t="s">
        <v>53</v>
      </c>
      <c r="B38" s="68"/>
      <c r="C38" s="68"/>
      <c r="D38" s="68"/>
      <c r="E38" s="68"/>
      <c r="F38" s="23">
        <v>7.1680000000000001</v>
      </c>
      <c r="G38" s="68"/>
      <c r="H38" s="68"/>
      <c r="I38" s="68"/>
      <c r="J38" s="68"/>
      <c r="K38" s="68"/>
      <c r="L38" s="3"/>
    </row>
    <row r="39" spans="1:12" s="7" customFormat="1" ht="15" customHeight="1" x14ac:dyDescent="0.25">
      <c r="A39" s="68" t="s">
        <v>98</v>
      </c>
      <c r="B39" s="68"/>
      <c r="C39" s="68"/>
      <c r="D39" s="68"/>
      <c r="E39" s="68"/>
      <c r="F39" s="23">
        <v>0.89600000000000002</v>
      </c>
      <c r="G39" s="68"/>
      <c r="H39" s="68"/>
      <c r="I39" s="68"/>
      <c r="J39" s="68"/>
      <c r="K39" s="68"/>
      <c r="L39" s="3"/>
    </row>
    <row r="40" spans="1:12" s="7" customFormat="1" ht="15" customHeight="1" x14ac:dyDescent="0.25">
      <c r="A40" s="68" t="s">
        <v>99</v>
      </c>
      <c r="B40" s="68"/>
      <c r="C40" s="68"/>
      <c r="D40" s="68"/>
      <c r="E40" s="68"/>
      <c r="F40" s="23">
        <v>0.89600000000000002</v>
      </c>
      <c r="G40" s="68"/>
      <c r="H40" s="68"/>
      <c r="I40" s="68"/>
      <c r="J40" s="68"/>
      <c r="K40" s="68"/>
      <c r="L40" s="3"/>
    </row>
    <row r="41" spans="1:12" s="7" customFormat="1" ht="15" customHeight="1" x14ac:dyDescent="0.25">
      <c r="A41" s="68" t="s">
        <v>100</v>
      </c>
      <c r="B41" s="68"/>
      <c r="C41" s="68"/>
      <c r="D41" s="68"/>
      <c r="E41" s="68"/>
      <c r="F41" s="23">
        <v>0.89600000000000002</v>
      </c>
      <c r="G41" s="68"/>
      <c r="H41" s="68"/>
      <c r="I41" s="68"/>
      <c r="J41" s="68"/>
      <c r="K41" s="68"/>
      <c r="L41" s="3"/>
    </row>
    <row r="42" spans="1:12" s="7" customFormat="1" ht="15" customHeight="1" x14ac:dyDescent="0.25">
      <c r="A42" s="68" t="s">
        <v>55</v>
      </c>
      <c r="B42" s="68"/>
      <c r="C42" s="68"/>
      <c r="D42" s="68"/>
      <c r="E42" s="68"/>
      <c r="F42" s="23">
        <v>14</v>
      </c>
      <c r="G42" s="68"/>
      <c r="H42" s="68"/>
      <c r="I42" s="68"/>
      <c r="J42" s="68"/>
      <c r="K42" s="68"/>
      <c r="L42" s="3"/>
    </row>
    <row r="43" spans="1:12" s="7" customFormat="1" ht="15" customHeight="1" x14ac:dyDescent="0.25">
      <c r="A43" s="68" t="s">
        <v>101</v>
      </c>
      <c r="B43" s="68"/>
      <c r="C43" s="68"/>
      <c r="D43" s="68"/>
      <c r="E43" s="68"/>
      <c r="F43" s="23">
        <v>0.89600000000000002</v>
      </c>
      <c r="G43" s="68"/>
      <c r="H43" s="68"/>
      <c r="I43" s="68"/>
      <c r="J43" s="68"/>
      <c r="K43" s="68"/>
      <c r="L43" s="3"/>
    </row>
    <row r="44" spans="1:12" s="7" customFormat="1" ht="15" customHeight="1" x14ac:dyDescent="0.25">
      <c r="A44" s="68" t="s">
        <v>4</v>
      </c>
      <c r="B44" s="68"/>
      <c r="C44" s="68"/>
      <c r="D44" s="68"/>
      <c r="E44" s="68"/>
      <c r="F44" s="23">
        <f>SUM(F18:F43)</f>
        <v>51.184000000000012</v>
      </c>
      <c r="G44" s="68" t="s">
        <v>4</v>
      </c>
      <c r="H44" s="68"/>
      <c r="I44" s="68"/>
      <c r="J44" s="68"/>
      <c r="K44" s="68"/>
      <c r="L44" s="23">
        <f>SUM(L18:L43)</f>
        <v>2.2400000000000002</v>
      </c>
    </row>
    <row r="45" spans="1:12" s="7" customFormat="1" ht="9" customHeight="1" x14ac:dyDescent="0.25"/>
    <row r="46" spans="1:12" s="7" customFormat="1" x14ac:dyDescent="0.25">
      <c r="A46" s="6" t="s">
        <v>75</v>
      </c>
      <c r="F46" s="7">
        <v>86838</v>
      </c>
    </row>
    <row r="47" spans="1:12" s="7" customFormat="1" x14ac:dyDescent="0.25">
      <c r="A47" s="6"/>
    </row>
    <row r="48" spans="1:12" s="7" customFormat="1" ht="47.25" customHeight="1" x14ac:dyDescent="0.25">
      <c r="A48" s="65" t="s">
        <v>5</v>
      </c>
      <c r="B48" s="66"/>
      <c r="C48" s="66"/>
      <c r="D48" s="66"/>
      <c r="E48" s="67"/>
      <c r="F48" s="14" t="s">
        <v>6</v>
      </c>
      <c r="G48" s="14" t="s">
        <v>1</v>
      </c>
      <c r="H48" s="14" t="s">
        <v>70</v>
      </c>
      <c r="I48" s="14" t="s">
        <v>71</v>
      </c>
      <c r="J48" s="14" t="s">
        <v>72</v>
      </c>
      <c r="K48" s="17" t="s">
        <v>73</v>
      </c>
    </row>
    <row r="49" spans="1:11" s="7" customFormat="1" ht="15" customHeight="1" x14ac:dyDescent="0.25">
      <c r="A49" s="68" t="s">
        <v>44</v>
      </c>
      <c r="B49" s="68"/>
      <c r="C49" s="68"/>
      <c r="D49" s="68"/>
      <c r="E49" s="68"/>
      <c r="F49" s="3">
        <f>'Услуга №1'!F37</f>
        <v>25207</v>
      </c>
      <c r="G49" s="23">
        <f>F18</f>
        <v>0.89600000000000002</v>
      </c>
      <c r="H49" s="5">
        <f>F49*G49*12</f>
        <v>271025.66399999999</v>
      </c>
      <c r="I49" s="5">
        <f>H49*1.302+11231.13</f>
        <v>364106.544528</v>
      </c>
      <c r="J49" s="35">
        <f>F46</f>
        <v>86838</v>
      </c>
      <c r="K49" s="5">
        <f>I49/J49</f>
        <v>4.1929402396185997</v>
      </c>
    </row>
    <row r="50" spans="1:11" s="7" customFormat="1" ht="15" customHeight="1" x14ac:dyDescent="0.25">
      <c r="A50" s="68" t="s">
        <v>88</v>
      </c>
      <c r="B50" s="68"/>
      <c r="C50" s="68"/>
      <c r="D50" s="68"/>
      <c r="E50" s="68"/>
      <c r="F50" s="3">
        <f>'Услуга №1'!F86</f>
        <v>20387</v>
      </c>
      <c r="G50" s="23">
        <f t="shared" ref="G50:G74" si="0">F19</f>
        <v>0.89600000000000002</v>
      </c>
      <c r="H50" s="5">
        <f t="shared" ref="H50:H74" si="1">F50*G50*12</f>
        <v>219201.024</v>
      </c>
      <c r="I50" s="5">
        <f t="shared" ref="I50:I74" si="2">H50*1.302+11231.13</f>
        <v>296630.86324800004</v>
      </c>
      <c r="J50" s="35">
        <f>J49</f>
        <v>86838</v>
      </c>
      <c r="K50" s="5">
        <f t="shared" ref="K50:K74" si="3">I50/J50</f>
        <v>3.4159108137911978</v>
      </c>
    </row>
    <row r="51" spans="1:11" s="7" customFormat="1" ht="15" customHeight="1" x14ac:dyDescent="0.25">
      <c r="A51" s="68" t="s">
        <v>47</v>
      </c>
      <c r="B51" s="68"/>
      <c r="C51" s="68"/>
      <c r="D51" s="68"/>
      <c r="E51" s="68"/>
      <c r="F51" s="3">
        <f>'Услуга №1'!F88</f>
        <v>19169</v>
      </c>
      <c r="G51" s="23">
        <f t="shared" si="0"/>
        <v>0.89600000000000002</v>
      </c>
      <c r="H51" s="5">
        <f t="shared" si="1"/>
        <v>206105.08799999999</v>
      </c>
      <c r="I51" s="5">
        <f t="shared" si="2"/>
        <v>279579.95457599999</v>
      </c>
      <c r="J51" s="35">
        <f t="shared" ref="J51:J74" si="4">J50</f>
        <v>86838</v>
      </c>
      <c r="K51" s="5">
        <f t="shared" si="3"/>
        <v>3.2195577348165547</v>
      </c>
    </row>
    <row r="52" spans="1:11" s="7" customFormat="1" ht="15" customHeight="1" x14ac:dyDescent="0.25">
      <c r="A52" s="68" t="s">
        <v>46</v>
      </c>
      <c r="B52" s="68"/>
      <c r="C52" s="68"/>
      <c r="D52" s="68"/>
      <c r="E52" s="68"/>
      <c r="F52" s="3">
        <f>'Услуга №1'!F38</f>
        <v>19169</v>
      </c>
      <c r="G52" s="23">
        <f t="shared" si="0"/>
        <v>0.89600000000000002</v>
      </c>
      <c r="H52" s="5">
        <f t="shared" si="1"/>
        <v>206105.08799999999</v>
      </c>
      <c r="I52" s="5">
        <f t="shared" si="2"/>
        <v>279579.95457599999</v>
      </c>
      <c r="J52" s="35">
        <f t="shared" si="4"/>
        <v>86838</v>
      </c>
      <c r="K52" s="5">
        <f t="shared" si="3"/>
        <v>3.2195577348165547</v>
      </c>
    </row>
    <row r="53" spans="1:11" s="7" customFormat="1" ht="15.75" customHeight="1" x14ac:dyDescent="0.25">
      <c r="A53" s="68" t="s">
        <v>87</v>
      </c>
      <c r="B53" s="68"/>
      <c r="C53" s="68"/>
      <c r="D53" s="68"/>
      <c r="E53" s="68"/>
      <c r="F53" s="3">
        <f>'Услуга №1'!F89</f>
        <v>19169</v>
      </c>
      <c r="G53" s="23">
        <f t="shared" si="0"/>
        <v>0.89600000000000002</v>
      </c>
      <c r="H53" s="5">
        <f t="shared" si="1"/>
        <v>206105.08799999999</v>
      </c>
      <c r="I53" s="5">
        <f t="shared" si="2"/>
        <v>279579.95457599999</v>
      </c>
      <c r="J53" s="35">
        <f t="shared" si="4"/>
        <v>86838</v>
      </c>
      <c r="K53" s="5">
        <f t="shared" si="3"/>
        <v>3.2195577348165547</v>
      </c>
    </row>
    <row r="54" spans="1:11" s="7" customFormat="1" ht="15" customHeight="1" x14ac:dyDescent="0.25">
      <c r="A54" s="68" t="s">
        <v>40</v>
      </c>
      <c r="B54" s="68"/>
      <c r="C54" s="68"/>
      <c r="D54" s="68"/>
      <c r="E54" s="68"/>
      <c r="F54" s="24">
        <f>'Услуга №1'!F90</f>
        <v>15592</v>
      </c>
      <c r="G54" s="23">
        <f t="shared" si="0"/>
        <v>3.1360000000000001</v>
      </c>
      <c r="H54" s="5">
        <f t="shared" si="1"/>
        <v>586758.14400000009</v>
      </c>
      <c r="I54" s="5">
        <f t="shared" si="2"/>
        <v>775190.23348800011</v>
      </c>
      <c r="J54" s="35">
        <f t="shared" si="4"/>
        <v>86838</v>
      </c>
      <c r="K54" s="5">
        <f t="shared" si="3"/>
        <v>8.9268549884612742</v>
      </c>
    </row>
    <row r="55" spans="1:11" s="7" customFormat="1" ht="15" customHeight="1" x14ac:dyDescent="0.25">
      <c r="A55" s="68" t="s">
        <v>90</v>
      </c>
      <c r="B55" s="68"/>
      <c r="C55" s="68"/>
      <c r="D55" s="68"/>
      <c r="E55" s="68"/>
      <c r="F55" s="24">
        <f>'Услуга №1'!F91</f>
        <v>14764</v>
      </c>
      <c r="G55" s="23">
        <f t="shared" si="0"/>
        <v>0.89600000000000002</v>
      </c>
      <c r="H55" s="5">
        <f t="shared" si="1"/>
        <v>158742.52799999999</v>
      </c>
      <c r="I55" s="5">
        <f t="shared" si="2"/>
        <v>217913.90145599999</v>
      </c>
      <c r="J55" s="35">
        <f t="shared" si="4"/>
        <v>86838</v>
      </c>
      <c r="K55" s="5">
        <f t="shared" si="3"/>
        <v>2.5094302201340426</v>
      </c>
    </row>
    <row r="56" spans="1:11" s="7" customFormat="1" ht="15" customHeight="1" x14ac:dyDescent="0.25">
      <c r="A56" s="68" t="s">
        <v>48</v>
      </c>
      <c r="B56" s="68"/>
      <c r="C56" s="68"/>
      <c r="D56" s="68"/>
      <c r="E56" s="68"/>
      <c r="F56" s="24">
        <f>'Услуга №1'!F92</f>
        <v>15592</v>
      </c>
      <c r="G56" s="23">
        <f t="shared" si="0"/>
        <v>0.89600000000000002</v>
      </c>
      <c r="H56" s="5">
        <f t="shared" si="1"/>
        <v>167645.18400000001</v>
      </c>
      <c r="I56" s="5">
        <f t="shared" si="2"/>
        <v>229505.15956800003</v>
      </c>
      <c r="J56" s="35">
        <f t="shared" si="4"/>
        <v>86838</v>
      </c>
      <c r="K56" s="5">
        <f t="shared" si="3"/>
        <v>2.6429116235749328</v>
      </c>
    </row>
    <row r="57" spans="1:11" s="7" customFormat="1" ht="15" customHeight="1" x14ac:dyDescent="0.25">
      <c r="A57" s="68" t="s">
        <v>89</v>
      </c>
      <c r="B57" s="68"/>
      <c r="C57" s="68"/>
      <c r="D57" s="68"/>
      <c r="E57" s="68"/>
      <c r="F57" s="3">
        <f>'Услуга №1'!F39</f>
        <v>15592</v>
      </c>
      <c r="G57" s="23">
        <f t="shared" si="0"/>
        <v>0.89600000000000002</v>
      </c>
      <c r="H57" s="5">
        <f t="shared" si="1"/>
        <v>167645.18400000001</v>
      </c>
      <c r="I57" s="5">
        <f t="shared" si="2"/>
        <v>229505.15956800003</v>
      </c>
      <c r="J57" s="35">
        <f t="shared" si="4"/>
        <v>86838</v>
      </c>
      <c r="K57" s="5">
        <f t="shared" si="3"/>
        <v>2.6429116235749328</v>
      </c>
    </row>
    <row r="58" spans="1:11" s="7" customFormat="1" ht="15" customHeight="1" x14ac:dyDescent="0.25">
      <c r="A58" s="68" t="s">
        <v>49</v>
      </c>
      <c r="B58" s="68"/>
      <c r="C58" s="68"/>
      <c r="D58" s="68"/>
      <c r="E58" s="68"/>
      <c r="F58" s="3">
        <f>'Услуга №1'!F40</f>
        <v>19169</v>
      </c>
      <c r="G58" s="23">
        <f t="shared" si="0"/>
        <v>0.89600000000000002</v>
      </c>
      <c r="H58" s="5">
        <f t="shared" si="1"/>
        <v>206105.08799999999</v>
      </c>
      <c r="I58" s="5">
        <f t="shared" si="2"/>
        <v>279579.95457599999</v>
      </c>
      <c r="J58" s="35">
        <f t="shared" si="4"/>
        <v>86838</v>
      </c>
      <c r="K58" s="5">
        <f t="shared" si="3"/>
        <v>3.2195577348165547</v>
      </c>
    </row>
    <row r="59" spans="1:11" s="7" customFormat="1" ht="18" customHeight="1" x14ac:dyDescent="0.25">
      <c r="A59" s="68" t="s">
        <v>50</v>
      </c>
      <c r="B59" s="68"/>
      <c r="C59" s="68"/>
      <c r="D59" s="68"/>
      <c r="E59" s="68"/>
      <c r="F59" s="3">
        <f>'Услуга №1'!F41</f>
        <v>19169</v>
      </c>
      <c r="G59" s="23">
        <f t="shared" si="0"/>
        <v>0.89600000000000002</v>
      </c>
      <c r="H59" s="5">
        <f t="shared" si="1"/>
        <v>206105.08799999999</v>
      </c>
      <c r="I59" s="5">
        <f t="shared" si="2"/>
        <v>279579.95457599999</v>
      </c>
      <c r="J59" s="35">
        <f t="shared" si="4"/>
        <v>86838</v>
      </c>
      <c r="K59" s="5">
        <f t="shared" si="3"/>
        <v>3.2195577348165547</v>
      </c>
    </row>
    <row r="60" spans="1:11" s="7" customFormat="1" ht="15" customHeight="1" x14ac:dyDescent="0.25">
      <c r="A60" s="68" t="s">
        <v>91</v>
      </c>
      <c r="B60" s="68"/>
      <c r="C60" s="68"/>
      <c r="D60" s="68"/>
      <c r="E60" s="68"/>
      <c r="F60" s="3">
        <f>'Услуга №1'!F42</f>
        <v>16258</v>
      </c>
      <c r="G60" s="23">
        <f t="shared" si="0"/>
        <v>0.89600000000000002</v>
      </c>
      <c r="H60" s="5">
        <f t="shared" si="1"/>
        <v>174806.016</v>
      </c>
      <c r="I60" s="5">
        <f t="shared" si="2"/>
        <v>238828.56283200003</v>
      </c>
      <c r="J60" s="35">
        <f t="shared" si="4"/>
        <v>86838</v>
      </c>
      <c r="K60" s="5">
        <f t="shared" si="3"/>
        <v>2.7502771002556488</v>
      </c>
    </row>
    <row r="61" spans="1:11" s="7" customFormat="1" ht="15" customHeight="1" x14ac:dyDescent="0.25">
      <c r="A61" s="68" t="s">
        <v>92</v>
      </c>
      <c r="B61" s="68"/>
      <c r="C61" s="68"/>
      <c r="D61" s="68"/>
      <c r="E61" s="68"/>
      <c r="F61" s="3">
        <f>'Услуга №1'!F43</f>
        <v>15592</v>
      </c>
      <c r="G61" s="23">
        <f t="shared" si="0"/>
        <v>0.89600000000000002</v>
      </c>
      <c r="H61" s="5">
        <f t="shared" si="1"/>
        <v>167645.18400000001</v>
      </c>
      <c r="I61" s="5">
        <f t="shared" si="2"/>
        <v>229505.15956800003</v>
      </c>
      <c r="J61" s="35">
        <f t="shared" si="4"/>
        <v>86838</v>
      </c>
      <c r="K61" s="5">
        <f t="shared" si="3"/>
        <v>2.6429116235749328</v>
      </c>
    </row>
    <row r="62" spans="1:11" s="7" customFormat="1" ht="17.25" customHeight="1" x14ac:dyDescent="0.25">
      <c r="A62" s="68" t="s">
        <v>93</v>
      </c>
      <c r="B62" s="68"/>
      <c r="C62" s="68"/>
      <c r="D62" s="68"/>
      <c r="E62" s="68"/>
      <c r="F62" s="3">
        <f>'Услуга №1'!F44</f>
        <v>15592</v>
      </c>
      <c r="G62" s="23">
        <f t="shared" si="0"/>
        <v>0.89600000000000002</v>
      </c>
      <c r="H62" s="5">
        <f t="shared" si="1"/>
        <v>167645.18400000001</v>
      </c>
      <c r="I62" s="5">
        <f t="shared" si="2"/>
        <v>229505.15956800003</v>
      </c>
      <c r="J62" s="35">
        <f t="shared" si="4"/>
        <v>86838</v>
      </c>
      <c r="K62" s="5">
        <f t="shared" si="3"/>
        <v>2.6429116235749328</v>
      </c>
    </row>
    <row r="63" spans="1:11" s="7" customFormat="1" ht="17.25" customHeight="1" x14ac:dyDescent="0.25">
      <c r="A63" s="68" t="s">
        <v>94</v>
      </c>
      <c r="B63" s="68"/>
      <c r="C63" s="68"/>
      <c r="D63" s="68"/>
      <c r="E63" s="68"/>
      <c r="F63" s="35">
        <f>'Услуга №1'!F45</f>
        <v>16558</v>
      </c>
      <c r="G63" s="23">
        <f t="shared" si="0"/>
        <v>0.89600000000000002</v>
      </c>
      <c r="H63" s="5">
        <f t="shared" si="1"/>
        <v>178031.61600000001</v>
      </c>
      <c r="I63" s="5">
        <f t="shared" si="2"/>
        <v>243028.29403200003</v>
      </c>
      <c r="J63" s="35">
        <f t="shared" si="4"/>
        <v>86838</v>
      </c>
      <c r="K63" s="5">
        <f t="shared" si="3"/>
        <v>2.7986399275893046</v>
      </c>
    </row>
    <row r="64" spans="1:11" s="7" customFormat="1" ht="15" customHeight="1" x14ac:dyDescent="0.25">
      <c r="A64" s="68" t="s">
        <v>95</v>
      </c>
      <c r="B64" s="68"/>
      <c r="C64" s="68"/>
      <c r="D64" s="68"/>
      <c r="E64" s="68"/>
      <c r="F64" s="35">
        <f>'Услуга №1'!F46</f>
        <v>16650</v>
      </c>
      <c r="G64" s="23">
        <f t="shared" si="0"/>
        <v>0.89600000000000002</v>
      </c>
      <c r="H64" s="5">
        <f t="shared" si="1"/>
        <v>179020.79999999999</v>
      </c>
      <c r="I64" s="5">
        <f t="shared" si="2"/>
        <v>244316.21160000001</v>
      </c>
      <c r="J64" s="35">
        <f t="shared" si="4"/>
        <v>86838</v>
      </c>
      <c r="K64" s="5">
        <f t="shared" si="3"/>
        <v>2.813471194638292</v>
      </c>
    </row>
    <row r="65" spans="1:12" s="7" customFormat="1" ht="15" customHeight="1" x14ac:dyDescent="0.25">
      <c r="A65" s="68" t="s">
        <v>97</v>
      </c>
      <c r="B65" s="68"/>
      <c r="C65" s="68"/>
      <c r="D65" s="68"/>
      <c r="E65" s="68"/>
      <c r="F65" s="35">
        <f>'Услуга №1'!F47</f>
        <v>16182</v>
      </c>
      <c r="G65" s="23">
        <f t="shared" si="0"/>
        <v>0.89600000000000002</v>
      </c>
      <c r="H65" s="5">
        <f t="shared" si="1"/>
        <v>173988.864</v>
      </c>
      <c r="I65" s="5">
        <f t="shared" si="2"/>
        <v>237764.63092800003</v>
      </c>
      <c r="J65" s="35">
        <f t="shared" si="4"/>
        <v>86838</v>
      </c>
      <c r="K65" s="5">
        <f t="shared" si="3"/>
        <v>2.7380251839977894</v>
      </c>
    </row>
    <row r="66" spans="1:12" s="7" customFormat="1" ht="15" customHeight="1" x14ac:dyDescent="0.25">
      <c r="A66" s="68" t="s">
        <v>54</v>
      </c>
      <c r="B66" s="68"/>
      <c r="C66" s="68"/>
      <c r="D66" s="68"/>
      <c r="E66" s="68"/>
      <c r="F66" s="3">
        <f>'Услуга №1'!F48</f>
        <v>19169</v>
      </c>
      <c r="G66" s="23">
        <f t="shared" si="0"/>
        <v>0.89600000000000002</v>
      </c>
      <c r="H66" s="5">
        <f t="shared" si="1"/>
        <v>206105.08799999999</v>
      </c>
      <c r="I66" s="5">
        <f t="shared" si="2"/>
        <v>279579.95457599999</v>
      </c>
      <c r="J66" s="35">
        <f t="shared" si="4"/>
        <v>86838</v>
      </c>
      <c r="K66" s="5">
        <f t="shared" si="3"/>
        <v>3.2195577348165547</v>
      </c>
    </row>
    <row r="67" spans="1:12" s="7" customFormat="1" ht="15.75" customHeight="1" x14ac:dyDescent="0.25">
      <c r="A67" s="68" t="s">
        <v>52</v>
      </c>
      <c r="B67" s="68"/>
      <c r="C67" s="68"/>
      <c r="D67" s="68"/>
      <c r="E67" s="68"/>
      <c r="F67" s="23">
        <f>'Услуга №1'!F49</f>
        <v>16847.496999999999</v>
      </c>
      <c r="G67" s="23">
        <f t="shared" si="0"/>
        <v>0.89600000000000002</v>
      </c>
      <c r="H67" s="5">
        <f t="shared" si="1"/>
        <v>181144.287744</v>
      </c>
      <c r="I67" s="5">
        <f t="shared" si="2"/>
        <v>247080.99264268801</v>
      </c>
      <c r="J67" s="35">
        <f t="shared" si="4"/>
        <v>86838</v>
      </c>
      <c r="K67" s="5">
        <f t="shared" si="3"/>
        <v>2.8453095723380089</v>
      </c>
    </row>
    <row r="68" spans="1:12" s="7" customFormat="1" ht="15" customHeight="1" x14ac:dyDescent="0.25">
      <c r="A68" s="68" t="s">
        <v>96</v>
      </c>
      <c r="B68" s="68"/>
      <c r="C68" s="68"/>
      <c r="D68" s="68"/>
      <c r="E68" s="68"/>
      <c r="F68" s="24">
        <f>'Услуга №1'!F94</f>
        <v>16406</v>
      </c>
      <c r="G68" s="23">
        <f t="shared" si="0"/>
        <v>7.1680000000000001</v>
      </c>
      <c r="H68" s="5">
        <f t="shared" si="1"/>
        <v>1411178.496</v>
      </c>
      <c r="I68" s="5">
        <f t="shared" si="2"/>
        <v>1848585.5317919999</v>
      </c>
      <c r="J68" s="35">
        <f t="shared" si="4"/>
        <v>86838</v>
      </c>
      <c r="K68" s="5">
        <f t="shared" si="3"/>
        <v>21.287748817245905</v>
      </c>
    </row>
    <row r="69" spans="1:12" s="7" customFormat="1" ht="15" customHeight="1" x14ac:dyDescent="0.25">
      <c r="A69" s="68" t="s">
        <v>53</v>
      </c>
      <c r="B69" s="68"/>
      <c r="C69" s="68"/>
      <c r="D69" s="68"/>
      <c r="E69" s="68"/>
      <c r="F69" s="24">
        <f>'Услуга №1'!F95</f>
        <v>13592</v>
      </c>
      <c r="G69" s="23">
        <f t="shared" si="0"/>
        <v>7.1680000000000001</v>
      </c>
      <c r="H69" s="5">
        <f t="shared" si="1"/>
        <v>1169129.4720000001</v>
      </c>
      <c r="I69" s="5">
        <f t="shared" si="2"/>
        <v>1533437.702544</v>
      </c>
      <c r="J69" s="35">
        <f t="shared" si="4"/>
        <v>86838</v>
      </c>
      <c r="K69" s="5">
        <f t="shared" si="3"/>
        <v>17.658602254128375</v>
      </c>
    </row>
    <row r="70" spans="1:12" s="7" customFormat="1" ht="15" customHeight="1" x14ac:dyDescent="0.25">
      <c r="A70" s="68" t="s">
        <v>98</v>
      </c>
      <c r="B70" s="68"/>
      <c r="C70" s="68"/>
      <c r="D70" s="68"/>
      <c r="E70" s="68"/>
      <c r="F70" s="24">
        <f>'Услуга №1'!F96</f>
        <v>16287</v>
      </c>
      <c r="G70" s="23">
        <f t="shared" si="0"/>
        <v>0.89600000000000002</v>
      </c>
      <c r="H70" s="5">
        <f t="shared" si="1"/>
        <v>175117.82399999999</v>
      </c>
      <c r="I70" s="5">
        <f t="shared" si="2"/>
        <v>239234.53684800002</v>
      </c>
      <c r="J70" s="35">
        <f t="shared" si="4"/>
        <v>86838</v>
      </c>
      <c r="K70" s="5">
        <f t="shared" si="3"/>
        <v>2.7549521735645688</v>
      </c>
    </row>
    <row r="71" spans="1:12" s="7" customFormat="1" ht="15" customHeight="1" x14ac:dyDescent="0.25">
      <c r="A71" s="68" t="s">
        <v>99</v>
      </c>
      <c r="B71" s="68"/>
      <c r="C71" s="68"/>
      <c r="D71" s="68"/>
      <c r="E71" s="68"/>
      <c r="F71" s="24">
        <f>'Услуга №1'!F97</f>
        <v>16204</v>
      </c>
      <c r="G71" s="23">
        <f t="shared" si="0"/>
        <v>0.89600000000000002</v>
      </c>
      <c r="H71" s="5">
        <f t="shared" si="1"/>
        <v>174225.408</v>
      </c>
      <c r="I71" s="5">
        <f t="shared" si="2"/>
        <v>238072.61121600002</v>
      </c>
      <c r="J71" s="35">
        <f t="shared" si="4"/>
        <v>86838</v>
      </c>
      <c r="K71" s="5">
        <f t="shared" si="3"/>
        <v>2.7415717913355908</v>
      </c>
    </row>
    <row r="72" spans="1:12" s="7" customFormat="1" ht="15" customHeight="1" x14ac:dyDescent="0.25">
      <c r="A72" s="68" t="s">
        <v>100</v>
      </c>
      <c r="B72" s="68"/>
      <c r="C72" s="68"/>
      <c r="D72" s="68"/>
      <c r="E72" s="68"/>
      <c r="F72" s="24">
        <f>'Услуга №1'!F98</f>
        <v>15512</v>
      </c>
      <c r="G72" s="23">
        <f t="shared" si="0"/>
        <v>0.89600000000000002</v>
      </c>
      <c r="H72" s="5">
        <f>F72*G72*12</f>
        <v>166785.024</v>
      </c>
      <c r="I72" s="5">
        <f t="shared" si="2"/>
        <v>228385.23124800003</v>
      </c>
      <c r="J72" s="35">
        <f t="shared" si="4"/>
        <v>86838</v>
      </c>
      <c r="K72" s="5">
        <f t="shared" si="3"/>
        <v>2.6300148696192913</v>
      </c>
    </row>
    <row r="73" spans="1:12" s="7" customFormat="1" ht="18" customHeight="1" x14ac:dyDescent="0.25">
      <c r="A73" s="68" t="s">
        <v>55</v>
      </c>
      <c r="B73" s="68"/>
      <c r="C73" s="68"/>
      <c r="D73" s="68"/>
      <c r="E73" s="68"/>
      <c r="F73" s="24">
        <f>'Услуга №1'!F99</f>
        <v>13556</v>
      </c>
      <c r="G73" s="23">
        <f t="shared" si="0"/>
        <v>14</v>
      </c>
      <c r="H73" s="5">
        <f t="shared" si="1"/>
        <v>2277408</v>
      </c>
      <c r="I73" s="5">
        <f t="shared" si="2"/>
        <v>2976416.3459999999</v>
      </c>
      <c r="J73" s="35">
        <f t="shared" si="4"/>
        <v>86838</v>
      </c>
      <c r="K73" s="5">
        <f t="shared" si="3"/>
        <v>34.275505492986937</v>
      </c>
    </row>
    <row r="74" spans="1:12" s="7" customFormat="1" ht="15" customHeight="1" x14ac:dyDescent="0.25">
      <c r="A74" s="68" t="s">
        <v>101</v>
      </c>
      <c r="B74" s="68"/>
      <c r="C74" s="68"/>
      <c r="D74" s="68"/>
      <c r="E74" s="68"/>
      <c r="F74" s="54">
        <f>'Услуга №1'!F100</f>
        <v>16770</v>
      </c>
      <c r="G74" s="23">
        <f t="shared" si="0"/>
        <v>0.89600000000000002</v>
      </c>
      <c r="H74" s="5">
        <f t="shared" si="1"/>
        <v>180311.04000000001</v>
      </c>
      <c r="I74" s="5">
        <f t="shared" si="2"/>
        <v>245996.10408000002</v>
      </c>
      <c r="J74" s="35">
        <f t="shared" si="4"/>
        <v>86838</v>
      </c>
      <c r="K74" s="5">
        <f t="shared" si="3"/>
        <v>2.8328163255717547</v>
      </c>
    </row>
    <row r="75" spans="1:12" ht="18.75" customHeight="1" x14ac:dyDescent="0.25">
      <c r="A75" s="74" t="s">
        <v>76</v>
      </c>
      <c r="B75" s="75"/>
      <c r="C75" s="75"/>
      <c r="D75" s="75"/>
      <c r="E75" s="75"/>
      <c r="F75" s="75"/>
      <c r="G75" s="75"/>
      <c r="H75" s="76"/>
      <c r="I75" s="27">
        <f>SUM(I49:I74)</f>
        <v>12770488.664210686</v>
      </c>
      <c r="J75" s="27"/>
      <c r="K75" s="27">
        <f>SUM(K49:K74)</f>
        <v>147.06106386847563</v>
      </c>
      <c r="L75" s="7"/>
    </row>
    <row r="76" spans="1:12" s="7" customFormat="1" ht="10.5" customHeight="1" x14ac:dyDescent="0.25"/>
    <row r="77" spans="1:12" s="7" customFormat="1" ht="14.25" customHeight="1" x14ac:dyDescent="0.25">
      <c r="A77" s="70" t="s">
        <v>8</v>
      </c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</row>
    <row r="78" spans="1:12" s="7" customFormat="1" ht="47.25" customHeight="1" x14ac:dyDescent="0.25">
      <c r="A78" s="69" t="s">
        <v>9</v>
      </c>
      <c r="B78" s="69"/>
      <c r="C78" s="69"/>
      <c r="D78" s="69"/>
      <c r="E78" s="69"/>
      <c r="F78" s="14" t="s">
        <v>7</v>
      </c>
      <c r="G78" s="14" t="s">
        <v>69</v>
      </c>
      <c r="H78" s="14" t="s">
        <v>68</v>
      </c>
      <c r="I78" s="14" t="s">
        <v>77</v>
      </c>
      <c r="J78" s="14" t="s">
        <v>72</v>
      </c>
      <c r="K78" s="29" t="s">
        <v>73</v>
      </c>
      <c r="L78" s="31"/>
    </row>
    <row r="79" spans="1:12" s="7" customFormat="1" x14ac:dyDescent="0.25">
      <c r="A79" s="84" t="s">
        <v>41</v>
      </c>
      <c r="B79" s="85"/>
      <c r="C79" s="85"/>
      <c r="D79" s="85"/>
      <c r="E79" s="86"/>
      <c r="F79" s="4" t="s">
        <v>42</v>
      </c>
      <c r="G79" s="21">
        <f>I79/H79</f>
        <v>69142.52669039146</v>
      </c>
      <c r="H79" s="21">
        <f>'Услуга №1'!H54</f>
        <v>2.81</v>
      </c>
      <c r="I79" s="21">
        <v>194290.5</v>
      </c>
      <c r="J79" s="35">
        <f>J72</f>
        <v>86838</v>
      </c>
      <c r="K79" s="48">
        <f>I79/J79</f>
        <v>2.2373903129966144</v>
      </c>
      <c r="L79" s="32"/>
    </row>
    <row r="80" spans="1:12" s="7" customFormat="1" x14ac:dyDescent="0.25">
      <c r="A80" s="71" t="s">
        <v>10</v>
      </c>
      <c r="B80" s="71"/>
      <c r="C80" s="71"/>
      <c r="D80" s="71"/>
      <c r="E80" s="71"/>
      <c r="F80" s="3" t="s">
        <v>13</v>
      </c>
      <c r="G80" s="5">
        <f>I80/H80</f>
        <v>432.44262150946054</v>
      </c>
      <c r="H80" s="21">
        <f>'Услуга №1'!H55</f>
        <v>1706.04</v>
      </c>
      <c r="I80" s="21">
        <v>737764.41</v>
      </c>
      <c r="J80" s="35">
        <f>J79</f>
        <v>86838</v>
      </c>
      <c r="K80" s="48">
        <f t="shared" ref="K80:K82" si="5">I80/J80</f>
        <v>8.4958705866095485</v>
      </c>
      <c r="L80" s="32"/>
    </row>
    <row r="81" spans="1:13" s="7" customFormat="1" x14ac:dyDescent="0.25">
      <c r="A81" s="71" t="s">
        <v>11</v>
      </c>
      <c r="B81" s="71"/>
      <c r="C81" s="71"/>
      <c r="D81" s="71"/>
      <c r="E81" s="71"/>
      <c r="F81" s="3" t="s">
        <v>14</v>
      </c>
      <c r="G81" s="5">
        <f>I81/H81</f>
        <v>448.01305657850685</v>
      </c>
      <c r="H81" s="21">
        <f>'Услуга №1'!H56</f>
        <v>29.87</v>
      </c>
      <c r="I81" s="21">
        <v>13382.15</v>
      </c>
      <c r="J81" s="35">
        <f t="shared" ref="J81:J82" si="6">J80</f>
        <v>86838</v>
      </c>
      <c r="K81" s="48">
        <f t="shared" si="5"/>
        <v>0.15410476980123908</v>
      </c>
      <c r="L81" s="32"/>
    </row>
    <row r="82" spans="1:13" s="7" customFormat="1" x14ac:dyDescent="0.25">
      <c r="A82" s="71" t="s">
        <v>12</v>
      </c>
      <c r="B82" s="71"/>
      <c r="C82" s="71"/>
      <c r="D82" s="71"/>
      <c r="E82" s="71"/>
      <c r="F82" s="3" t="s">
        <v>14</v>
      </c>
      <c r="G82" s="5">
        <f>I82/H82</f>
        <v>448.00920028308565</v>
      </c>
      <c r="H82" s="21">
        <f>'Услуга №1'!H57</f>
        <v>42.39</v>
      </c>
      <c r="I82" s="21">
        <v>18991.11</v>
      </c>
      <c r="J82" s="35">
        <f t="shared" si="6"/>
        <v>86838</v>
      </c>
      <c r="K82" s="48">
        <f t="shared" si="5"/>
        <v>0.21869584744006082</v>
      </c>
      <c r="L82" s="32"/>
    </row>
    <row r="83" spans="1:13" s="7" customFormat="1" x14ac:dyDescent="0.25">
      <c r="A83" s="77" t="s">
        <v>56</v>
      </c>
      <c r="B83" s="78"/>
      <c r="C83" s="78"/>
      <c r="D83" s="78"/>
      <c r="E83" s="78"/>
      <c r="F83" s="78"/>
      <c r="G83" s="78"/>
      <c r="H83" s="78"/>
      <c r="I83" s="27">
        <f>SUM(I79:I82)</f>
        <v>964428.17</v>
      </c>
      <c r="J83" s="28"/>
      <c r="K83" s="27">
        <f>SUM(K79:K82)</f>
        <v>11.106061516847465</v>
      </c>
      <c r="L83" s="33"/>
    </row>
    <row r="84" spans="1:13" s="7" customFormat="1" ht="12" customHeight="1" x14ac:dyDescent="0.25"/>
    <row r="85" spans="1:13" s="7" customFormat="1" x14ac:dyDescent="0.25">
      <c r="A85" s="70" t="s">
        <v>15</v>
      </c>
      <c r="B85" s="70"/>
      <c r="C85" s="70"/>
      <c r="D85" s="70"/>
      <c r="E85" s="70"/>
      <c r="F85" s="70"/>
      <c r="G85" s="70"/>
      <c r="H85" s="70"/>
      <c r="I85" s="70"/>
      <c r="J85" s="70"/>
      <c r="K85" s="70"/>
      <c r="L85" s="70"/>
    </row>
    <row r="86" spans="1:13" s="7" customFormat="1" ht="44.25" customHeight="1" x14ac:dyDescent="0.25">
      <c r="A86" s="65" t="s">
        <v>19</v>
      </c>
      <c r="B86" s="66"/>
      <c r="C86" s="66"/>
      <c r="D86" s="66"/>
      <c r="E86" s="67"/>
      <c r="F86" s="14" t="s">
        <v>7</v>
      </c>
      <c r="G86" s="14" t="s">
        <v>69</v>
      </c>
      <c r="H86" s="14" t="s">
        <v>68</v>
      </c>
      <c r="I86" s="14" t="s">
        <v>77</v>
      </c>
      <c r="J86" s="14" t="s">
        <v>72</v>
      </c>
      <c r="K86" s="29" t="s">
        <v>73</v>
      </c>
      <c r="L86" s="31"/>
    </row>
    <row r="87" spans="1:13" s="7" customFormat="1" x14ac:dyDescent="0.25">
      <c r="A87" s="71" t="s">
        <v>16</v>
      </c>
      <c r="B87" s="71"/>
      <c r="C87" s="71"/>
      <c r="D87" s="71"/>
      <c r="E87" s="71"/>
      <c r="F87" s="3" t="s">
        <v>17</v>
      </c>
      <c r="G87" s="23">
        <v>10.71</v>
      </c>
      <c r="H87" s="5">
        <f>'Услуга №1'!H62</f>
        <v>3569.9760000000001</v>
      </c>
      <c r="I87" s="5">
        <v>27651.279999999999</v>
      </c>
      <c r="J87" s="35">
        <f>J82</f>
        <v>86838</v>
      </c>
      <c r="K87" s="13">
        <f>I87/J87</f>
        <v>0.31842373154609732</v>
      </c>
      <c r="L87" s="33"/>
    </row>
    <row r="88" spans="1:13" s="7" customFormat="1" x14ac:dyDescent="0.25">
      <c r="A88" s="71" t="s">
        <v>59</v>
      </c>
      <c r="B88" s="71"/>
      <c r="C88" s="71"/>
      <c r="D88" s="71"/>
      <c r="E88" s="71"/>
      <c r="F88" s="3" t="s">
        <v>17</v>
      </c>
      <c r="G88" s="23">
        <f t="shared" ref="G88:G91" si="7">I88/H88</f>
        <v>10.751998453700764</v>
      </c>
      <c r="H88" s="5">
        <f>'Услуга №1'!H63</f>
        <v>724.31</v>
      </c>
      <c r="I88" s="5">
        <v>7787.78</v>
      </c>
      <c r="J88" s="35">
        <f>J87</f>
        <v>86838</v>
      </c>
      <c r="K88" s="13">
        <f t="shared" ref="K88:K91" si="8">I88/J88</f>
        <v>8.9681706165503583E-2</v>
      </c>
      <c r="L88" s="33"/>
    </row>
    <row r="89" spans="1:13" s="7" customFormat="1" ht="16.5" customHeight="1" x14ac:dyDescent="0.25">
      <c r="A89" s="71" t="s">
        <v>58</v>
      </c>
      <c r="B89" s="71"/>
      <c r="C89" s="71"/>
      <c r="D89" s="71"/>
      <c r="E89" s="71"/>
      <c r="F89" s="3" t="s">
        <v>17</v>
      </c>
      <c r="G89" s="23">
        <f t="shared" si="7"/>
        <v>10.752000000000001</v>
      </c>
      <c r="H89" s="5">
        <f>'Услуга №1'!H64</f>
        <v>2000</v>
      </c>
      <c r="I89" s="5">
        <v>21504</v>
      </c>
      <c r="J89" s="35">
        <f>J96</f>
        <v>86838</v>
      </c>
      <c r="K89" s="13">
        <f t="shared" si="8"/>
        <v>0.24763352449388518</v>
      </c>
      <c r="L89" s="33"/>
    </row>
    <row r="90" spans="1:13" s="7" customFormat="1" ht="16.5" customHeight="1" x14ac:dyDescent="0.25">
      <c r="A90" s="68" t="s">
        <v>60</v>
      </c>
      <c r="B90" s="68"/>
      <c r="C90" s="68"/>
      <c r="D90" s="68"/>
      <c r="E90" s="68"/>
      <c r="F90" s="3" t="s">
        <v>17</v>
      </c>
      <c r="G90" s="23">
        <f t="shared" si="7"/>
        <v>10.751999999999999</v>
      </c>
      <c r="H90" s="5">
        <f>'Услуга №1'!H65</f>
        <v>6200</v>
      </c>
      <c r="I90" s="5">
        <v>66662.399999999994</v>
      </c>
      <c r="J90" s="35">
        <f>J96</f>
        <v>86838</v>
      </c>
      <c r="K90" s="13">
        <f t="shared" si="8"/>
        <v>0.76766392593104393</v>
      </c>
      <c r="L90" s="33"/>
    </row>
    <row r="91" spans="1:13" s="7" customFormat="1" ht="15" customHeight="1" x14ac:dyDescent="0.25">
      <c r="A91" s="68" t="s">
        <v>118</v>
      </c>
      <c r="B91" s="68"/>
      <c r="C91" s="68"/>
      <c r="D91" s="68"/>
      <c r="E91" s="68"/>
      <c r="F91" s="3" t="s">
        <v>17</v>
      </c>
      <c r="G91" s="23">
        <f t="shared" si="7"/>
        <v>10.752000000000001</v>
      </c>
      <c r="H91" s="5">
        <f>'Услуга №1'!H66</f>
        <v>2100</v>
      </c>
      <c r="I91" s="5">
        <v>22579.200000000001</v>
      </c>
      <c r="J91" s="35">
        <f>J96</f>
        <v>86838</v>
      </c>
      <c r="K91" s="13">
        <f t="shared" si="8"/>
        <v>0.26001520071857942</v>
      </c>
      <c r="L91" s="33"/>
    </row>
    <row r="92" spans="1:13" ht="18.75" customHeight="1" x14ac:dyDescent="0.25">
      <c r="A92" s="77" t="s">
        <v>18</v>
      </c>
      <c r="B92" s="78"/>
      <c r="C92" s="78"/>
      <c r="D92" s="78"/>
      <c r="E92" s="78"/>
      <c r="F92" s="78"/>
      <c r="G92" s="78"/>
      <c r="H92" s="87"/>
      <c r="I92" s="27">
        <f>SUM(I87:I91)</f>
        <v>146184.66</v>
      </c>
      <c r="J92" s="28"/>
      <c r="K92" s="34">
        <f>SUM(K87:K91)</f>
        <v>1.6834180888551094</v>
      </c>
      <c r="L92" s="33"/>
      <c r="M92" s="7"/>
    </row>
    <row r="93" spans="1:13" s="7" customFormat="1" ht="9.75" customHeight="1" x14ac:dyDescent="0.25"/>
    <row r="94" spans="1:13" s="7" customFormat="1" x14ac:dyDescent="0.25">
      <c r="A94" s="70" t="s">
        <v>78</v>
      </c>
      <c r="B94" s="70"/>
      <c r="C94" s="70"/>
      <c r="D94" s="70"/>
      <c r="E94" s="70"/>
      <c r="F94" s="70"/>
      <c r="G94" s="70"/>
      <c r="H94" s="70"/>
      <c r="I94" s="70"/>
      <c r="J94" s="70"/>
      <c r="K94" s="70"/>
      <c r="L94" s="70"/>
    </row>
    <row r="95" spans="1:13" s="7" customFormat="1" ht="43.5" customHeight="1" x14ac:dyDescent="0.25">
      <c r="A95" s="65" t="s">
        <v>19</v>
      </c>
      <c r="B95" s="66"/>
      <c r="C95" s="66"/>
      <c r="D95" s="66"/>
      <c r="E95" s="67"/>
      <c r="F95" s="14" t="s">
        <v>7</v>
      </c>
      <c r="G95" s="14" t="s">
        <v>69</v>
      </c>
      <c r="H95" s="14" t="s">
        <v>68</v>
      </c>
      <c r="I95" s="14" t="s">
        <v>77</v>
      </c>
      <c r="J95" s="14" t="s">
        <v>72</v>
      </c>
      <c r="K95" s="17" t="s">
        <v>73</v>
      </c>
      <c r="L95" s="30"/>
    </row>
    <row r="96" spans="1:13" s="7" customFormat="1" ht="15" customHeight="1" x14ac:dyDescent="0.25">
      <c r="A96" s="68" t="s">
        <v>43</v>
      </c>
      <c r="B96" s="68"/>
      <c r="C96" s="68"/>
      <c r="D96" s="68"/>
      <c r="E96" s="68"/>
      <c r="F96" s="3" t="s">
        <v>17</v>
      </c>
      <c r="G96" s="23">
        <v>10.752000000000001</v>
      </c>
      <c r="H96" s="5">
        <f>'Услуга №1'!H71</f>
        <v>3594.12</v>
      </c>
      <c r="I96" s="5">
        <v>38643.980000000003</v>
      </c>
      <c r="J96" s="35">
        <f>J88</f>
        <v>86838</v>
      </c>
      <c r="K96" s="13">
        <f>I96/J96</f>
        <v>0.44501232179460609</v>
      </c>
      <c r="L96" s="33"/>
    </row>
    <row r="97" spans="1:13" s="7" customFormat="1" ht="18.75" customHeight="1" x14ac:dyDescent="0.25">
      <c r="A97" s="84" t="s">
        <v>85</v>
      </c>
      <c r="B97" s="85"/>
      <c r="C97" s="85"/>
      <c r="D97" s="85"/>
      <c r="E97" s="86"/>
      <c r="F97" s="3" t="s">
        <v>84</v>
      </c>
      <c r="G97" s="23"/>
      <c r="H97" s="5"/>
      <c r="I97" s="5">
        <v>5272.96</v>
      </c>
      <c r="J97" s="35">
        <f>J90</f>
        <v>86838</v>
      </c>
      <c r="K97" s="5">
        <f>I97/J97</f>
        <v>6.0721803818604758E-2</v>
      </c>
      <c r="L97" s="20"/>
    </row>
    <row r="98" spans="1:13" s="7" customFormat="1" x14ac:dyDescent="0.25">
      <c r="A98" s="77" t="s">
        <v>79</v>
      </c>
      <c r="B98" s="78"/>
      <c r="C98" s="78"/>
      <c r="D98" s="78"/>
      <c r="E98" s="78"/>
      <c r="F98" s="78"/>
      <c r="G98" s="78"/>
      <c r="H98" s="78"/>
      <c r="I98" s="36">
        <f>SUM(I96:I97)</f>
        <v>43916.94</v>
      </c>
      <c r="J98" s="36"/>
      <c r="K98" s="36">
        <f>SUM(K96:K97)</f>
        <v>0.50573412561321085</v>
      </c>
      <c r="L98" s="20"/>
    </row>
    <row r="99" spans="1:13" s="7" customFormat="1" ht="10.5" customHeight="1" x14ac:dyDescent="0.25">
      <c r="A99" s="37"/>
      <c r="B99" s="37"/>
      <c r="C99" s="37"/>
      <c r="D99" s="37"/>
      <c r="E99" s="37"/>
      <c r="F99" s="37"/>
      <c r="G99" s="37"/>
      <c r="H99" s="37"/>
      <c r="I99" s="38"/>
      <c r="J99" s="38"/>
      <c r="K99" s="38"/>
      <c r="L99" s="20"/>
    </row>
    <row r="100" spans="1:13" s="7" customFormat="1" x14ac:dyDescent="0.25">
      <c r="A100" s="70" t="s">
        <v>80</v>
      </c>
      <c r="B100" s="70"/>
      <c r="C100" s="70"/>
      <c r="D100" s="70"/>
      <c r="E100" s="70"/>
      <c r="F100" s="70"/>
      <c r="G100" s="70"/>
      <c r="H100" s="70"/>
      <c r="I100" s="70"/>
      <c r="J100" s="70"/>
      <c r="K100" s="70"/>
      <c r="L100" s="70"/>
    </row>
    <row r="101" spans="1:13" s="7" customFormat="1" ht="45.75" customHeight="1" x14ac:dyDescent="0.25">
      <c r="A101" s="65" t="s">
        <v>20</v>
      </c>
      <c r="B101" s="66"/>
      <c r="C101" s="66"/>
      <c r="D101" s="66"/>
      <c r="E101" s="67"/>
      <c r="F101" s="61" t="s">
        <v>7</v>
      </c>
      <c r="G101" s="61" t="s">
        <v>69</v>
      </c>
      <c r="H101" s="61" t="s">
        <v>68</v>
      </c>
      <c r="I101" s="61" t="s">
        <v>77</v>
      </c>
      <c r="J101" s="15" t="s">
        <v>72</v>
      </c>
      <c r="K101" s="17" t="s">
        <v>73</v>
      </c>
      <c r="L101" s="30"/>
      <c r="M101" s="30"/>
    </row>
    <row r="102" spans="1:13" s="7" customFormat="1" ht="31.5" customHeight="1" x14ac:dyDescent="0.25">
      <c r="A102" s="65" t="s">
        <v>21</v>
      </c>
      <c r="B102" s="66"/>
      <c r="C102" s="66"/>
      <c r="D102" s="66"/>
      <c r="E102" s="67"/>
      <c r="F102" s="22" t="s">
        <v>22</v>
      </c>
      <c r="G102" s="23">
        <v>3.5840000000000001</v>
      </c>
      <c r="H102" s="5">
        <f>'Услуга №1'!H77</f>
        <v>536.9</v>
      </c>
      <c r="I102" s="5">
        <f>G102*H102*12</f>
        <v>23090.995199999998</v>
      </c>
      <c r="J102" s="39">
        <f>J97</f>
        <v>86838</v>
      </c>
      <c r="K102" s="5">
        <f>I102/J102</f>
        <v>0.26590887860153384</v>
      </c>
      <c r="L102" s="19"/>
      <c r="M102" s="20"/>
    </row>
    <row r="103" spans="1:13" s="7" customFormat="1" ht="31.5" customHeight="1" x14ac:dyDescent="0.25">
      <c r="A103" s="65" t="s">
        <v>133</v>
      </c>
      <c r="B103" s="66"/>
      <c r="C103" s="66"/>
      <c r="D103" s="66"/>
      <c r="E103" s="67"/>
      <c r="F103" s="22" t="s">
        <v>22</v>
      </c>
      <c r="G103" s="23">
        <v>0.89600000000000002</v>
      </c>
      <c r="H103" s="5">
        <f>'Услуга №1'!H78</f>
        <v>76.7</v>
      </c>
      <c r="I103" s="5">
        <f>G103*H103*12</f>
        <v>824.67840000000001</v>
      </c>
      <c r="J103" s="39">
        <v>86838</v>
      </c>
      <c r="K103" s="5">
        <f>I103/J103</f>
        <v>9.4967456643404967E-3</v>
      </c>
      <c r="L103" s="19"/>
      <c r="M103" s="20"/>
    </row>
    <row r="104" spans="1:13" s="7" customFormat="1" ht="31.5" customHeight="1" x14ac:dyDescent="0.25">
      <c r="A104" s="65" t="s">
        <v>134</v>
      </c>
      <c r="B104" s="66"/>
      <c r="C104" s="66"/>
      <c r="D104" s="66"/>
      <c r="E104" s="67"/>
      <c r="F104" s="22" t="s">
        <v>84</v>
      </c>
      <c r="G104" s="23"/>
      <c r="H104" s="5"/>
      <c r="I104" s="5">
        <v>5530.83</v>
      </c>
      <c r="J104" s="39">
        <v>86838</v>
      </c>
      <c r="K104" s="5">
        <f>I104/J104</f>
        <v>6.3691356318662337E-2</v>
      </c>
      <c r="L104" s="19"/>
      <c r="M104" s="20"/>
    </row>
    <row r="105" spans="1:13" s="7" customFormat="1" ht="19.5" customHeight="1" x14ac:dyDescent="0.25">
      <c r="A105" s="65" t="s">
        <v>81</v>
      </c>
      <c r="B105" s="66"/>
      <c r="C105" s="66"/>
      <c r="D105" s="66"/>
      <c r="E105" s="67"/>
      <c r="F105" s="22" t="s">
        <v>82</v>
      </c>
      <c r="G105" s="23">
        <v>0.89600000000000002</v>
      </c>
      <c r="H105" s="5">
        <v>1811.3</v>
      </c>
      <c r="I105" s="5">
        <f>G105*H105*12</f>
        <v>19475.097600000001</v>
      </c>
      <c r="J105" s="39">
        <f>J102</f>
        <v>86838</v>
      </c>
      <c r="K105" s="5">
        <f>I105/J105</f>
        <v>0.22426930145788712</v>
      </c>
      <c r="L105" s="19"/>
      <c r="M105" s="20"/>
    </row>
    <row r="106" spans="1:13" s="7" customFormat="1" x14ac:dyDescent="0.25">
      <c r="A106" s="77" t="s">
        <v>23</v>
      </c>
      <c r="B106" s="78"/>
      <c r="C106" s="78"/>
      <c r="D106" s="78"/>
      <c r="E106" s="78"/>
      <c r="F106" s="78"/>
      <c r="G106" s="78"/>
      <c r="H106" s="87"/>
      <c r="I106" s="36">
        <f>SUM(I102:I105)</f>
        <v>48921.601199999997</v>
      </c>
      <c r="J106" s="40"/>
      <c r="K106" s="40">
        <f>SUM(K102:K105)</f>
        <v>0.56336628204242378</v>
      </c>
      <c r="L106" s="41"/>
      <c r="M106" s="20"/>
    </row>
    <row r="107" spans="1:13" s="7" customFormat="1" x14ac:dyDescent="0.25">
      <c r="A107" s="70" t="s">
        <v>39</v>
      </c>
      <c r="B107" s="70"/>
      <c r="C107" s="70"/>
      <c r="D107" s="70"/>
      <c r="E107" s="70"/>
      <c r="F107" s="70"/>
      <c r="G107" s="70"/>
      <c r="H107" s="70"/>
      <c r="I107" s="70"/>
      <c r="J107" s="70"/>
      <c r="K107" s="70"/>
      <c r="L107" s="70"/>
    </row>
    <row r="108" spans="1:13" s="7" customFormat="1" ht="48" customHeight="1" x14ac:dyDescent="0.25">
      <c r="A108" s="65" t="s">
        <v>5</v>
      </c>
      <c r="B108" s="66"/>
      <c r="C108" s="66"/>
      <c r="D108" s="66"/>
      <c r="E108" s="67"/>
      <c r="F108" s="14" t="s">
        <v>6</v>
      </c>
      <c r="G108" s="14" t="s">
        <v>1</v>
      </c>
      <c r="H108" s="14" t="s">
        <v>70</v>
      </c>
      <c r="I108" s="14" t="s">
        <v>71</v>
      </c>
      <c r="J108" s="14" t="s">
        <v>72</v>
      </c>
      <c r="K108" s="17" t="s">
        <v>73</v>
      </c>
    </row>
    <row r="109" spans="1:13" s="7" customFormat="1" ht="15" customHeight="1" x14ac:dyDescent="0.25">
      <c r="A109" s="68" t="s">
        <v>3</v>
      </c>
      <c r="B109" s="68"/>
      <c r="C109" s="68"/>
      <c r="D109" s="68"/>
      <c r="E109" s="68"/>
      <c r="F109" s="24">
        <f>'Услуга №1'!F85</f>
        <v>29094</v>
      </c>
      <c r="G109" s="23">
        <f>L18</f>
        <v>0.89600000000000002</v>
      </c>
      <c r="H109" s="43">
        <f>F109*G109*12</f>
        <v>312818.68800000002</v>
      </c>
      <c r="I109" s="5">
        <f>H109*1.302+11231.13</f>
        <v>418521.06177600008</v>
      </c>
      <c r="J109" s="35">
        <f>J103</f>
        <v>86838</v>
      </c>
      <c r="K109" s="5">
        <f>I109/J109</f>
        <v>4.8195612724383343</v>
      </c>
    </row>
    <row r="110" spans="1:13" s="7" customFormat="1" ht="15" customHeight="1" x14ac:dyDescent="0.25">
      <c r="A110" s="68" t="s">
        <v>45</v>
      </c>
      <c r="B110" s="68"/>
      <c r="C110" s="68"/>
      <c r="D110" s="68"/>
      <c r="E110" s="68"/>
      <c r="F110" s="3">
        <f>'Услуга №1'!F87</f>
        <v>19169</v>
      </c>
      <c r="G110" s="23">
        <f>L19</f>
        <v>0.89600000000000002</v>
      </c>
      <c r="H110" s="43">
        <f t="shared" ref="H110:H111" si="9">F110*G110*12</f>
        <v>206105.08799999999</v>
      </c>
      <c r="I110" s="5">
        <f t="shared" ref="I110:I111" si="10">H110*1.302+11231.13</f>
        <v>279579.95457599999</v>
      </c>
      <c r="J110" s="35">
        <f>J109</f>
        <v>86838</v>
      </c>
      <c r="K110" s="5">
        <f t="shared" ref="K110:K111" si="11">I110/J110</f>
        <v>3.2195577348165547</v>
      </c>
    </row>
    <row r="111" spans="1:13" s="7" customFormat="1" ht="15" customHeight="1" x14ac:dyDescent="0.25">
      <c r="A111" s="68" t="s">
        <v>51</v>
      </c>
      <c r="B111" s="68"/>
      <c r="C111" s="68"/>
      <c r="D111" s="68"/>
      <c r="E111" s="68"/>
      <c r="F111" s="24">
        <f>'Услуга №1'!F93</f>
        <v>15300</v>
      </c>
      <c r="G111" s="23">
        <f>L20</f>
        <v>0.44800000000000001</v>
      </c>
      <c r="H111" s="43">
        <f t="shared" si="9"/>
        <v>82252.800000000003</v>
      </c>
      <c r="I111" s="5">
        <f t="shared" si="10"/>
        <v>118324.27560000001</v>
      </c>
      <c r="J111" s="35">
        <f>J110</f>
        <v>86838</v>
      </c>
      <c r="K111" s="5">
        <f t="shared" si="11"/>
        <v>1.3625863746286189</v>
      </c>
    </row>
    <row r="112" spans="1:13" ht="15.75" customHeight="1" x14ac:dyDescent="0.25">
      <c r="A112" s="74" t="s">
        <v>24</v>
      </c>
      <c r="B112" s="75"/>
      <c r="C112" s="75"/>
      <c r="D112" s="75"/>
      <c r="E112" s="75"/>
      <c r="F112" s="75"/>
      <c r="G112" s="75"/>
      <c r="H112" s="76"/>
      <c r="I112" s="25">
        <f>SUM(I109:I111)</f>
        <v>816425.29195200012</v>
      </c>
      <c r="J112" s="25"/>
      <c r="K112" s="25">
        <f>SUM(K109:K111)</f>
        <v>9.4017053818835077</v>
      </c>
      <c r="L112" s="7"/>
    </row>
    <row r="113" spans="1:13" s="7" customFormat="1" ht="12" customHeight="1" x14ac:dyDescent="0.25">
      <c r="F113" s="26"/>
      <c r="G113" s="26"/>
      <c r="H113" s="26"/>
      <c r="I113" s="26"/>
      <c r="J113" s="26"/>
      <c r="K113" s="26"/>
      <c r="L113" s="26"/>
    </row>
    <row r="114" spans="1:13" x14ac:dyDescent="0.25">
      <c r="A114" s="73" t="s">
        <v>83</v>
      </c>
      <c r="B114" s="73"/>
      <c r="C114" s="73"/>
      <c r="D114" s="73"/>
      <c r="E114" s="73"/>
      <c r="F114" s="73"/>
      <c r="G114" s="73"/>
      <c r="H114" s="73"/>
      <c r="I114" s="73"/>
      <c r="J114" s="73"/>
      <c r="K114" s="73"/>
      <c r="L114" s="88"/>
      <c r="M114" s="7"/>
    </row>
    <row r="115" spans="1:13" ht="43.5" customHeight="1" x14ac:dyDescent="0.25">
      <c r="A115" s="69" t="s">
        <v>57</v>
      </c>
      <c r="B115" s="69"/>
      <c r="C115" s="69"/>
      <c r="D115" s="69"/>
      <c r="E115" s="69"/>
      <c r="F115" s="14" t="s">
        <v>7</v>
      </c>
      <c r="G115" s="14" t="s">
        <v>69</v>
      </c>
      <c r="H115" s="14" t="s">
        <v>68</v>
      </c>
      <c r="I115" s="14" t="s">
        <v>77</v>
      </c>
      <c r="J115" s="14" t="s">
        <v>72</v>
      </c>
      <c r="K115" s="29" t="s">
        <v>73</v>
      </c>
      <c r="L115" s="31"/>
      <c r="M115" s="7"/>
    </row>
    <row r="116" spans="1:13" x14ac:dyDescent="0.25">
      <c r="A116" s="71" t="s">
        <v>85</v>
      </c>
      <c r="B116" s="71"/>
      <c r="C116" s="71"/>
      <c r="D116" s="71"/>
      <c r="E116" s="71"/>
      <c r="F116" s="3" t="s">
        <v>84</v>
      </c>
      <c r="G116" s="23"/>
      <c r="H116" s="43"/>
      <c r="I116" s="43">
        <v>122066.56</v>
      </c>
      <c r="J116" s="35">
        <f>J111</f>
        <v>86838</v>
      </c>
      <c r="K116" s="13">
        <f>I116/J116</f>
        <v>1.4056813837260185</v>
      </c>
      <c r="L116" s="33"/>
      <c r="M116" s="7"/>
    </row>
    <row r="117" spans="1:13" x14ac:dyDescent="0.25">
      <c r="A117" s="77" t="s">
        <v>86</v>
      </c>
      <c r="B117" s="78"/>
      <c r="C117" s="78"/>
      <c r="D117" s="78"/>
      <c r="E117" s="78"/>
      <c r="F117" s="78"/>
      <c r="G117" s="78"/>
      <c r="H117" s="78"/>
      <c r="I117" s="36">
        <f>SUM(I116:I116)</f>
        <v>122066.56</v>
      </c>
      <c r="J117" s="40"/>
      <c r="K117" s="40">
        <f>SUM(K116:K116)</f>
        <v>1.4056813837260185</v>
      </c>
      <c r="L117" s="33"/>
      <c r="M117" s="7"/>
    </row>
    <row r="118" spans="1:13" s="7" customFormat="1" ht="10.5" customHeight="1" x14ac:dyDescent="0.25">
      <c r="F118" s="26"/>
      <c r="G118" s="26"/>
      <c r="H118" s="26"/>
      <c r="I118" s="26"/>
      <c r="J118" s="26"/>
      <c r="K118" s="26"/>
      <c r="L118" s="26"/>
    </row>
    <row r="119" spans="1:13" s="7" customFormat="1" ht="12.75" customHeight="1" x14ac:dyDescent="0.25">
      <c r="A119" s="73" t="s">
        <v>25</v>
      </c>
      <c r="B119" s="73"/>
      <c r="C119" s="73"/>
      <c r="D119" s="73"/>
      <c r="E119" s="73"/>
      <c r="F119" s="73"/>
      <c r="G119" s="73"/>
      <c r="H119" s="73"/>
      <c r="I119" s="73"/>
      <c r="J119" s="73"/>
      <c r="K119" s="73"/>
      <c r="L119" s="73"/>
    </row>
    <row r="120" spans="1:13" s="7" customFormat="1" ht="15" customHeight="1" x14ac:dyDescent="0.25">
      <c r="A120" s="72" t="s">
        <v>26</v>
      </c>
      <c r="B120" s="72"/>
      <c r="C120" s="72"/>
      <c r="D120" s="65" t="s">
        <v>27</v>
      </c>
      <c r="E120" s="66"/>
      <c r="F120" s="66"/>
      <c r="G120" s="66"/>
      <c r="H120" s="66"/>
      <c r="I120" s="66"/>
      <c r="J120" s="67"/>
      <c r="K120" s="72" t="s">
        <v>38</v>
      </c>
      <c r="L120" s="72"/>
    </row>
    <row r="121" spans="1:13" s="7" customFormat="1" ht="22.5" customHeight="1" x14ac:dyDescent="0.25">
      <c r="A121" s="3" t="s">
        <v>28</v>
      </c>
      <c r="B121" s="4" t="s">
        <v>29</v>
      </c>
      <c r="C121" s="3" t="s">
        <v>30</v>
      </c>
      <c r="D121" s="3" t="s">
        <v>31</v>
      </c>
      <c r="E121" s="3" t="s">
        <v>32</v>
      </c>
      <c r="F121" s="3" t="s">
        <v>33</v>
      </c>
      <c r="G121" s="3" t="s">
        <v>34</v>
      </c>
      <c r="H121" s="3" t="s">
        <v>35</v>
      </c>
      <c r="I121" s="3" t="s">
        <v>36</v>
      </c>
      <c r="J121" s="3" t="s">
        <v>37</v>
      </c>
      <c r="K121" s="72"/>
      <c r="L121" s="72"/>
    </row>
    <row r="122" spans="1:13" s="7" customFormat="1" ht="14.25" customHeight="1" x14ac:dyDescent="0.25">
      <c r="A122" s="5">
        <f>K75</f>
        <v>147.06106386847563</v>
      </c>
      <c r="B122" s="5"/>
      <c r="C122" s="5"/>
      <c r="D122" s="5">
        <f>K83</f>
        <v>11.106061516847465</v>
      </c>
      <c r="E122" s="5">
        <f>K92</f>
        <v>1.6834180888551094</v>
      </c>
      <c r="F122" s="5"/>
      <c r="G122" s="5">
        <f>K106</f>
        <v>0.56336628204242378</v>
      </c>
      <c r="H122" s="3"/>
      <c r="I122" s="5">
        <f>K112</f>
        <v>9.4017053818835077</v>
      </c>
      <c r="J122" s="5">
        <f>K117+K98</f>
        <v>1.9114155093392293</v>
      </c>
      <c r="K122" s="82">
        <f>SUM(A122:J122)</f>
        <v>171.7270306474434</v>
      </c>
      <c r="L122" s="83"/>
    </row>
    <row r="123" spans="1:13" s="7" customFormat="1" x14ac:dyDescent="0.25"/>
    <row r="124" spans="1:13" s="7" customFormat="1" ht="15.75" x14ac:dyDescent="0.25">
      <c r="A124" s="9" t="s">
        <v>64</v>
      </c>
      <c r="B124" s="9"/>
      <c r="C124" s="9"/>
      <c r="D124" s="9"/>
      <c r="E124" s="9"/>
      <c r="F124" s="9" t="s">
        <v>65</v>
      </c>
      <c r="I124" s="50">
        <f>I117+I112+I106+I98+I92+I83+I75</f>
        <v>14912431.887362687</v>
      </c>
      <c r="K124" s="50">
        <f>K122*J116</f>
        <v>14912431.887362691</v>
      </c>
    </row>
    <row r="125" spans="1:13" s="7" customFormat="1" ht="15.75" x14ac:dyDescent="0.25">
      <c r="A125" s="9"/>
      <c r="B125" s="9"/>
      <c r="C125" s="9"/>
      <c r="D125" s="9"/>
      <c r="E125" s="9"/>
      <c r="F125" s="9"/>
      <c r="I125" s="57"/>
      <c r="K125" s="57"/>
    </row>
    <row r="126" spans="1:13" s="7" customFormat="1" x14ac:dyDescent="0.25">
      <c r="A126" s="8" t="s">
        <v>135</v>
      </c>
      <c r="B126" s="8"/>
      <c r="C126" s="8"/>
    </row>
    <row r="127" spans="1:13" s="7" customFormat="1" x14ac:dyDescent="0.25">
      <c r="A127" s="8" t="s">
        <v>66</v>
      </c>
      <c r="B127" s="8"/>
      <c r="C127" s="8"/>
    </row>
    <row r="130" spans="9:10" hidden="1" x14ac:dyDescent="0.25">
      <c r="I130" s="55">
        <f>I112+I75</f>
        <v>13586913.956162687</v>
      </c>
      <c r="J130" s="7" t="s">
        <v>129</v>
      </c>
    </row>
    <row r="131" spans="9:10" hidden="1" x14ac:dyDescent="0.25">
      <c r="I131" s="46">
        <f>I105</f>
        <v>19475.097600000001</v>
      </c>
      <c r="J131" s="7">
        <v>221</v>
      </c>
    </row>
    <row r="132" spans="9:10" hidden="1" x14ac:dyDescent="0.25">
      <c r="I132" s="46">
        <f>I83</f>
        <v>964428.17</v>
      </c>
      <c r="J132" s="7">
        <v>223</v>
      </c>
    </row>
    <row r="133" spans="9:10" hidden="1" x14ac:dyDescent="0.25">
      <c r="I133" s="46">
        <f>I92</f>
        <v>146184.66</v>
      </c>
      <c r="J133" s="7">
        <v>225</v>
      </c>
    </row>
    <row r="134" spans="9:10" hidden="1" x14ac:dyDescent="0.25">
      <c r="I134" s="47">
        <f>I98</f>
        <v>43916.94</v>
      </c>
      <c r="J134" s="7">
        <v>226</v>
      </c>
    </row>
    <row r="135" spans="9:10" hidden="1" x14ac:dyDescent="0.25">
      <c r="I135" s="47">
        <f>I117</f>
        <v>122066.56</v>
      </c>
      <c r="J135" t="s">
        <v>130</v>
      </c>
    </row>
  </sheetData>
  <mergeCells count="131">
    <mergeCell ref="A87:E87"/>
    <mergeCell ref="A69:E69"/>
    <mergeCell ref="A50:E50"/>
    <mergeCell ref="A71:E71"/>
    <mergeCell ref="A86:E86"/>
    <mergeCell ref="A88:E88"/>
    <mergeCell ref="A54:E54"/>
    <mergeCell ref="G42:K42"/>
    <mergeCell ref="A67:E67"/>
    <mergeCell ref="A68:E68"/>
    <mergeCell ref="A74:E74"/>
    <mergeCell ref="A78:E78"/>
    <mergeCell ref="A48:E48"/>
    <mergeCell ref="A49:E49"/>
    <mergeCell ref="A51:E51"/>
    <mergeCell ref="A66:E66"/>
    <mergeCell ref="A83:H83"/>
    <mergeCell ref="A35:E35"/>
    <mergeCell ref="A37:E37"/>
    <mergeCell ref="A43:E43"/>
    <mergeCell ref="A39:E39"/>
    <mergeCell ref="A40:E40"/>
    <mergeCell ref="G37:K37"/>
    <mergeCell ref="G43:K43"/>
    <mergeCell ref="G39:K39"/>
    <mergeCell ref="G40:K40"/>
    <mergeCell ref="A41:E41"/>
    <mergeCell ref="G41:K41"/>
    <mergeCell ref="A42:E42"/>
    <mergeCell ref="A98:H98"/>
    <mergeCell ref="A36:E36"/>
    <mergeCell ref="K122:L122"/>
    <mergeCell ref="A97:E97"/>
    <mergeCell ref="A55:E55"/>
    <mergeCell ref="A56:E56"/>
    <mergeCell ref="A70:E70"/>
    <mergeCell ref="A96:E96"/>
    <mergeCell ref="A89:E89"/>
    <mergeCell ref="A63:E63"/>
    <mergeCell ref="A61:E61"/>
    <mergeCell ref="A79:E79"/>
    <mergeCell ref="A80:E80"/>
    <mergeCell ref="A58:E58"/>
    <mergeCell ref="A59:E59"/>
    <mergeCell ref="A60:E60"/>
    <mergeCell ref="A75:H75"/>
    <mergeCell ref="A77:L77"/>
    <mergeCell ref="A85:L85"/>
    <mergeCell ref="A90:E90"/>
    <mergeCell ref="A91:E91"/>
    <mergeCell ref="A57:E57"/>
    <mergeCell ref="A62:E62"/>
    <mergeCell ref="A120:C120"/>
    <mergeCell ref="D120:J120"/>
    <mergeCell ref="K120:L121"/>
    <mergeCell ref="A119:L119"/>
    <mergeCell ref="A100:L100"/>
    <mergeCell ref="A101:E101"/>
    <mergeCell ref="A102:E102"/>
    <mergeCell ref="A107:L107"/>
    <mergeCell ref="A110:E110"/>
    <mergeCell ref="A116:E116"/>
    <mergeCell ref="A115:E115"/>
    <mergeCell ref="A111:E111"/>
    <mergeCell ref="A103:E103"/>
    <mergeCell ref="A108:E108"/>
    <mergeCell ref="A109:E109"/>
    <mergeCell ref="A112:H112"/>
    <mergeCell ref="A114:L114"/>
    <mergeCell ref="A117:H117"/>
    <mergeCell ref="A105:E105"/>
    <mergeCell ref="A106:H106"/>
    <mergeCell ref="A104:E104"/>
    <mergeCell ref="A94:L94"/>
    <mergeCell ref="A95:E95"/>
    <mergeCell ref="A3:F3"/>
    <mergeCell ref="A4:D4"/>
    <mergeCell ref="G27:K27"/>
    <mergeCell ref="A28:E28"/>
    <mergeCell ref="G28:K28"/>
    <mergeCell ref="A25:E25"/>
    <mergeCell ref="G25:K25"/>
    <mergeCell ref="A17:E17"/>
    <mergeCell ref="G17:K17"/>
    <mergeCell ref="A18:E18"/>
    <mergeCell ref="G18:K18"/>
    <mergeCell ref="A19:E19"/>
    <mergeCell ref="G19:K19"/>
    <mergeCell ref="A23:E23"/>
    <mergeCell ref="G23:K23"/>
    <mergeCell ref="A24:E24"/>
    <mergeCell ref="G24:K24"/>
    <mergeCell ref="A20:E20"/>
    <mergeCell ref="G20:K20"/>
    <mergeCell ref="A30:E30"/>
    <mergeCell ref="G30:K30"/>
    <mergeCell ref="A31:E31"/>
    <mergeCell ref="A7:L7"/>
    <mergeCell ref="A8:L8"/>
    <mergeCell ref="A9:L9"/>
    <mergeCell ref="G31:K31"/>
    <mergeCell ref="A32:E32"/>
    <mergeCell ref="G32:K32"/>
    <mergeCell ref="G22:K22"/>
    <mergeCell ref="A92:H92"/>
    <mergeCell ref="A72:E72"/>
    <mergeCell ref="A73:E73"/>
    <mergeCell ref="A81:E81"/>
    <mergeCell ref="A82:E82"/>
    <mergeCell ref="G36:K36"/>
    <mergeCell ref="A33:E33"/>
    <mergeCell ref="G33:K33"/>
    <mergeCell ref="A38:E38"/>
    <mergeCell ref="G38:K38"/>
    <mergeCell ref="A64:E64"/>
    <mergeCell ref="A65:E65"/>
    <mergeCell ref="A44:E44"/>
    <mergeCell ref="G44:K44"/>
    <mergeCell ref="A52:E52"/>
    <mergeCell ref="G35:K35"/>
    <mergeCell ref="A53:E53"/>
    <mergeCell ref="A34:E34"/>
    <mergeCell ref="G34:K34"/>
    <mergeCell ref="A29:E29"/>
    <mergeCell ref="G26:K26"/>
    <mergeCell ref="A27:E27"/>
    <mergeCell ref="G29:K29"/>
    <mergeCell ref="A26:E26"/>
    <mergeCell ref="A21:E21"/>
    <mergeCell ref="G21:K21"/>
    <mergeCell ref="A22:E22"/>
  </mergeCells>
  <printOptions horizontalCentered="1"/>
  <pageMargins left="0" right="0" top="0" bottom="0" header="0" footer="0"/>
  <pageSetup paperSize="9" scale="77" orientation="landscape" horizontalDpi="180" verticalDpi="180" r:id="rId1"/>
  <rowBreaks count="1" manualBreakCount="1">
    <brk id="88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4"/>
  <sheetViews>
    <sheetView view="pageBreakPreview" topLeftCell="A79" zoomScale="60" zoomScaleNormal="90" workbookViewId="0">
      <selection activeCell="A15" sqref="A15:E15"/>
    </sheetView>
  </sheetViews>
  <sheetFormatPr defaultRowHeight="15" x14ac:dyDescent="0.25"/>
  <cols>
    <col min="1" max="3" width="9.140625" customWidth="1"/>
    <col min="4" max="4" width="10.28515625" customWidth="1"/>
    <col min="5" max="5" width="18.85546875" customWidth="1"/>
    <col min="6" max="6" width="17.85546875" customWidth="1"/>
    <col min="7" max="7" width="14.28515625" customWidth="1"/>
    <col min="8" max="8" width="17.42578125" customWidth="1"/>
    <col min="9" max="11" width="13.7109375" customWidth="1"/>
    <col min="12" max="12" width="13.28515625" customWidth="1"/>
    <col min="13" max="13" width="13.5703125" customWidth="1"/>
  </cols>
  <sheetData>
    <row r="1" spans="1:12" s="2" customFormat="1" x14ac:dyDescent="0.25">
      <c r="A1" s="44" t="s">
        <v>61</v>
      </c>
      <c r="B1" s="44"/>
      <c r="C1" s="44"/>
      <c r="D1" s="10"/>
    </row>
    <row r="2" spans="1:12" s="2" customFormat="1" x14ac:dyDescent="0.25">
      <c r="A2" s="45" t="s">
        <v>62</v>
      </c>
      <c r="B2" s="45"/>
      <c r="C2" s="45"/>
      <c r="D2" s="10"/>
    </row>
    <row r="3" spans="1:12" s="2" customFormat="1" x14ac:dyDescent="0.25">
      <c r="A3" s="89" t="s">
        <v>63</v>
      </c>
      <c r="B3" s="89"/>
      <c r="C3" s="89"/>
      <c r="D3" s="90"/>
      <c r="E3" s="90"/>
      <c r="F3" s="90"/>
    </row>
    <row r="4" spans="1:12" s="2" customFormat="1" x14ac:dyDescent="0.25">
      <c r="A4" s="91" t="s">
        <v>136</v>
      </c>
      <c r="B4" s="91"/>
      <c r="C4" s="91"/>
      <c r="D4" s="90"/>
    </row>
    <row r="5" spans="1:12" s="2" customFormat="1" x14ac:dyDescent="0.25"/>
    <row r="6" spans="1:12" s="2" customFormat="1" x14ac:dyDescent="0.25">
      <c r="A6" s="64" t="s">
        <v>67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</row>
    <row r="7" spans="1:12" s="2" customFormat="1" x14ac:dyDescent="0.25">
      <c r="A7" s="64" t="s">
        <v>127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s="2" customFormat="1" x14ac:dyDescent="0.25">
      <c r="A8" s="64" t="s">
        <v>132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1:12" s="2" customFormat="1" ht="8.25" customHeight="1" x14ac:dyDescent="0.25"/>
    <row r="10" spans="1:12" s="2" customFormat="1" x14ac:dyDescent="0.25">
      <c r="A10" s="1" t="s">
        <v>102</v>
      </c>
    </row>
    <row r="11" spans="1:12" s="2" customFormat="1" x14ac:dyDescent="0.25">
      <c r="A11" s="1" t="s">
        <v>121</v>
      </c>
    </row>
    <row r="12" spans="1:12" s="2" customFormat="1" x14ac:dyDescent="0.25">
      <c r="A12" s="1" t="s">
        <v>122</v>
      </c>
    </row>
    <row r="13" spans="1:12" s="2" customFormat="1" x14ac:dyDescent="0.25">
      <c r="A13" s="1" t="s">
        <v>112</v>
      </c>
    </row>
    <row r="14" spans="1:12" s="2" customFormat="1" x14ac:dyDescent="0.25">
      <c r="A14" s="6" t="s">
        <v>110</v>
      </c>
      <c r="B14" s="7"/>
      <c r="C14" s="7"/>
      <c r="D14" s="7"/>
      <c r="E14" s="7"/>
    </row>
    <row r="15" spans="1:12" s="7" customFormat="1" ht="19.5" customHeight="1" x14ac:dyDescent="0.25">
      <c r="A15" s="72" t="s">
        <v>0</v>
      </c>
      <c r="B15" s="72"/>
      <c r="C15" s="72"/>
      <c r="D15" s="72"/>
      <c r="E15" s="72"/>
      <c r="F15" s="16" t="s">
        <v>1</v>
      </c>
      <c r="G15" s="72" t="s">
        <v>2</v>
      </c>
      <c r="H15" s="72"/>
      <c r="I15" s="72"/>
      <c r="J15" s="72"/>
      <c r="K15" s="72"/>
      <c r="L15" s="16" t="s">
        <v>1</v>
      </c>
    </row>
    <row r="16" spans="1:12" s="7" customFormat="1" ht="15" customHeight="1" x14ac:dyDescent="0.25">
      <c r="A16" s="68" t="s">
        <v>44</v>
      </c>
      <c r="B16" s="68"/>
      <c r="C16" s="68"/>
      <c r="D16" s="68"/>
      <c r="E16" s="68"/>
      <c r="F16" s="62">
        <v>1E-3</v>
      </c>
      <c r="G16" s="68" t="s">
        <v>3</v>
      </c>
      <c r="H16" s="68"/>
      <c r="I16" s="68"/>
      <c r="J16" s="68"/>
      <c r="K16" s="68"/>
      <c r="L16" s="62">
        <v>1E-3</v>
      </c>
    </row>
    <row r="17" spans="1:12" s="7" customFormat="1" ht="15" customHeight="1" x14ac:dyDescent="0.25">
      <c r="A17" s="71" t="s">
        <v>88</v>
      </c>
      <c r="B17" s="71"/>
      <c r="C17" s="71"/>
      <c r="D17" s="71"/>
      <c r="E17" s="71"/>
      <c r="F17" s="62">
        <v>1E-3</v>
      </c>
      <c r="G17" s="84" t="s">
        <v>45</v>
      </c>
      <c r="H17" s="85"/>
      <c r="I17" s="85"/>
      <c r="J17" s="85"/>
      <c r="K17" s="86"/>
      <c r="L17" s="62">
        <v>1E-3</v>
      </c>
    </row>
    <row r="18" spans="1:12" s="7" customFormat="1" ht="15" customHeight="1" x14ac:dyDescent="0.25">
      <c r="A18" s="68" t="s">
        <v>46</v>
      </c>
      <c r="B18" s="68"/>
      <c r="C18" s="68"/>
      <c r="D18" s="68"/>
      <c r="E18" s="68"/>
      <c r="F18" s="62">
        <v>1E-3</v>
      </c>
      <c r="G18" s="68" t="s">
        <v>47</v>
      </c>
      <c r="H18" s="68"/>
      <c r="I18" s="68"/>
      <c r="J18" s="68"/>
      <c r="K18" s="68"/>
      <c r="L18" s="62">
        <v>1E-3</v>
      </c>
    </row>
    <row r="19" spans="1:12" s="7" customFormat="1" ht="15" customHeight="1" x14ac:dyDescent="0.25">
      <c r="A19" s="71" t="s">
        <v>89</v>
      </c>
      <c r="B19" s="71"/>
      <c r="C19" s="71"/>
      <c r="D19" s="71"/>
      <c r="E19" s="71"/>
      <c r="F19" s="62">
        <v>1E-3</v>
      </c>
      <c r="G19" s="68" t="s">
        <v>87</v>
      </c>
      <c r="H19" s="68"/>
      <c r="I19" s="68"/>
      <c r="J19" s="68"/>
      <c r="K19" s="68"/>
      <c r="L19" s="62">
        <v>1E-3</v>
      </c>
    </row>
    <row r="20" spans="1:12" s="7" customFormat="1" ht="15" customHeight="1" x14ac:dyDescent="0.25">
      <c r="A20" s="84" t="s">
        <v>49</v>
      </c>
      <c r="B20" s="85"/>
      <c r="C20" s="85"/>
      <c r="D20" s="85"/>
      <c r="E20" s="86"/>
      <c r="F20" s="62">
        <v>1E-3</v>
      </c>
      <c r="G20" s="68" t="s">
        <v>40</v>
      </c>
      <c r="H20" s="68"/>
      <c r="I20" s="68"/>
      <c r="J20" s="68"/>
      <c r="K20" s="68"/>
      <c r="L20" s="62">
        <v>3.5000000000000001E-3</v>
      </c>
    </row>
    <row r="21" spans="1:12" s="7" customFormat="1" ht="15" customHeight="1" x14ac:dyDescent="0.25">
      <c r="A21" s="68" t="s">
        <v>50</v>
      </c>
      <c r="B21" s="68"/>
      <c r="C21" s="68"/>
      <c r="D21" s="68"/>
      <c r="E21" s="68"/>
      <c r="F21" s="62">
        <v>1E-3</v>
      </c>
      <c r="G21" s="68" t="s">
        <v>90</v>
      </c>
      <c r="H21" s="68"/>
      <c r="I21" s="68"/>
      <c r="J21" s="68"/>
      <c r="K21" s="68"/>
      <c r="L21" s="62">
        <v>1E-3</v>
      </c>
    </row>
    <row r="22" spans="1:12" s="7" customFormat="1" ht="15" customHeight="1" x14ac:dyDescent="0.25">
      <c r="A22" s="68" t="s">
        <v>91</v>
      </c>
      <c r="B22" s="68"/>
      <c r="C22" s="68"/>
      <c r="D22" s="68"/>
      <c r="E22" s="68"/>
      <c r="F22" s="62">
        <v>1E-3</v>
      </c>
      <c r="G22" s="92" t="s">
        <v>48</v>
      </c>
      <c r="H22" s="93"/>
      <c r="I22" s="93"/>
      <c r="J22" s="93"/>
      <c r="K22" s="94"/>
      <c r="L22" s="62">
        <v>1E-3</v>
      </c>
    </row>
    <row r="23" spans="1:12" s="7" customFormat="1" ht="15" customHeight="1" x14ac:dyDescent="0.25">
      <c r="A23" s="68" t="s">
        <v>92</v>
      </c>
      <c r="B23" s="68"/>
      <c r="C23" s="68"/>
      <c r="D23" s="68"/>
      <c r="E23" s="68"/>
      <c r="F23" s="62">
        <v>1E-3</v>
      </c>
      <c r="G23" s="68" t="s">
        <v>51</v>
      </c>
      <c r="H23" s="68"/>
      <c r="I23" s="68"/>
      <c r="J23" s="68"/>
      <c r="K23" s="68"/>
      <c r="L23" s="62">
        <v>5.0000000000000001E-4</v>
      </c>
    </row>
    <row r="24" spans="1:12" s="7" customFormat="1" ht="15" customHeight="1" x14ac:dyDescent="0.25">
      <c r="A24" s="68" t="s">
        <v>93</v>
      </c>
      <c r="B24" s="68"/>
      <c r="C24" s="68"/>
      <c r="D24" s="68"/>
      <c r="E24" s="68"/>
      <c r="F24" s="62">
        <v>1E-3</v>
      </c>
      <c r="G24" s="68" t="s">
        <v>96</v>
      </c>
      <c r="H24" s="68"/>
      <c r="I24" s="68"/>
      <c r="J24" s="68"/>
      <c r="K24" s="68"/>
      <c r="L24" s="62">
        <v>8.0000000000000002E-3</v>
      </c>
    </row>
    <row r="25" spans="1:12" s="7" customFormat="1" ht="15" customHeight="1" x14ac:dyDescent="0.25">
      <c r="A25" s="68" t="s">
        <v>94</v>
      </c>
      <c r="B25" s="68"/>
      <c r="C25" s="68"/>
      <c r="D25" s="68"/>
      <c r="E25" s="68"/>
      <c r="F25" s="62">
        <v>1E-3</v>
      </c>
      <c r="G25" s="71" t="s">
        <v>53</v>
      </c>
      <c r="H25" s="71"/>
      <c r="I25" s="71"/>
      <c r="J25" s="71"/>
      <c r="K25" s="71"/>
      <c r="L25" s="62">
        <v>8.0000000000000002E-3</v>
      </c>
    </row>
    <row r="26" spans="1:12" s="7" customFormat="1" ht="15" customHeight="1" x14ac:dyDescent="0.25">
      <c r="A26" s="68" t="s">
        <v>95</v>
      </c>
      <c r="B26" s="68"/>
      <c r="C26" s="68"/>
      <c r="D26" s="68"/>
      <c r="E26" s="68"/>
      <c r="F26" s="62">
        <v>1.5E-3</v>
      </c>
      <c r="G26" s="68" t="s">
        <v>98</v>
      </c>
      <c r="H26" s="68"/>
      <c r="I26" s="68"/>
      <c r="J26" s="68"/>
      <c r="K26" s="68"/>
      <c r="L26" s="62">
        <v>1E-3</v>
      </c>
    </row>
    <row r="27" spans="1:12" s="7" customFormat="1" ht="15" customHeight="1" x14ac:dyDescent="0.25">
      <c r="A27" s="68" t="s">
        <v>97</v>
      </c>
      <c r="B27" s="68"/>
      <c r="C27" s="68"/>
      <c r="D27" s="68"/>
      <c r="E27" s="68"/>
      <c r="F27" s="62">
        <v>1E-3</v>
      </c>
      <c r="G27" s="68" t="s">
        <v>99</v>
      </c>
      <c r="H27" s="68"/>
      <c r="I27" s="68"/>
      <c r="J27" s="68"/>
      <c r="K27" s="68"/>
      <c r="L27" s="62">
        <v>1E-3</v>
      </c>
    </row>
    <row r="28" spans="1:12" s="7" customFormat="1" ht="15" customHeight="1" x14ac:dyDescent="0.25">
      <c r="A28" s="68" t="s">
        <v>54</v>
      </c>
      <c r="B28" s="68"/>
      <c r="C28" s="68"/>
      <c r="D28" s="68"/>
      <c r="E28" s="68"/>
      <c r="F28" s="62">
        <v>1E-3</v>
      </c>
      <c r="G28" s="71" t="s">
        <v>100</v>
      </c>
      <c r="H28" s="71"/>
      <c r="I28" s="71"/>
      <c r="J28" s="71"/>
      <c r="K28" s="71"/>
      <c r="L28" s="62">
        <v>1E-3</v>
      </c>
    </row>
    <row r="29" spans="1:12" s="7" customFormat="1" ht="15" customHeight="1" x14ac:dyDescent="0.25">
      <c r="A29" s="68" t="s">
        <v>52</v>
      </c>
      <c r="B29" s="68"/>
      <c r="C29" s="68"/>
      <c r="D29" s="68"/>
      <c r="E29" s="68"/>
      <c r="F29" s="62">
        <v>1E-3</v>
      </c>
      <c r="G29" s="84" t="s">
        <v>55</v>
      </c>
      <c r="H29" s="85"/>
      <c r="I29" s="85"/>
      <c r="J29" s="85"/>
      <c r="K29" s="86"/>
      <c r="L29" s="62">
        <v>1.6E-2</v>
      </c>
    </row>
    <row r="30" spans="1:12" s="7" customFormat="1" ht="15" customHeight="1" x14ac:dyDescent="0.25">
      <c r="A30" s="68"/>
      <c r="B30" s="68"/>
      <c r="C30" s="68"/>
      <c r="D30" s="68"/>
      <c r="E30" s="68"/>
      <c r="F30" s="62"/>
      <c r="G30" s="68" t="s">
        <v>101</v>
      </c>
      <c r="H30" s="68"/>
      <c r="I30" s="68"/>
      <c r="J30" s="68"/>
      <c r="K30" s="68"/>
      <c r="L30" s="62">
        <v>1E-3</v>
      </c>
    </row>
    <row r="31" spans="1:12" s="7" customFormat="1" x14ac:dyDescent="0.25">
      <c r="A31" s="69" t="s">
        <v>4</v>
      </c>
      <c r="B31" s="69"/>
      <c r="C31" s="69"/>
      <c r="D31" s="69"/>
      <c r="E31" s="69"/>
      <c r="F31" s="62">
        <f>SUM(F16:F30)</f>
        <v>1.4500000000000002E-2</v>
      </c>
      <c r="G31" s="69" t="s">
        <v>4</v>
      </c>
      <c r="H31" s="69"/>
      <c r="I31" s="69"/>
      <c r="J31" s="69"/>
      <c r="K31" s="69"/>
      <c r="L31" s="62">
        <f>SUM(L16:L30)</f>
        <v>4.6000000000000006E-2</v>
      </c>
    </row>
    <row r="32" spans="1:12" s="7" customFormat="1" x14ac:dyDescent="0.25"/>
    <row r="33" spans="1:11" s="7" customFormat="1" x14ac:dyDescent="0.25">
      <c r="A33" s="6" t="s">
        <v>116</v>
      </c>
      <c r="F33" s="7">
        <v>93</v>
      </c>
    </row>
    <row r="34" spans="1:11" s="7" customFormat="1" ht="61.5" customHeight="1" x14ac:dyDescent="0.25">
      <c r="A34" s="65" t="s">
        <v>5</v>
      </c>
      <c r="B34" s="66"/>
      <c r="C34" s="66"/>
      <c r="D34" s="66"/>
      <c r="E34" s="67"/>
      <c r="F34" s="14" t="s">
        <v>6</v>
      </c>
      <c r="G34" s="14" t="s">
        <v>1</v>
      </c>
      <c r="H34" s="14" t="s">
        <v>70</v>
      </c>
      <c r="I34" s="14" t="s">
        <v>71</v>
      </c>
      <c r="J34" s="14" t="s">
        <v>72</v>
      </c>
      <c r="K34" s="17" t="s">
        <v>73</v>
      </c>
    </row>
    <row r="35" spans="1:11" s="7" customFormat="1" ht="15" customHeight="1" x14ac:dyDescent="0.25">
      <c r="A35" s="68" t="s">
        <v>44</v>
      </c>
      <c r="B35" s="68"/>
      <c r="C35" s="68"/>
      <c r="D35" s="68"/>
      <c r="E35" s="68"/>
      <c r="F35" s="3">
        <f>'Услуга №1'!F37</f>
        <v>25207</v>
      </c>
      <c r="G35" s="62">
        <f>F16</f>
        <v>1E-3</v>
      </c>
      <c r="H35" s="5">
        <f>F35*G35*12</f>
        <v>302.48400000000004</v>
      </c>
      <c r="I35" s="5">
        <f>H35*1.302+12.53</f>
        <v>406.36416800000006</v>
      </c>
      <c r="J35" s="35">
        <f>F33</f>
        <v>93</v>
      </c>
      <c r="K35" s="5">
        <f>I35/J35</f>
        <v>4.3695071827956999</v>
      </c>
    </row>
    <row r="36" spans="1:11" s="7" customFormat="1" ht="15" customHeight="1" x14ac:dyDescent="0.25">
      <c r="A36" s="71" t="s">
        <v>88</v>
      </c>
      <c r="B36" s="71"/>
      <c r="C36" s="71"/>
      <c r="D36" s="71"/>
      <c r="E36" s="71"/>
      <c r="F36" s="3">
        <f>'Услуга №1'!F86</f>
        <v>20387</v>
      </c>
      <c r="G36" s="62">
        <f t="shared" ref="G36:G48" si="0">F17</f>
        <v>1E-3</v>
      </c>
      <c r="H36" s="5">
        <f t="shared" ref="H36:H48" si="1">F36*G36*12</f>
        <v>244.64400000000001</v>
      </c>
      <c r="I36" s="5">
        <f t="shared" ref="I36:I48" si="2">H36*1.302+12.53</f>
        <v>331.056488</v>
      </c>
      <c r="J36" s="35">
        <f>J35</f>
        <v>93</v>
      </c>
      <c r="K36" s="5">
        <f t="shared" ref="K36:K48" si="3">I36/J36</f>
        <v>3.5597471827956988</v>
      </c>
    </row>
    <row r="37" spans="1:11" s="7" customFormat="1" ht="15" customHeight="1" x14ac:dyDescent="0.25">
      <c r="A37" s="68" t="s">
        <v>46</v>
      </c>
      <c r="B37" s="68"/>
      <c r="C37" s="68"/>
      <c r="D37" s="68"/>
      <c r="E37" s="68"/>
      <c r="F37" s="3">
        <f>'Услуга №1'!F38</f>
        <v>19169</v>
      </c>
      <c r="G37" s="62">
        <f t="shared" si="0"/>
        <v>1E-3</v>
      </c>
      <c r="H37" s="5">
        <f t="shared" si="1"/>
        <v>230.02800000000002</v>
      </c>
      <c r="I37" s="5">
        <f t="shared" si="2"/>
        <v>312.026456</v>
      </c>
      <c r="J37" s="35">
        <f t="shared" ref="J37:J48" si="4">J36</f>
        <v>93</v>
      </c>
      <c r="K37" s="5">
        <f t="shared" si="3"/>
        <v>3.3551231827956989</v>
      </c>
    </row>
    <row r="38" spans="1:11" s="7" customFormat="1" ht="15.75" customHeight="1" x14ac:dyDescent="0.25">
      <c r="A38" s="71" t="s">
        <v>89</v>
      </c>
      <c r="B38" s="71"/>
      <c r="C38" s="71"/>
      <c r="D38" s="71"/>
      <c r="E38" s="71"/>
      <c r="F38" s="3">
        <f>'Услуга №1'!F39</f>
        <v>15592</v>
      </c>
      <c r="G38" s="62">
        <f t="shared" si="0"/>
        <v>1E-3</v>
      </c>
      <c r="H38" s="5">
        <f t="shared" si="1"/>
        <v>187.10400000000001</v>
      </c>
      <c r="I38" s="5">
        <f t="shared" si="2"/>
        <v>256.139408</v>
      </c>
      <c r="J38" s="35">
        <f t="shared" si="4"/>
        <v>93</v>
      </c>
      <c r="K38" s="5">
        <f t="shared" si="3"/>
        <v>2.754187182795699</v>
      </c>
    </row>
    <row r="39" spans="1:11" s="7" customFormat="1" ht="15" customHeight="1" x14ac:dyDescent="0.25">
      <c r="A39" s="84" t="s">
        <v>49</v>
      </c>
      <c r="B39" s="85"/>
      <c r="C39" s="85"/>
      <c r="D39" s="85"/>
      <c r="E39" s="86"/>
      <c r="F39" s="3">
        <f>'Услуга №1'!F40</f>
        <v>19169</v>
      </c>
      <c r="G39" s="62">
        <f t="shared" si="0"/>
        <v>1E-3</v>
      </c>
      <c r="H39" s="5">
        <f t="shared" si="1"/>
        <v>230.02800000000002</v>
      </c>
      <c r="I39" s="5">
        <f t="shared" si="2"/>
        <v>312.026456</v>
      </c>
      <c r="J39" s="35">
        <f t="shared" si="4"/>
        <v>93</v>
      </c>
      <c r="K39" s="5">
        <f t="shared" si="3"/>
        <v>3.3551231827956989</v>
      </c>
    </row>
    <row r="40" spans="1:11" s="7" customFormat="1" ht="15" customHeight="1" x14ac:dyDescent="0.25">
      <c r="A40" s="68" t="s">
        <v>50</v>
      </c>
      <c r="B40" s="68"/>
      <c r="C40" s="68"/>
      <c r="D40" s="68"/>
      <c r="E40" s="68"/>
      <c r="F40" s="3">
        <f>'Услуга №1'!F41</f>
        <v>19169</v>
      </c>
      <c r="G40" s="62">
        <f t="shared" si="0"/>
        <v>1E-3</v>
      </c>
      <c r="H40" s="5">
        <f t="shared" si="1"/>
        <v>230.02800000000002</v>
      </c>
      <c r="I40" s="5">
        <f t="shared" si="2"/>
        <v>312.026456</v>
      </c>
      <c r="J40" s="35">
        <f t="shared" si="4"/>
        <v>93</v>
      </c>
      <c r="K40" s="5">
        <f t="shared" si="3"/>
        <v>3.3551231827956989</v>
      </c>
    </row>
    <row r="41" spans="1:11" s="7" customFormat="1" ht="15" customHeight="1" x14ac:dyDescent="0.25">
      <c r="A41" s="68" t="s">
        <v>91</v>
      </c>
      <c r="B41" s="68"/>
      <c r="C41" s="68"/>
      <c r="D41" s="68"/>
      <c r="E41" s="68"/>
      <c r="F41" s="3">
        <f>'Услуга №1'!F42</f>
        <v>16258</v>
      </c>
      <c r="G41" s="62">
        <f t="shared" si="0"/>
        <v>1E-3</v>
      </c>
      <c r="H41" s="5">
        <f t="shared" si="1"/>
        <v>195.096</v>
      </c>
      <c r="I41" s="5">
        <f t="shared" si="2"/>
        <v>266.54499199999998</v>
      </c>
      <c r="J41" s="35">
        <f t="shared" si="4"/>
        <v>93</v>
      </c>
      <c r="K41" s="5">
        <f t="shared" si="3"/>
        <v>2.8660751827956985</v>
      </c>
    </row>
    <row r="42" spans="1:11" s="7" customFormat="1" ht="15" customHeight="1" x14ac:dyDescent="0.25">
      <c r="A42" s="68" t="s">
        <v>92</v>
      </c>
      <c r="B42" s="68"/>
      <c r="C42" s="68"/>
      <c r="D42" s="68"/>
      <c r="E42" s="68"/>
      <c r="F42" s="3">
        <f>'Услуга №1'!F43</f>
        <v>15592</v>
      </c>
      <c r="G42" s="62">
        <f t="shared" si="0"/>
        <v>1E-3</v>
      </c>
      <c r="H42" s="5">
        <f t="shared" si="1"/>
        <v>187.10400000000001</v>
      </c>
      <c r="I42" s="5">
        <f t="shared" si="2"/>
        <v>256.139408</v>
      </c>
      <c r="J42" s="35">
        <f t="shared" si="4"/>
        <v>93</v>
      </c>
      <c r="K42" s="5">
        <f t="shared" si="3"/>
        <v>2.754187182795699</v>
      </c>
    </row>
    <row r="43" spans="1:11" s="7" customFormat="1" ht="15" customHeight="1" x14ac:dyDescent="0.25">
      <c r="A43" s="68" t="s">
        <v>93</v>
      </c>
      <c r="B43" s="68"/>
      <c r="C43" s="68"/>
      <c r="D43" s="68"/>
      <c r="E43" s="68"/>
      <c r="F43" s="3">
        <f>'Услуга №1'!F44</f>
        <v>15592</v>
      </c>
      <c r="G43" s="62">
        <f t="shared" si="0"/>
        <v>1E-3</v>
      </c>
      <c r="H43" s="5">
        <f t="shared" si="1"/>
        <v>187.10400000000001</v>
      </c>
      <c r="I43" s="5">
        <f t="shared" si="2"/>
        <v>256.139408</v>
      </c>
      <c r="J43" s="35">
        <f t="shared" si="4"/>
        <v>93</v>
      </c>
      <c r="K43" s="5">
        <f t="shared" si="3"/>
        <v>2.754187182795699</v>
      </c>
    </row>
    <row r="44" spans="1:11" s="7" customFormat="1" ht="18" customHeight="1" x14ac:dyDescent="0.25">
      <c r="A44" s="68" t="s">
        <v>94</v>
      </c>
      <c r="B44" s="68"/>
      <c r="C44" s="68"/>
      <c r="D44" s="68"/>
      <c r="E44" s="68"/>
      <c r="F44" s="35">
        <f>'Услуга №1'!F45</f>
        <v>16558</v>
      </c>
      <c r="G44" s="62">
        <f t="shared" si="0"/>
        <v>1E-3</v>
      </c>
      <c r="H44" s="5">
        <f t="shared" si="1"/>
        <v>198.696</v>
      </c>
      <c r="I44" s="5">
        <f t="shared" si="2"/>
        <v>271.232192</v>
      </c>
      <c r="J44" s="35">
        <f t="shared" si="4"/>
        <v>93</v>
      </c>
      <c r="K44" s="5">
        <f t="shared" si="3"/>
        <v>2.9164751827956987</v>
      </c>
    </row>
    <row r="45" spans="1:11" s="7" customFormat="1" ht="15" customHeight="1" x14ac:dyDescent="0.25">
      <c r="A45" s="68" t="s">
        <v>95</v>
      </c>
      <c r="B45" s="68"/>
      <c r="C45" s="68"/>
      <c r="D45" s="68"/>
      <c r="E45" s="68"/>
      <c r="F45" s="35">
        <f>'Услуга №1'!F46</f>
        <v>16650</v>
      </c>
      <c r="G45" s="62">
        <f t="shared" si="0"/>
        <v>1.5E-3</v>
      </c>
      <c r="H45" s="5">
        <f t="shared" si="1"/>
        <v>299.70000000000005</v>
      </c>
      <c r="I45" s="5">
        <f t="shared" si="2"/>
        <v>402.73940000000005</v>
      </c>
      <c r="J45" s="35">
        <f t="shared" si="4"/>
        <v>93</v>
      </c>
      <c r="K45" s="5">
        <f t="shared" si="3"/>
        <v>4.3305311827956992</v>
      </c>
    </row>
    <row r="46" spans="1:11" s="7" customFormat="1" ht="15" customHeight="1" x14ac:dyDescent="0.25">
      <c r="A46" s="68" t="s">
        <v>97</v>
      </c>
      <c r="B46" s="68"/>
      <c r="C46" s="68"/>
      <c r="D46" s="68"/>
      <c r="E46" s="68"/>
      <c r="F46" s="35">
        <f>'Услуга №1'!F47</f>
        <v>16182</v>
      </c>
      <c r="G46" s="62">
        <f t="shared" si="0"/>
        <v>1E-3</v>
      </c>
      <c r="H46" s="5">
        <f t="shared" si="1"/>
        <v>194.18399999999997</v>
      </c>
      <c r="I46" s="5">
        <f t="shared" si="2"/>
        <v>265.35756799999996</v>
      </c>
      <c r="J46" s="35">
        <f t="shared" si="4"/>
        <v>93</v>
      </c>
      <c r="K46" s="5">
        <f t="shared" si="3"/>
        <v>2.8533071827956986</v>
      </c>
    </row>
    <row r="47" spans="1:11" s="7" customFormat="1" ht="17.25" customHeight="1" x14ac:dyDescent="0.25">
      <c r="A47" s="68" t="s">
        <v>54</v>
      </c>
      <c r="B47" s="68"/>
      <c r="C47" s="68"/>
      <c r="D47" s="68"/>
      <c r="E47" s="68"/>
      <c r="F47" s="3">
        <f>'Услуга №1'!F48</f>
        <v>19169</v>
      </c>
      <c r="G47" s="62">
        <f t="shared" si="0"/>
        <v>1E-3</v>
      </c>
      <c r="H47" s="5">
        <f t="shared" si="1"/>
        <v>230.02800000000002</v>
      </c>
      <c r="I47" s="5">
        <f t="shared" si="2"/>
        <v>312.026456</v>
      </c>
      <c r="J47" s="35">
        <f t="shared" si="4"/>
        <v>93</v>
      </c>
      <c r="K47" s="5">
        <f t="shared" si="3"/>
        <v>3.3551231827956989</v>
      </c>
    </row>
    <row r="48" spans="1:11" s="7" customFormat="1" ht="17.25" customHeight="1" x14ac:dyDescent="0.25">
      <c r="A48" s="68" t="s">
        <v>52</v>
      </c>
      <c r="B48" s="68"/>
      <c r="C48" s="68"/>
      <c r="D48" s="68"/>
      <c r="E48" s="68"/>
      <c r="F48" s="23">
        <f>'Услуга №1'!F49</f>
        <v>16847.496999999999</v>
      </c>
      <c r="G48" s="62">
        <f t="shared" si="0"/>
        <v>1E-3</v>
      </c>
      <c r="H48" s="5">
        <f t="shared" si="1"/>
        <v>202.16996399999999</v>
      </c>
      <c r="I48" s="5">
        <f t="shared" si="2"/>
        <v>275.75529312799995</v>
      </c>
      <c r="J48" s="35">
        <f t="shared" si="4"/>
        <v>93</v>
      </c>
      <c r="K48" s="5">
        <f t="shared" si="3"/>
        <v>2.9651106787956985</v>
      </c>
    </row>
    <row r="49" spans="1:12" ht="18.75" customHeight="1" x14ac:dyDescent="0.25">
      <c r="A49" s="74" t="s">
        <v>76</v>
      </c>
      <c r="B49" s="75"/>
      <c r="C49" s="75"/>
      <c r="D49" s="75"/>
      <c r="E49" s="75"/>
      <c r="F49" s="75"/>
      <c r="G49" s="75"/>
      <c r="H49" s="76"/>
      <c r="I49" s="27">
        <f>SUM(I35:I48)</f>
        <v>4235.5741491279996</v>
      </c>
      <c r="J49" s="28"/>
      <c r="K49" s="27">
        <f>SUM(K35:K48)</f>
        <v>45.543808055139777</v>
      </c>
      <c r="L49" s="7"/>
    </row>
    <row r="50" spans="1:12" s="7" customFormat="1" ht="13.5" customHeight="1" x14ac:dyDescent="0.25"/>
    <row r="51" spans="1:12" s="7" customFormat="1" ht="14.25" customHeight="1" x14ac:dyDescent="0.25">
      <c r="A51" s="70" t="s">
        <v>8</v>
      </c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0"/>
    </row>
    <row r="52" spans="1:12" s="7" customFormat="1" ht="42.75" customHeight="1" x14ac:dyDescent="0.25">
      <c r="A52" s="69" t="s">
        <v>9</v>
      </c>
      <c r="B52" s="69"/>
      <c r="C52" s="69"/>
      <c r="D52" s="69"/>
      <c r="E52" s="69"/>
      <c r="F52" s="14" t="s">
        <v>7</v>
      </c>
      <c r="G52" s="14" t="s">
        <v>69</v>
      </c>
      <c r="H52" s="14" t="s">
        <v>68</v>
      </c>
      <c r="I52" s="14" t="s">
        <v>77</v>
      </c>
      <c r="J52" s="14" t="s">
        <v>72</v>
      </c>
      <c r="K52" s="29" t="s">
        <v>73</v>
      </c>
      <c r="L52" s="31"/>
    </row>
    <row r="53" spans="1:12" s="7" customFormat="1" x14ac:dyDescent="0.25">
      <c r="A53" s="84" t="s">
        <v>41</v>
      </c>
      <c r="B53" s="85"/>
      <c r="C53" s="85"/>
      <c r="D53" s="85"/>
      <c r="E53" s="86"/>
      <c r="F53" s="4" t="s">
        <v>42</v>
      </c>
      <c r="G53" s="21">
        <f>I53/H53</f>
        <v>77.167259786476862</v>
      </c>
      <c r="H53" s="21">
        <f>'Услуга №1'!H54</f>
        <v>2.81</v>
      </c>
      <c r="I53" s="21">
        <v>216.84</v>
      </c>
      <c r="J53" s="35">
        <f>J47</f>
        <v>93</v>
      </c>
      <c r="K53" s="48">
        <f>I53/J53</f>
        <v>2.3316129032258064</v>
      </c>
      <c r="L53" s="32"/>
    </row>
    <row r="54" spans="1:12" s="7" customFormat="1" x14ac:dyDescent="0.25">
      <c r="A54" s="71" t="s">
        <v>10</v>
      </c>
      <c r="B54" s="71"/>
      <c r="C54" s="71"/>
      <c r="D54" s="71"/>
      <c r="E54" s="71"/>
      <c r="F54" s="3" t="s">
        <v>13</v>
      </c>
      <c r="G54" s="5">
        <f>I54/H54</f>
        <v>0.48263815619797895</v>
      </c>
      <c r="H54" s="21">
        <f>'Услуга №1'!H55</f>
        <v>1706.04</v>
      </c>
      <c r="I54" s="21">
        <v>823.4</v>
      </c>
      <c r="J54" s="35">
        <f>J53</f>
        <v>93</v>
      </c>
      <c r="K54" s="48">
        <f t="shared" ref="K54:K56" si="5">I54/J54</f>
        <v>8.8537634408602148</v>
      </c>
      <c r="L54" s="32"/>
    </row>
    <row r="55" spans="1:12" s="7" customFormat="1" x14ac:dyDescent="0.25">
      <c r="A55" s="71" t="s">
        <v>11</v>
      </c>
      <c r="B55" s="71"/>
      <c r="C55" s="71"/>
      <c r="D55" s="71"/>
      <c r="E55" s="71"/>
      <c r="F55" s="3" t="s">
        <v>14</v>
      </c>
      <c r="G55" s="5">
        <f>I55/H55</f>
        <v>0.50016739203213922</v>
      </c>
      <c r="H55" s="21">
        <f>'Услуга №1'!H56</f>
        <v>29.87</v>
      </c>
      <c r="I55" s="21">
        <v>14.94</v>
      </c>
      <c r="J55" s="35">
        <f>J54</f>
        <v>93</v>
      </c>
      <c r="K55" s="48">
        <f t="shared" si="5"/>
        <v>0.16064516129032258</v>
      </c>
      <c r="L55" s="32"/>
    </row>
    <row r="56" spans="1:12" s="7" customFormat="1" x14ac:dyDescent="0.25">
      <c r="A56" s="71" t="s">
        <v>12</v>
      </c>
      <c r="B56" s="71"/>
      <c r="C56" s="71"/>
      <c r="D56" s="71"/>
      <c r="E56" s="71"/>
      <c r="F56" s="3" t="s">
        <v>14</v>
      </c>
      <c r="G56" s="5">
        <f>I56/H56</f>
        <v>0.50011795234725165</v>
      </c>
      <c r="H56" s="21">
        <f>'Услуга №1'!H57</f>
        <v>42.39</v>
      </c>
      <c r="I56" s="21">
        <v>21.2</v>
      </c>
      <c r="J56" s="35">
        <f>J55</f>
        <v>93</v>
      </c>
      <c r="K56" s="48">
        <f t="shared" si="5"/>
        <v>0.22795698924731181</v>
      </c>
      <c r="L56" s="32"/>
    </row>
    <row r="57" spans="1:12" s="7" customFormat="1" x14ac:dyDescent="0.25">
      <c r="A57" s="77" t="s">
        <v>56</v>
      </c>
      <c r="B57" s="78"/>
      <c r="C57" s="78"/>
      <c r="D57" s="78"/>
      <c r="E57" s="78"/>
      <c r="F57" s="78"/>
      <c r="G57" s="78"/>
      <c r="H57" s="78"/>
      <c r="I57" s="27">
        <f>SUM(I53:I56)</f>
        <v>1076.3800000000001</v>
      </c>
      <c r="J57" s="28"/>
      <c r="K57" s="27">
        <f t="shared" ref="K57" si="6">SUM(K53:K56)</f>
        <v>11.573978494623656</v>
      </c>
      <c r="L57" s="33"/>
    </row>
    <row r="58" spans="1:12" s="7" customFormat="1" ht="12" customHeight="1" x14ac:dyDescent="0.25"/>
    <row r="59" spans="1:12" s="7" customFormat="1" x14ac:dyDescent="0.25">
      <c r="A59" s="70" t="s">
        <v>15</v>
      </c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</row>
    <row r="60" spans="1:12" s="7" customFormat="1" ht="50.25" customHeight="1" x14ac:dyDescent="0.25">
      <c r="A60" s="65" t="s">
        <v>19</v>
      </c>
      <c r="B60" s="66"/>
      <c r="C60" s="66"/>
      <c r="D60" s="66"/>
      <c r="E60" s="67"/>
      <c r="F60" s="14" t="s">
        <v>7</v>
      </c>
      <c r="G60" s="14" t="s">
        <v>69</v>
      </c>
      <c r="H60" s="14" t="s">
        <v>68</v>
      </c>
      <c r="I60" s="14" t="s">
        <v>77</v>
      </c>
      <c r="J60" s="14" t="s">
        <v>72</v>
      </c>
      <c r="K60" s="29" t="s">
        <v>73</v>
      </c>
      <c r="L60" s="31"/>
    </row>
    <row r="61" spans="1:12" s="7" customFormat="1" x14ac:dyDescent="0.25">
      <c r="A61" s="71" t="s">
        <v>16</v>
      </c>
      <c r="B61" s="71"/>
      <c r="C61" s="71"/>
      <c r="D61" s="71"/>
      <c r="E61" s="71"/>
      <c r="F61" s="3" t="s">
        <v>17</v>
      </c>
      <c r="G61" s="5">
        <f>I61/H61</f>
        <v>8.6443158161287354E-3</v>
      </c>
      <c r="H61" s="5">
        <f>'Услуга №1'!H62</f>
        <v>3569.9760000000001</v>
      </c>
      <c r="I61" s="5">
        <v>30.86</v>
      </c>
      <c r="J61" s="35">
        <f>J56</f>
        <v>93</v>
      </c>
      <c r="K61" s="13">
        <f>I61/J61</f>
        <v>0.33182795698924733</v>
      </c>
      <c r="L61" s="33"/>
    </row>
    <row r="62" spans="1:12" s="7" customFormat="1" x14ac:dyDescent="0.25">
      <c r="A62" s="71" t="s">
        <v>59</v>
      </c>
      <c r="B62" s="71"/>
      <c r="C62" s="71"/>
      <c r="D62" s="71"/>
      <c r="E62" s="71"/>
      <c r="F62" s="3" t="s">
        <v>17</v>
      </c>
      <c r="G62" s="5">
        <f t="shared" ref="G62:G65" si="7">I62/H62</f>
        <v>1.1997625326172495E-2</v>
      </c>
      <c r="H62" s="5">
        <f>'Услуга №1'!H63</f>
        <v>724.31</v>
      </c>
      <c r="I62" s="5">
        <v>8.69</v>
      </c>
      <c r="J62" s="35">
        <f>J61</f>
        <v>93</v>
      </c>
      <c r="K62" s="13">
        <f t="shared" ref="K62:K65" si="8">I62/J62</f>
        <v>9.3440860215053753E-2</v>
      </c>
      <c r="L62" s="33"/>
    </row>
    <row r="63" spans="1:12" s="7" customFormat="1" ht="16.5" customHeight="1" x14ac:dyDescent="0.25">
      <c r="A63" s="71" t="s">
        <v>58</v>
      </c>
      <c r="B63" s="71"/>
      <c r="C63" s="71"/>
      <c r="D63" s="71"/>
      <c r="E63" s="71"/>
      <c r="F63" s="3" t="s">
        <v>17</v>
      </c>
      <c r="G63" s="5">
        <f t="shared" si="7"/>
        <v>1.0500000000000001E-2</v>
      </c>
      <c r="H63" s="5">
        <f>'Услуга №1'!H64</f>
        <v>2000</v>
      </c>
      <c r="I63" s="5">
        <v>21</v>
      </c>
      <c r="J63" s="35">
        <f>J70</f>
        <v>93</v>
      </c>
      <c r="K63" s="13">
        <f t="shared" si="8"/>
        <v>0.22580645161290322</v>
      </c>
      <c r="L63" s="33"/>
    </row>
    <row r="64" spans="1:12" s="7" customFormat="1" ht="16.5" customHeight="1" x14ac:dyDescent="0.25">
      <c r="A64" s="68" t="s">
        <v>60</v>
      </c>
      <c r="B64" s="68"/>
      <c r="C64" s="68"/>
      <c r="D64" s="68"/>
      <c r="E64" s="68"/>
      <c r="F64" s="3" t="s">
        <v>17</v>
      </c>
      <c r="G64" s="5">
        <f t="shared" si="7"/>
        <v>1.2E-2</v>
      </c>
      <c r="H64" s="5">
        <f>'Услуга №1'!H65</f>
        <v>6200</v>
      </c>
      <c r="I64" s="5">
        <v>74.400000000000006</v>
      </c>
      <c r="J64" s="35">
        <f>J70</f>
        <v>93</v>
      </c>
      <c r="K64" s="13">
        <f t="shared" si="8"/>
        <v>0.8</v>
      </c>
      <c r="L64" s="33"/>
    </row>
    <row r="65" spans="1:13" s="7" customFormat="1" ht="15" customHeight="1" x14ac:dyDescent="0.25">
      <c r="A65" s="68" t="s">
        <v>118</v>
      </c>
      <c r="B65" s="68"/>
      <c r="C65" s="68"/>
      <c r="D65" s="68"/>
      <c r="E65" s="68"/>
      <c r="F65" s="3" t="s">
        <v>17</v>
      </c>
      <c r="G65" s="5">
        <f t="shared" si="7"/>
        <v>1.2E-2</v>
      </c>
      <c r="H65" s="5">
        <f>'Услуга №1'!H66</f>
        <v>2100</v>
      </c>
      <c r="I65" s="5">
        <v>25.2</v>
      </c>
      <c r="J65" s="35">
        <f>J70</f>
        <v>93</v>
      </c>
      <c r="K65" s="13">
        <f t="shared" si="8"/>
        <v>0.27096774193548384</v>
      </c>
      <c r="L65" s="33"/>
    </row>
    <row r="66" spans="1:13" ht="18.75" customHeight="1" x14ac:dyDescent="0.25">
      <c r="A66" s="77" t="s">
        <v>18</v>
      </c>
      <c r="B66" s="78"/>
      <c r="C66" s="78"/>
      <c r="D66" s="78"/>
      <c r="E66" s="78"/>
      <c r="F66" s="78"/>
      <c r="G66" s="78"/>
      <c r="H66" s="87"/>
      <c r="I66" s="27">
        <f>SUM(I61:I65)</f>
        <v>160.14999999999998</v>
      </c>
      <c r="J66" s="28"/>
      <c r="K66" s="34">
        <f>SUM(K61:K65)</f>
        <v>1.7220430107526883</v>
      </c>
      <c r="L66" s="33"/>
      <c r="M66" s="7"/>
    </row>
    <row r="67" spans="1:13" s="7" customFormat="1" ht="12.75" customHeight="1" x14ac:dyDescent="0.25"/>
    <row r="68" spans="1:13" s="7" customFormat="1" x14ac:dyDescent="0.25">
      <c r="A68" s="70" t="s">
        <v>78</v>
      </c>
      <c r="B68" s="70"/>
      <c r="C68" s="70"/>
      <c r="D68" s="70"/>
      <c r="E68" s="70"/>
      <c r="F68" s="70"/>
      <c r="G68" s="70"/>
      <c r="H68" s="70"/>
      <c r="I68" s="70"/>
      <c r="J68" s="70"/>
      <c r="K68" s="70"/>
      <c r="L68" s="70"/>
    </row>
    <row r="69" spans="1:13" s="7" customFormat="1" ht="44.25" customHeight="1" x14ac:dyDescent="0.25">
      <c r="A69" s="65" t="s">
        <v>19</v>
      </c>
      <c r="B69" s="66"/>
      <c r="C69" s="66"/>
      <c r="D69" s="66"/>
      <c r="E69" s="67"/>
      <c r="F69" s="14" t="s">
        <v>7</v>
      </c>
      <c r="G69" s="14" t="s">
        <v>69</v>
      </c>
      <c r="H69" s="14" t="s">
        <v>68</v>
      </c>
      <c r="I69" s="14" t="s">
        <v>77</v>
      </c>
      <c r="J69" s="14" t="s">
        <v>72</v>
      </c>
      <c r="K69" s="17" t="s">
        <v>73</v>
      </c>
      <c r="L69" s="30"/>
    </row>
    <row r="70" spans="1:13" s="7" customFormat="1" ht="15" customHeight="1" x14ac:dyDescent="0.25">
      <c r="A70" s="68" t="s">
        <v>43</v>
      </c>
      <c r="B70" s="68"/>
      <c r="C70" s="68"/>
      <c r="D70" s="68"/>
      <c r="E70" s="68"/>
      <c r="F70" s="3" t="s">
        <v>17</v>
      </c>
      <c r="G70" s="5">
        <v>1.2E-2</v>
      </c>
      <c r="H70" s="5">
        <f>'Услуга №1'!H71</f>
        <v>3594.12</v>
      </c>
      <c r="I70" s="5">
        <v>43.128999999999998</v>
      </c>
      <c r="J70" s="35">
        <f>J62</f>
        <v>93</v>
      </c>
      <c r="K70" s="13">
        <f>I70/J70</f>
        <v>0.46375268817204296</v>
      </c>
      <c r="L70" s="33"/>
    </row>
    <row r="71" spans="1:13" s="7" customFormat="1" ht="18.75" customHeight="1" x14ac:dyDescent="0.25">
      <c r="A71" s="84" t="s">
        <v>85</v>
      </c>
      <c r="B71" s="85"/>
      <c r="C71" s="85"/>
      <c r="D71" s="85"/>
      <c r="E71" s="86"/>
      <c r="F71" s="3" t="s">
        <v>84</v>
      </c>
      <c r="G71" s="23"/>
      <c r="H71" s="5"/>
      <c r="I71" s="5">
        <v>5.8849999999999998</v>
      </c>
      <c r="J71" s="35">
        <f>J64</f>
        <v>93</v>
      </c>
      <c r="K71" s="5">
        <f>I71/J71</f>
        <v>6.3279569892473117E-2</v>
      </c>
      <c r="L71" s="20"/>
    </row>
    <row r="72" spans="1:13" s="7" customFormat="1" x14ac:dyDescent="0.25">
      <c r="A72" s="77" t="s">
        <v>79</v>
      </c>
      <c r="B72" s="78"/>
      <c r="C72" s="78"/>
      <c r="D72" s="78"/>
      <c r="E72" s="78"/>
      <c r="F72" s="78"/>
      <c r="G72" s="78"/>
      <c r="H72" s="78"/>
      <c r="I72" s="36">
        <f>SUM(I70:I71)</f>
        <v>49.013999999999996</v>
      </c>
      <c r="J72" s="36"/>
      <c r="K72" s="36">
        <f>SUM(K70:K71)</f>
        <v>0.52703225806451603</v>
      </c>
      <c r="L72" s="20"/>
    </row>
    <row r="73" spans="1:13" s="7" customFormat="1" x14ac:dyDescent="0.25">
      <c r="A73" s="37"/>
      <c r="B73" s="37"/>
      <c r="C73" s="37"/>
      <c r="D73" s="37"/>
      <c r="E73" s="37"/>
      <c r="F73" s="37"/>
      <c r="G73" s="37"/>
      <c r="H73" s="37"/>
      <c r="I73" s="38"/>
      <c r="J73" s="38"/>
      <c r="K73" s="38"/>
      <c r="L73" s="20"/>
    </row>
    <row r="74" spans="1:13" s="7" customFormat="1" x14ac:dyDescent="0.25">
      <c r="A74" s="70" t="s">
        <v>80</v>
      </c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</row>
    <row r="75" spans="1:13" s="7" customFormat="1" ht="45.75" customHeight="1" x14ac:dyDescent="0.25">
      <c r="A75" s="65" t="s">
        <v>20</v>
      </c>
      <c r="B75" s="66"/>
      <c r="C75" s="66"/>
      <c r="D75" s="66"/>
      <c r="E75" s="67"/>
      <c r="F75" s="61" t="s">
        <v>7</v>
      </c>
      <c r="G75" s="61" t="s">
        <v>69</v>
      </c>
      <c r="H75" s="61" t="s">
        <v>68</v>
      </c>
      <c r="I75" s="61" t="s">
        <v>77</v>
      </c>
      <c r="J75" s="15" t="s">
        <v>72</v>
      </c>
      <c r="K75" s="17" t="s">
        <v>73</v>
      </c>
      <c r="L75" s="30"/>
      <c r="M75" s="30"/>
    </row>
    <row r="76" spans="1:13" s="7" customFormat="1" ht="31.5" customHeight="1" x14ac:dyDescent="0.25">
      <c r="A76" s="65" t="s">
        <v>21</v>
      </c>
      <c r="B76" s="66"/>
      <c r="C76" s="66"/>
      <c r="D76" s="66"/>
      <c r="E76" s="67"/>
      <c r="F76" s="22" t="s">
        <v>22</v>
      </c>
      <c r="G76" s="62">
        <v>4.0000000000000001E-3</v>
      </c>
      <c r="H76" s="5">
        <f>'Услуга №2 '!H102</f>
        <v>536.9</v>
      </c>
      <c r="I76" s="5">
        <f>G76*H76*12</f>
        <v>25.7712</v>
      </c>
      <c r="J76" s="39">
        <f>J71</f>
        <v>93</v>
      </c>
      <c r="K76" s="5">
        <f>I76/J76</f>
        <v>0.27710967741935483</v>
      </c>
      <c r="L76" s="19"/>
      <c r="M76" s="20"/>
    </row>
    <row r="77" spans="1:13" s="7" customFormat="1" ht="31.5" customHeight="1" x14ac:dyDescent="0.25">
      <c r="A77" s="65" t="s">
        <v>133</v>
      </c>
      <c r="B77" s="66"/>
      <c r="C77" s="66"/>
      <c r="D77" s="66"/>
      <c r="E77" s="67"/>
      <c r="F77" s="22" t="s">
        <v>22</v>
      </c>
      <c r="G77" s="62">
        <v>1E-3</v>
      </c>
      <c r="H77" s="5">
        <f>'Услуга №2 '!H103</f>
        <v>76.7</v>
      </c>
      <c r="I77" s="5">
        <f>G77*H77*12</f>
        <v>0.92040000000000011</v>
      </c>
      <c r="J77" s="39">
        <v>93</v>
      </c>
      <c r="K77" s="5">
        <f>I77/J77</f>
        <v>9.8967741935483879E-3</v>
      </c>
      <c r="L77" s="19"/>
      <c r="M77" s="20"/>
    </row>
    <row r="78" spans="1:13" s="7" customFormat="1" ht="31.5" customHeight="1" x14ac:dyDescent="0.25">
      <c r="A78" s="65" t="s">
        <v>134</v>
      </c>
      <c r="B78" s="66"/>
      <c r="C78" s="66"/>
      <c r="D78" s="66"/>
      <c r="E78" s="67"/>
      <c r="F78" s="22" t="s">
        <v>84</v>
      </c>
      <c r="G78" s="62"/>
      <c r="H78" s="5"/>
      <c r="I78" s="5">
        <v>6.1727999999999996</v>
      </c>
      <c r="J78" s="39">
        <v>93</v>
      </c>
      <c r="K78" s="5">
        <f>I78/J78</f>
        <v>6.6374193548387098E-2</v>
      </c>
      <c r="L78" s="19"/>
      <c r="M78" s="20"/>
    </row>
    <row r="79" spans="1:13" s="7" customFormat="1" ht="19.5" customHeight="1" x14ac:dyDescent="0.25">
      <c r="A79" s="65" t="s">
        <v>81</v>
      </c>
      <c r="B79" s="66"/>
      <c r="C79" s="66"/>
      <c r="D79" s="66"/>
      <c r="E79" s="67"/>
      <c r="F79" s="22" t="s">
        <v>82</v>
      </c>
      <c r="G79" s="62">
        <v>1E-3</v>
      </c>
      <c r="H79" s="5">
        <v>1811.3</v>
      </c>
      <c r="I79" s="5">
        <f>G79*H79*12</f>
        <v>21.735599999999998</v>
      </c>
      <c r="J79" s="39">
        <f>J76</f>
        <v>93</v>
      </c>
      <c r="K79" s="5">
        <f>I79/J79</f>
        <v>0.23371612903225805</v>
      </c>
      <c r="L79" s="19"/>
      <c r="M79" s="20"/>
    </row>
    <row r="80" spans="1:13" s="7" customFormat="1" x14ac:dyDescent="0.25">
      <c r="A80" s="77" t="s">
        <v>23</v>
      </c>
      <c r="B80" s="78"/>
      <c r="C80" s="78"/>
      <c r="D80" s="78"/>
      <c r="E80" s="78"/>
      <c r="F80" s="78"/>
      <c r="G80" s="78"/>
      <c r="H80" s="87"/>
      <c r="I80" s="36">
        <f t="shared" ref="I80" si="9">SUM(I76:I79)</f>
        <v>54.6</v>
      </c>
      <c r="J80" s="40"/>
      <c r="K80" s="40">
        <f>SUM(K76:K79)</f>
        <v>0.58709677419354833</v>
      </c>
      <c r="L80" s="41"/>
      <c r="M80" s="20"/>
    </row>
    <row r="81" spans="1:12" s="7" customFormat="1" x14ac:dyDescent="0.25">
      <c r="A81" s="70" t="s">
        <v>39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</row>
    <row r="82" spans="1:12" s="7" customFormat="1" ht="63" customHeight="1" x14ac:dyDescent="0.25">
      <c r="A82" s="65" t="s">
        <v>5</v>
      </c>
      <c r="B82" s="66"/>
      <c r="C82" s="66"/>
      <c r="D82" s="66"/>
      <c r="E82" s="67"/>
      <c r="F82" s="14" t="s">
        <v>6</v>
      </c>
      <c r="G82" s="14" t="s">
        <v>1</v>
      </c>
      <c r="H82" s="14" t="s">
        <v>70</v>
      </c>
      <c r="I82" s="14" t="s">
        <v>71</v>
      </c>
      <c r="J82" s="14" t="s">
        <v>72</v>
      </c>
      <c r="K82" s="17" t="s">
        <v>73</v>
      </c>
    </row>
    <row r="83" spans="1:12" s="7" customFormat="1" ht="15" customHeight="1" x14ac:dyDescent="0.25">
      <c r="A83" s="68" t="s">
        <v>3</v>
      </c>
      <c r="B83" s="68"/>
      <c r="C83" s="68"/>
      <c r="D83" s="68"/>
      <c r="E83" s="68"/>
      <c r="F83" s="24">
        <f>'Услуга №1'!F85</f>
        <v>29094</v>
      </c>
      <c r="G83" s="62">
        <f>L16</f>
        <v>1E-3</v>
      </c>
      <c r="H83" s="43">
        <f>F83*G83*12</f>
        <v>349.12800000000004</v>
      </c>
      <c r="I83" s="5">
        <f>H83*1.302+12.53</f>
        <v>467.09465600000004</v>
      </c>
      <c r="J83" s="35">
        <f>J77</f>
        <v>93</v>
      </c>
      <c r="K83" s="5">
        <f>I83/J83</f>
        <v>5.0225231827956991</v>
      </c>
    </row>
    <row r="84" spans="1:12" s="7" customFormat="1" ht="15" customHeight="1" x14ac:dyDescent="0.25">
      <c r="A84" s="84" t="s">
        <v>45</v>
      </c>
      <c r="B84" s="85"/>
      <c r="C84" s="85"/>
      <c r="D84" s="85"/>
      <c r="E84" s="86"/>
      <c r="F84" s="3">
        <f>'Услуга №1'!F87</f>
        <v>19169</v>
      </c>
      <c r="G84" s="62">
        <f>L17</f>
        <v>1E-3</v>
      </c>
      <c r="H84" s="43">
        <f t="shared" ref="H84:H97" si="10">F84*G84*12</f>
        <v>230.02800000000002</v>
      </c>
      <c r="I84" s="5">
        <f t="shared" ref="I84:I97" si="11">H84*1.302+12.53</f>
        <v>312.026456</v>
      </c>
      <c r="J84" s="35">
        <f>J83</f>
        <v>93</v>
      </c>
      <c r="K84" s="5">
        <f t="shared" ref="K84:K97" si="12">I84/J84</f>
        <v>3.3551231827956989</v>
      </c>
    </row>
    <row r="85" spans="1:12" s="7" customFormat="1" ht="15" customHeight="1" x14ac:dyDescent="0.25">
      <c r="A85" s="68" t="s">
        <v>47</v>
      </c>
      <c r="B85" s="68"/>
      <c r="C85" s="68"/>
      <c r="D85" s="68"/>
      <c r="E85" s="68"/>
      <c r="F85" s="3">
        <f>'Услуга №1'!F88</f>
        <v>19169</v>
      </c>
      <c r="G85" s="62">
        <f>L18</f>
        <v>1E-3</v>
      </c>
      <c r="H85" s="43">
        <f t="shared" si="10"/>
        <v>230.02800000000002</v>
      </c>
      <c r="I85" s="5">
        <f t="shared" si="11"/>
        <v>312.026456</v>
      </c>
      <c r="J85" s="35">
        <f t="shared" ref="J85:J97" si="13">J84</f>
        <v>93</v>
      </c>
      <c r="K85" s="5">
        <f t="shared" si="12"/>
        <v>3.3551231827956989</v>
      </c>
    </row>
    <row r="86" spans="1:12" s="7" customFormat="1" ht="15" customHeight="1" x14ac:dyDescent="0.25">
      <c r="A86" s="68" t="s">
        <v>87</v>
      </c>
      <c r="B86" s="68"/>
      <c r="C86" s="68"/>
      <c r="D86" s="68"/>
      <c r="E86" s="68"/>
      <c r="F86" s="3">
        <v>15169</v>
      </c>
      <c r="G86" s="62">
        <f>L19</f>
        <v>1E-3</v>
      </c>
      <c r="H86" s="43">
        <f t="shared" si="10"/>
        <v>182.02800000000002</v>
      </c>
      <c r="I86" s="5">
        <f t="shared" si="11"/>
        <v>249.53045600000004</v>
      </c>
      <c r="J86" s="35">
        <f t="shared" si="13"/>
        <v>93</v>
      </c>
      <c r="K86" s="5">
        <f t="shared" si="12"/>
        <v>2.6831231827956996</v>
      </c>
    </row>
    <row r="87" spans="1:12" s="7" customFormat="1" ht="15.75" customHeight="1" x14ac:dyDescent="0.25">
      <c r="A87" s="68" t="s">
        <v>40</v>
      </c>
      <c r="B87" s="68"/>
      <c r="C87" s="68"/>
      <c r="D87" s="68"/>
      <c r="E87" s="68"/>
      <c r="F87" s="24">
        <f>'Услуга №1'!F90</f>
        <v>15592</v>
      </c>
      <c r="G87" s="62">
        <f>L20</f>
        <v>3.5000000000000001E-3</v>
      </c>
      <c r="H87" s="43">
        <f t="shared" si="10"/>
        <v>654.86400000000003</v>
      </c>
      <c r="I87" s="5">
        <f t="shared" si="11"/>
        <v>865.16292800000008</v>
      </c>
      <c r="J87" s="35">
        <f t="shared" si="13"/>
        <v>93</v>
      </c>
      <c r="K87" s="5">
        <f t="shared" si="12"/>
        <v>9.3028271827956992</v>
      </c>
    </row>
    <row r="88" spans="1:12" s="7" customFormat="1" ht="14.25" customHeight="1" x14ac:dyDescent="0.25">
      <c r="A88" s="68" t="s">
        <v>90</v>
      </c>
      <c r="B88" s="68"/>
      <c r="C88" s="68"/>
      <c r="D88" s="68"/>
      <c r="E88" s="68"/>
      <c r="F88" s="24">
        <f>'Услуга №1'!F91</f>
        <v>14764</v>
      </c>
      <c r="G88" s="62">
        <f>L21</f>
        <v>1E-3</v>
      </c>
      <c r="H88" s="43">
        <f t="shared" si="10"/>
        <v>177.16800000000001</v>
      </c>
      <c r="I88" s="5">
        <f t="shared" si="11"/>
        <v>243.20273600000002</v>
      </c>
      <c r="J88" s="35">
        <f t="shared" si="13"/>
        <v>93</v>
      </c>
      <c r="K88" s="5">
        <f t="shared" si="12"/>
        <v>2.6150831827956993</v>
      </c>
    </row>
    <row r="89" spans="1:12" s="7" customFormat="1" ht="15" customHeight="1" x14ac:dyDescent="0.25">
      <c r="A89" s="92" t="s">
        <v>48</v>
      </c>
      <c r="B89" s="93"/>
      <c r="C89" s="93"/>
      <c r="D89" s="93"/>
      <c r="E89" s="94"/>
      <c r="F89" s="24">
        <f>'Услуга №1'!F92</f>
        <v>15592</v>
      </c>
      <c r="G89" s="62">
        <f>L22</f>
        <v>1E-3</v>
      </c>
      <c r="H89" s="43">
        <f t="shared" si="10"/>
        <v>187.10400000000001</v>
      </c>
      <c r="I89" s="5">
        <f t="shared" si="11"/>
        <v>256.139408</v>
      </c>
      <c r="J89" s="35">
        <f t="shared" si="13"/>
        <v>93</v>
      </c>
      <c r="K89" s="5">
        <f t="shared" si="12"/>
        <v>2.754187182795699</v>
      </c>
    </row>
    <row r="90" spans="1:12" s="7" customFormat="1" ht="15" customHeight="1" x14ac:dyDescent="0.25">
      <c r="A90" s="68" t="s">
        <v>51</v>
      </c>
      <c r="B90" s="68"/>
      <c r="C90" s="68"/>
      <c r="D90" s="68"/>
      <c r="E90" s="68"/>
      <c r="F90" s="24">
        <f>'Услуга №1'!F93</f>
        <v>15300</v>
      </c>
      <c r="G90" s="62">
        <f>L23</f>
        <v>5.0000000000000001E-4</v>
      </c>
      <c r="H90" s="43">
        <f t="shared" si="10"/>
        <v>91.800000000000011</v>
      </c>
      <c r="I90" s="5">
        <f t="shared" si="11"/>
        <v>132.05360000000002</v>
      </c>
      <c r="J90" s="35">
        <f t="shared" si="13"/>
        <v>93</v>
      </c>
      <c r="K90" s="5">
        <f t="shared" si="12"/>
        <v>1.4199311827956991</v>
      </c>
    </row>
    <row r="91" spans="1:12" s="7" customFormat="1" ht="15" customHeight="1" x14ac:dyDescent="0.25">
      <c r="A91" s="68" t="s">
        <v>96</v>
      </c>
      <c r="B91" s="68"/>
      <c r="C91" s="68"/>
      <c r="D91" s="68"/>
      <c r="E91" s="68"/>
      <c r="F91" s="24">
        <f>'Услуга №1'!F94</f>
        <v>16406</v>
      </c>
      <c r="G91" s="62">
        <f>L24</f>
        <v>8.0000000000000002E-3</v>
      </c>
      <c r="H91" s="43">
        <f t="shared" si="10"/>
        <v>1574.9759999999999</v>
      </c>
      <c r="I91" s="5">
        <f t="shared" si="11"/>
        <v>2063.1487520000001</v>
      </c>
      <c r="J91" s="35">
        <f t="shared" si="13"/>
        <v>93</v>
      </c>
      <c r="K91" s="5">
        <f t="shared" si="12"/>
        <v>22.184395182795701</v>
      </c>
    </row>
    <row r="92" spans="1:12" s="7" customFormat="1" ht="15.75" customHeight="1" x14ac:dyDescent="0.25">
      <c r="A92" s="71" t="s">
        <v>53</v>
      </c>
      <c r="B92" s="71"/>
      <c r="C92" s="71"/>
      <c r="D92" s="71"/>
      <c r="E92" s="71"/>
      <c r="F92" s="24">
        <f>'Услуга №1'!F95</f>
        <v>13592</v>
      </c>
      <c r="G92" s="62">
        <f>L25</f>
        <v>8.0000000000000002E-3</v>
      </c>
      <c r="H92" s="43">
        <f t="shared" si="10"/>
        <v>1304.8320000000001</v>
      </c>
      <c r="I92" s="5">
        <f t="shared" si="11"/>
        <v>1711.4212640000001</v>
      </c>
      <c r="J92" s="35">
        <f t="shared" si="13"/>
        <v>93</v>
      </c>
      <c r="K92" s="5">
        <f t="shared" si="12"/>
        <v>18.402379182795698</v>
      </c>
    </row>
    <row r="93" spans="1:12" s="7" customFormat="1" ht="15.75" customHeight="1" x14ac:dyDescent="0.25">
      <c r="A93" s="68" t="s">
        <v>98</v>
      </c>
      <c r="B93" s="68"/>
      <c r="C93" s="68"/>
      <c r="D93" s="68"/>
      <c r="E93" s="68"/>
      <c r="F93" s="24">
        <f>'Услуга №1'!F96</f>
        <v>16287</v>
      </c>
      <c r="G93" s="62">
        <f>L26</f>
        <v>1E-3</v>
      </c>
      <c r="H93" s="43">
        <f t="shared" si="10"/>
        <v>195.44399999999999</v>
      </c>
      <c r="I93" s="5">
        <f t="shared" si="11"/>
        <v>266.998088</v>
      </c>
      <c r="J93" s="35">
        <f t="shared" si="13"/>
        <v>93</v>
      </c>
      <c r="K93" s="5">
        <f t="shared" si="12"/>
        <v>2.8709471827956987</v>
      </c>
    </row>
    <row r="94" spans="1:12" s="7" customFormat="1" ht="15.75" customHeight="1" x14ac:dyDescent="0.25">
      <c r="A94" s="68" t="s">
        <v>99</v>
      </c>
      <c r="B94" s="68"/>
      <c r="C94" s="68"/>
      <c r="D94" s="68"/>
      <c r="E94" s="68"/>
      <c r="F94" s="24">
        <f>'Услуга №1'!F97</f>
        <v>16204</v>
      </c>
      <c r="G94" s="62">
        <f>L27</f>
        <v>1E-3</v>
      </c>
      <c r="H94" s="43">
        <f t="shared" si="10"/>
        <v>194.44800000000001</v>
      </c>
      <c r="I94" s="5">
        <f t="shared" si="11"/>
        <v>265.70129600000001</v>
      </c>
      <c r="J94" s="35">
        <f t="shared" si="13"/>
        <v>93</v>
      </c>
      <c r="K94" s="5">
        <f t="shared" si="12"/>
        <v>2.8570031827956992</v>
      </c>
    </row>
    <row r="95" spans="1:12" s="7" customFormat="1" ht="15.75" customHeight="1" x14ac:dyDescent="0.25">
      <c r="A95" s="71" t="s">
        <v>100</v>
      </c>
      <c r="B95" s="71"/>
      <c r="C95" s="71"/>
      <c r="D95" s="71"/>
      <c r="E95" s="71"/>
      <c r="F95" s="24">
        <f>'Услуга №1'!F98</f>
        <v>15512</v>
      </c>
      <c r="G95" s="62">
        <f>L28</f>
        <v>1E-3</v>
      </c>
      <c r="H95" s="43">
        <f t="shared" si="10"/>
        <v>186.14400000000001</v>
      </c>
      <c r="I95" s="5">
        <f t="shared" si="11"/>
        <v>254.88948800000003</v>
      </c>
      <c r="J95" s="35">
        <f t="shared" si="13"/>
        <v>93</v>
      </c>
      <c r="K95" s="5">
        <f t="shared" si="12"/>
        <v>2.7407471827956993</v>
      </c>
    </row>
    <row r="96" spans="1:12" s="7" customFormat="1" ht="13.5" customHeight="1" x14ac:dyDescent="0.25">
      <c r="A96" s="84" t="s">
        <v>55</v>
      </c>
      <c r="B96" s="85"/>
      <c r="C96" s="85"/>
      <c r="D96" s="85"/>
      <c r="E96" s="86"/>
      <c r="F96" s="24">
        <f>'Услуга №1'!F99</f>
        <v>13556</v>
      </c>
      <c r="G96" s="62">
        <f>L29</f>
        <v>1.6E-2</v>
      </c>
      <c r="H96" s="43">
        <f t="shared" si="10"/>
        <v>2602.7520000000004</v>
      </c>
      <c r="I96" s="5">
        <f t="shared" si="11"/>
        <v>3401.3131040000007</v>
      </c>
      <c r="J96" s="35">
        <f t="shared" si="13"/>
        <v>93</v>
      </c>
      <c r="K96" s="5">
        <f t="shared" si="12"/>
        <v>36.573259182795709</v>
      </c>
    </row>
    <row r="97" spans="1:13" s="7" customFormat="1" ht="17.25" customHeight="1" x14ac:dyDescent="0.25">
      <c r="A97" s="68" t="s">
        <v>101</v>
      </c>
      <c r="B97" s="68"/>
      <c r="C97" s="68"/>
      <c r="D97" s="68"/>
      <c r="E97" s="68"/>
      <c r="F97" s="54">
        <f>'Услуга №1'!F100</f>
        <v>16770</v>
      </c>
      <c r="G97" s="62">
        <f>L30</f>
        <v>1E-3</v>
      </c>
      <c r="H97" s="43">
        <f t="shared" si="10"/>
        <v>201.24</v>
      </c>
      <c r="I97" s="5">
        <f t="shared" si="11"/>
        <v>274.54448000000002</v>
      </c>
      <c r="J97" s="35">
        <f t="shared" si="13"/>
        <v>93</v>
      </c>
      <c r="K97" s="5">
        <f t="shared" si="12"/>
        <v>2.9520911827956993</v>
      </c>
    </row>
    <row r="98" spans="1:13" ht="20.25" customHeight="1" x14ac:dyDescent="0.25">
      <c r="A98" s="74" t="s">
        <v>24</v>
      </c>
      <c r="B98" s="75"/>
      <c r="C98" s="75"/>
      <c r="D98" s="75"/>
      <c r="E98" s="75"/>
      <c r="F98" s="75"/>
      <c r="G98" s="75"/>
      <c r="H98" s="76"/>
      <c r="I98" s="36">
        <f>SUM(I83:I97)</f>
        <v>11075.253168000003</v>
      </c>
      <c r="J98" s="40"/>
      <c r="K98" s="40">
        <f t="shared" ref="K98" si="14">SUM(K83:K97)</f>
        <v>119.0887437419355</v>
      </c>
      <c r="L98" s="7"/>
    </row>
    <row r="99" spans="1:13" s="7" customFormat="1" ht="12" customHeight="1" x14ac:dyDescent="0.25">
      <c r="F99" s="26"/>
      <c r="G99" s="26"/>
      <c r="H99" s="26"/>
      <c r="I99" s="26"/>
      <c r="J99" s="26"/>
      <c r="K99" s="26"/>
      <c r="L99" s="26"/>
    </row>
    <row r="100" spans="1:13" x14ac:dyDescent="0.25">
      <c r="A100" s="73" t="s">
        <v>83</v>
      </c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88"/>
      <c r="M100" s="7"/>
    </row>
    <row r="101" spans="1:13" ht="45" x14ac:dyDescent="0.25">
      <c r="A101" s="69" t="s">
        <v>57</v>
      </c>
      <c r="B101" s="69"/>
      <c r="C101" s="69"/>
      <c r="D101" s="69"/>
      <c r="E101" s="69"/>
      <c r="F101" s="14" t="s">
        <v>7</v>
      </c>
      <c r="G101" s="14" t="s">
        <v>69</v>
      </c>
      <c r="H101" s="14" t="s">
        <v>68</v>
      </c>
      <c r="I101" s="14" t="s">
        <v>77</v>
      </c>
      <c r="J101" s="14" t="s">
        <v>72</v>
      </c>
      <c r="K101" s="29" t="s">
        <v>73</v>
      </c>
      <c r="L101" s="31"/>
      <c r="M101" s="7"/>
    </row>
    <row r="102" spans="1:13" x14ac:dyDescent="0.25">
      <c r="A102" s="71" t="s">
        <v>85</v>
      </c>
      <c r="B102" s="71"/>
      <c r="C102" s="71"/>
      <c r="D102" s="71"/>
      <c r="E102" s="71"/>
      <c r="F102" s="3" t="s">
        <v>84</v>
      </c>
      <c r="G102" s="23"/>
      <c r="H102" s="43"/>
      <c r="I102" s="43">
        <v>136.23500000000001</v>
      </c>
      <c r="J102" s="35">
        <f>J97</f>
        <v>93</v>
      </c>
      <c r="K102" s="13">
        <f>I102/J102</f>
        <v>1.4648924731182797</v>
      </c>
      <c r="L102" s="33"/>
      <c r="M102" s="7"/>
    </row>
    <row r="103" spans="1:13" x14ac:dyDescent="0.25">
      <c r="A103" s="77" t="s">
        <v>86</v>
      </c>
      <c r="B103" s="78"/>
      <c r="C103" s="78"/>
      <c r="D103" s="78"/>
      <c r="E103" s="78"/>
      <c r="F103" s="78"/>
      <c r="G103" s="78"/>
      <c r="H103" s="78"/>
      <c r="I103" s="36">
        <f>SUM(I102:I102)</f>
        <v>136.23500000000001</v>
      </c>
      <c r="J103" s="40"/>
      <c r="K103" s="40">
        <f>SUM(K102:K102)</f>
        <v>1.4648924731182797</v>
      </c>
      <c r="L103" s="33"/>
      <c r="M103" s="7"/>
    </row>
    <row r="104" spans="1:13" s="7" customFormat="1" x14ac:dyDescent="0.25">
      <c r="F104" s="26"/>
      <c r="G104" s="26"/>
      <c r="H104" s="26"/>
      <c r="I104" s="26"/>
      <c r="J104" s="26"/>
      <c r="K104" s="26"/>
      <c r="L104" s="26"/>
    </row>
    <row r="105" spans="1:13" s="7" customFormat="1" ht="12.75" customHeight="1" x14ac:dyDescent="0.25">
      <c r="A105" s="73" t="s">
        <v>25</v>
      </c>
      <c r="B105" s="73"/>
      <c r="C105" s="73"/>
      <c r="D105" s="73"/>
      <c r="E105" s="73"/>
      <c r="F105" s="73"/>
      <c r="G105" s="73"/>
      <c r="H105" s="73"/>
      <c r="I105" s="73"/>
      <c r="J105" s="73"/>
      <c r="K105" s="73"/>
      <c r="L105" s="73"/>
    </row>
    <row r="106" spans="1:13" s="7" customFormat="1" ht="15" customHeight="1" x14ac:dyDescent="0.25">
      <c r="A106" s="72" t="s">
        <v>26</v>
      </c>
      <c r="B106" s="72"/>
      <c r="C106" s="72"/>
      <c r="D106" s="65" t="s">
        <v>27</v>
      </c>
      <c r="E106" s="66"/>
      <c r="F106" s="66"/>
      <c r="G106" s="66"/>
      <c r="H106" s="66"/>
      <c r="I106" s="66"/>
      <c r="J106" s="67"/>
      <c r="K106" s="72" t="s">
        <v>38</v>
      </c>
      <c r="L106" s="72"/>
    </row>
    <row r="107" spans="1:13" s="7" customFormat="1" ht="30" x14ac:dyDescent="0.25">
      <c r="A107" s="3" t="s">
        <v>28</v>
      </c>
      <c r="B107" s="4" t="s">
        <v>29</v>
      </c>
      <c r="C107" s="3" t="s">
        <v>30</v>
      </c>
      <c r="D107" s="3" t="s">
        <v>31</v>
      </c>
      <c r="E107" s="3" t="s">
        <v>32</v>
      </c>
      <c r="F107" s="3" t="s">
        <v>33</v>
      </c>
      <c r="G107" s="3" t="s">
        <v>34</v>
      </c>
      <c r="H107" s="3" t="s">
        <v>35</v>
      </c>
      <c r="I107" s="3" t="s">
        <v>36</v>
      </c>
      <c r="J107" s="3" t="s">
        <v>37</v>
      </c>
      <c r="K107" s="72"/>
      <c r="L107" s="72"/>
    </row>
    <row r="108" spans="1:13" s="7" customFormat="1" x14ac:dyDescent="0.25">
      <c r="A108" s="5">
        <f>K49</f>
        <v>45.543808055139777</v>
      </c>
      <c r="B108" s="5"/>
      <c r="C108" s="5"/>
      <c r="D108" s="5">
        <f>K57</f>
        <v>11.573978494623656</v>
      </c>
      <c r="E108" s="5">
        <f>K66</f>
        <v>1.7220430107526883</v>
      </c>
      <c r="F108" s="5"/>
      <c r="G108" s="5">
        <f>K80</f>
        <v>0.58709677419354833</v>
      </c>
      <c r="H108" s="3"/>
      <c r="I108" s="5">
        <f>K98</f>
        <v>119.0887437419355</v>
      </c>
      <c r="J108" s="5">
        <f>K103+K72</f>
        <v>1.9919247311827957</v>
      </c>
      <c r="K108" s="82">
        <f>SUM(A108:J108)</f>
        <v>180.50759480782796</v>
      </c>
      <c r="L108" s="83"/>
    </row>
    <row r="109" spans="1:13" s="7" customFormat="1" x14ac:dyDescent="0.25"/>
    <row r="110" spans="1:13" s="7" customFormat="1" ht="15.75" x14ac:dyDescent="0.25">
      <c r="A110" s="9" t="s">
        <v>64</v>
      </c>
      <c r="B110" s="9"/>
      <c r="C110" s="9"/>
      <c r="D110" s="9"/>
      <c r="E110" s="9"/>
      <c r="F110" s="9" t="s">
        <v>65</v>
      </c>
    </row>
    <row r="111" spans="1:13" s="7" customFormat="1" hidden="1" x14ac:dyDescent="0.25"/>
    <row r="112" spans="1:13" s="7" customFormat="1" x14ac:dyDescent="0.25">
      <c r="I112" s="50">
        <f>I103+I98+I80+I72+I66+I57+I49</f>
        <v>16787.206317128002</v>
      </c>
      <c r="K112" s="50">
        <f>K108*J102</f>
        <v>16787.206317127999</v>
      </c>
    </row>
    <row r="113" spans="1:10" s="7" customFormat="1" x14ac:dyDescent="0.25"/>
    <row r="114" spans="1:10" s="7" customFormat="1" x14ac:dyDescent="0.25"/>
    <row r="115" spans="1:10" s="7" customFormat="1" x14ac:dyDescent="0.25">
      <c r="A115" s="8" t="s">
        <v>135</v>
      </c>
      <c r="B115" s="8"/>
      <c r="C115" s="8"/>
    </row>
    <row r="116" spans="1:10" s="7" customFormat="1" x14ac:dyDescent="0.25">
      <c r="A116" s="8" t="s">
        <v>66</v>
      </c>
      <c r="B116" s="8"/>
      <c r="C116" s="8"/>
    </row>
    <row r="118" spans="1:10" hidden="1" x14ac:dyDescent="0.25">
      <c r="I118" s="46">
        <f>I98+I49</f>
        <v>15310.827317128002</v>
      </c>
      <c r="J118" s="7" t="s">
        <v>129</v>
      </c>
    </row>
    <row r="119" spans="1:10" hidden="1" x14ac:dyDescent="0.25">
      <c r="I119" s="46">
        <f>I79</f>
        <v>21.735599999999998</v>
      </c>
      <c r="J119" s="7">
        <v>221</v>
      </c>
    </row>
    <row r="120" spans="1:10" hidden="1" x14ac:dyDescent="0.25">
      <c r="I120" s="47">
        <f>I57</f>
        <v>1076.3800000000001</v>
      </c>
      <c r="J120">
        <v>223</v>
      </c>
    </row>
    <row r="121" spans="1:10" hidden="1" x14ac:dyDescent="0.25">
      <c r="I121" s="47">
        <f>I66</f>
        <v>160.14999999999998</v>
      </c>
      <c r="J121">
        <v>225</v>
      </c>
    </row>
    <row r="122" spans="1:10" hidden="1" x14ac:dyDescent="0.25">
      <c r="I122" s="47">
        <f>I72</f>
        <v>49.013999999999996</v>
      </c>
      <c r="J122" s="7">
        <v>226</v>
      </c>
    </row>
    <row r="123" spans="1:10" hidden="1" x14ac:dyDescent="0.25">
      <c r="I123" s="47">
        <f>I103</f>
        <v>136.23500000000001</v>
      </c>
      <c r="J123" t="s">
        <v>130</v>
      </c>
    </row>
    <row r="124" spans="1:10" hidden="1" x14ac:dyDescent="0.25"/>
  </sheetData>
  <mergeCells count="109">
    <mergeCell ref="A103:H103"/>
    <mergeCell ref="A105:L105"/>
    <mergeCell ref="A106:C106"/>
    <mergeCell ref="D106:J106"/>
    <mergeCell ref="K106:L107"/>
    <mergeCell ref="K108:L108"/>
    <mergeCell ref="A97:E97"/>
    <mergeCell ref="A98:H98"/>
    <mergeCell ref="A100:L100"/>
    <mergeCell ref="A101:E101"/>
    <mergeCell ref="A102:E102"/>
    <mergeCell ref="A91:E91"/>
    <mergeCell ref="A92:E92"/>
    <mergeCell ref="A93:E93"/>
    <mergeCell ref="A94:E94"/>
    <mergeCell ref="A95:E95"/>
    <mergeCell ref="A96:E96"/>
    <mergeCell ref="A85:E85"/>
    <mergeCell ref="A86:E86"/>
    <mergeCell ref="A87:E87"/>
    <mergeCell ref="A88:E88"/>
    <mergeCell ref="A89:E89"/>
    <mergeCell ref="A90:E90"/>
    <mergeCell ref="A77:E77"/>
    <mergeCell ref="A81:L81"/>
    <mergeCell ref="A82:E82"/>
    <mergeCell ref="A83:E83"/>
    <mergeCell ref="A84:E84"/>
    <mergeCell ref="A74:L74"/>
    <mergeCell ref="A75:E75"/>
    <mergeCell ref="A76:E76"/>
    <mergeCell ref="A79:E79"/>
    <mergeCell ref="A80:H80"/>
    <mergeCell ref="A78:E78"/>
    <mergeCell ref="A72:H72"/>
    <mergeCell ref="A65:E65"/>
    <mergeCell ref="A71:E71"/>
    <mergeCell ref="A66:H66"/>
    <mergeCell ref="A68:L68"/>
    <mergeCell ref="A69:E69"/>
    <mergeCell ref="A60:E60"/>
    <mergeCell ref="A61:E61"/>
    <mergeCell ref="A62:E62"/>
    <mergeCell ref="A70:E70"/>
    <mergeCell ref="A63:E63"/>
    <mergeCell ref="A64:E64"/>
    <mergeCell ref="A53:E53"/>
    <mergeCell ref="A54:E54"/>
    <mergeCell ref="A55:E55"/>
    <mergeCell ref="A56:E56"/>
    <mergeCell ref="A59:L59"/>
    <mergeCell ref="A57:H57"/>
    <mergeCell ref="A46:E46"/>
    <mergeCell ref="A47:E47"/>
    <mergeCell ref="A48:E48"/>
    <mergeCell ref="A49:H49"/>
    <mergeCell ref="A51:L51"/>
    <mergeCell ref="A52:E52"/>
    <mergeCell ref="A40:E40"/>
    <mergeCell ref="A41:E41"/>
    <mergeCell ref="A42:E42"/>
    <mergeCell ref="A43:E43"/>
    <mergeCell ref="A44:E44"/>
    <mergeCell ref="A45:E45"/>
    <mergeCell ref="A34:E34"/>
    <mergeCell ref="A35:E35"/>
    <mergeCell ref="A36:E36"/>
    <mergeCell ref="A37:E37"/>
    <mergeCell ref="A38:E38"/>
    <mergeCell ref="A39:E39"/>
    <mergeCell ref="A31:E31"/>
    <mergeCell ref="G31:K31"/>
    <mergeCell ref="A28:E28"/>
    <mergeCell ref="G28:K28"/>
    <mergeCell ref="A29:E29"/>
    <mergeCell ref="G29:K29"/>
    <mergeCell ref="A30:E30"/>
    <mergeCell ref="G30:K30"/>
    <mergeCell ref="A25:E25"/>
    <mergeCell ref="G25:K25"/>
    <mergeCell ref="A26:E26"/>
    <mergeCell ref="G26:K26"/>
    <mergeCell ref="A27:E27"/>
    <mergeCell ref="G27:K27"/>
    <mergeCell ref="A22:E22"/>
    <mergeCell ref="G22:K22"/>
    <mergeCell ref="A23:E23"/>
    <mergeCell ref="G23:K23"/>
    <mergeCell ref="A24:E24"/>
    <mergeCell ref="G24:K24"/>
    <mergeCell ref="A19:E19"/>
    <mergeCell ref="G19:K19"/>
    <mergeCell ref="A20:E20"/>
    <mergeCell ref="G20:K20"/>
    <mergeCell ref="A21:E21"/>
    <mergeCell ref="G21:K21"/>
    <mergeCell ref="A16:E16"/>
    <mergeCell ref="G16:K16"/>
    <mergeCell ref="A17:E17"/>
    <mergeCell ref="G17:K17"/>
    <mergeCell ref="A18:E18"/>
    <mergeCell ref="G18:K18"/>
    <mergeCell ref="A3:F3"/>
    <mergeCell ref="A4:D4"/>
    <mergeCell ref="A15:E15"/>
    <mergeCell ref="G15:K15"/>
    <mergeCell ref="A6:L6"/>
    <mergeCell ref="A7:L7"/>
    <mergeCell ref="A8:L8"/>
  </mergeCells>
  <printOptions horizontalCentered="1"/>
  <pageMargins left="0" right="0" top="0" bottom="0" header="0" footer="0"/>
  <pageSetup paperSize="9" scale="8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5"/>
  <sheetViews>
    <sheetView topLeftCell="A49" zoomScale="90" zoomScaleNormal="90" workbookViewId="0">
      <selection activeCell="E128" sqref="E128"/>
    </sheetView>
  </sheetViews>
  <sheetFormatPr defaultRowHeight="15" x14ac:dyDescent="0.25"/>
  <cols>
    <col min="1" max="3" width="9.140625" customWidth="1"/>
    <col min="4" max="4" width="10.28515625" customWidth="1"/>
    <col min="5" max="5" width="16.28515625" customWidth="1"/>
    <col min="6" max="6" width="16.5703125" customWidth="1"/>
    <col min="7" max="7" width="14.28515625" customWidth="1"/>
    <col min="8" max="8" width="17.42578125" customWidth="1"/>
    <col min="9" max="9" width="21" customWidth="1"/>
    <col min="10" max="10" width="13.85546875" customWidth="1"/>
    <col min="11" max="11" width="17.5703125" customWidth="1"/>
    <col min="12" max="12" width="14.140625" customWidth="1"/>
    <col min="13" max="13" width="13.5703125" customWidth="1"/>
  </cols>
  <sheetData>
    <row r="1" spans="1:12" s="2" customFormat="1" x14ac:dyDescent="0.25">
      <c r="A1" s="44" t="s">
        <v>61</v>
      </c>
      <c r="B1" s="44"/>
      <c r="C1" s="44"/>
      <c r="D1" s="10"/>
    </row>
    <row r="2" spans="1:12" s="2" customFormat="1" x14ac:dyDescent="0.25">
      <c r="A2" s="45" t="s">
        <v>62</v>
      </c>
      <c r="B2" s="45"/>
      <c r="C2" s="45"/>
      <c r="D2" s="10"/>
    </row>
    <row r="3" spans="1:12" s="2" customFormat="1" x14ac:dyDescent="0.25">
      <c r="A3" s="89" t="s">
        <v>63</v>
      </c>
      <c r="B3" s="89"/>
      <c r="C3" s="89"/>
      <c r="D3" s="90"/>
      <c r="E3" s="90"/>
      <c r="F3" s="90"/>
    </row>
    <row r="4" spans="1:12" s="2" customFormat="1" x14ac:dyDescent="0.25">
      <c r="A4" s="91" t="s">
        <v>137</v>
      </c>
      <c r="B4" s="91"/>
      <c r="C4" s="91"/>
      <c r="D4" s="90"/>
    </row>
    <row r="5" spans="1:12" s="2" customFormat="1" ht="10.5" customHeight="1" x14ac:dyDescent="0.25"/>
    <row r="6" spans="1:12" s="2" customFormat="1" x14ac:dyDescent="0.25">
      <c r="A6" s="64" t="s">
        <v>67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</row>
    <row r="7" spans="1:12" s="2" customFormat="1" x14ac:dyDescent="0.25">
      <c r="A7" s="64" t="s">
        <v>127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s="2" customFormat="1" x14ac:dyDescent="0.25">
      <c r="A8" s="64" t="s">
        <v>132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1:12" s="2" customFormat="1" ht="12" customHeight="1" x14ac:dyDescent="0.25"/>
    <row r="10" spans="1:12" s="2" customFormat="1" x14ac:dyDescent="0.25">
      <c r="A10" s="1" t="s">
        <v>102</v>
      </c>
    </row>
    <row r="11" spans="1:12" s="2" customFormat="1" x14ac:dyDescent="0.25">
      <c r="A11" s="1" t="s">
        <v>123</v>
      </c>
    </row>
    <row r="12" spans="1:12" s="2" customFormat="1" x14ac:dyDescent="0.25">
      <c r="A12" s="1" t="s">
        <v>124</v>
      </c>
    </row>
    <row r="13" spans="1:12" s="2" customFormat="1" x14ac:dyDescent="0.25">
      <c r="A13" t="s">
        <v>113</v>
      </c>
    </row>
    <row r="14" spans="1:12" s="2" customFormat="1" x14ac:dyDescent="0.25">
      <c r="A14" s="6" t="s">
        <v>110</v>
      </c>
      <c r="B14" s="7"/>
      <c r="C14" s="7"/>
      <c r="D14" s="7"/>
      <c r="E14" s="7"/>
    </row>
    <row r="15" spans="1:12" s="7" customFormat="1" ht="23.25" customHeight="1" x14ac:dyDescent="0.25">
      <c r="A15" s="72" t="s">
        <v>0</v>
      </c>
      <c r="B15" s="72"/>
      <c r="C15" s="72"/>
      <c r="D15" s="72"/>
      <c r="E15" s="72"/>
      <c r="F15" s="14" t="s">
        <v>1</v>
      </c>
      <c r="G15" s="72" t="s">
        <v>2</v>
      </c>
      <c r="H15" s="72"/>
      <c r="I15" s="72"/>
      <c r="J15" s="72"/>
      <c r="K15" s="72"/>
      <c r="L15" s="14" t="s">
        <v>1</v>
      </c>
    </row>
    <row r="16" spans="1:12" s="7" customFormat="1" ht="15" customHeight="1" x14ac:dyDescent="0.25">
      <c r="A16" s="68" t="s">
        <v>44</v>
      </c>
      <c r="B16" s="68"/>
      <c r="C16" s="68"/>
      <c r="D16" s="68"/>
      <c r="E16" s="68"/>
      <c r="F16" s="62">
        <v>3.0000000000000001E-3</v>
      </c>
      <c r="G16" s="68" t="s">
        <v>3</v>
      </c>
      <c r="H16" s="68"/>
      <c r="I16" s="68"/>
      <c r="J16" s="68"/>
      <c r="K16" s="68"/>
      <c r="L16" s="62">
        <v>3.0000000000000001E-3</v>
      </c>
    </row>
    <row r="17" spans="1:12" s="7" customFormat="1" ht="15" customHeight="1" x14ac:dyDescent="0.25">
      <c r="A17" s="68" t="s">
        <v>88</v>
      </c>
      <c r="B17" s="68"/>
      <c r="C17" s="68"/>
      <c r="D17" s="68"/>
      <c r="E17" s="68"/>
      <c r="F17" s="62">
        <v>3.0000000000000001E-3</v>
      </c>
      <c r="G17" s="68" t="s">
        <v>45</v>
      </c>
      <c r="H17" s="68"/>
      <c r="I17" s="68"/>
      <c r="J17" s="68"/>
      <c r="K17" s="68"/>
      <c r="L17" s="62">
        <v>3.0000000000000001E-3</v>
      </c>
    </row>
    <row r="18" spans="1:12" s="7" customFormat="1" ht="15" customHeight="1" x14ac:dyDescent="0.25">
      <c r="A18" s="68" t="s">
        <v>47</v>
      </c>
      <c r="B18" s="68"/>
      <c r="C18" s="68"/>
      <c r="D18" s="68"/>
      <c r="E18" s="68"/>
      <c r="F18" s="62">
        <v>3.0000000000000001E-3</v>
      </c>
      <c r="G18" s="68" t="s">
        <v>51</v>
      </c>
      <c r="H18" s="68"/>
      <c r="I18" s="68"/>
      <c r="J18" s="68"/>
      <c r="K18" s="68"/>
      <c r="L18" s="62">
        <v>1.5E-3</v>
      </c>
    </row>
    <row r="19" spans="1:12" s="7" customFormat="1" ht="15" customHeight="1" x14ac:dyDescent="0.25">
      <c r="A19" s="68" t="s">
        <v>46</v>
      </c>
      <c r="B19" s="68"/>
      <c r="C19" s="68"/>
      <c r="D19" s="68"/>
      <c r="E19" s="68"/>
      <c r="F19" s="62">
        <v>3.0000000000000001E-3</v>
      </c>
      <c r="G19" s="68"/>
      <c r="H19" s="68"/>
      <c r="I19" s="68"/>
      <c r="J19" s="68"/>
      <c r="K19" s="68"/>
      <c r="L19" s="3"/>
    </row>
    <row r="20" spans="1:12" s="7" customFormat="1" ht="15" customHeight="1" x14ac:dyDescent="0.25">
      <c r="A20" s="68" t="s">
        <v>87</v>
      </c>
      <c r="B20" s="68"/>
      <c r="C20" s="68"/>
      <c r="D20" s="68"/>
      <c r="E20" s="68"/>
      <c r="F20" s="62">
        <v>3.0000000000000001E-3</v>
      </c>
      <c r="G20" s="68"/>
      <c r="H20" s="68"/>
      <c r="I20" s="68"/>
      <c r="J20" s="68"/>
      <c r="K20" s="68"/>
      <c r="L20" s="3"/>
    </row>
    <row r="21" spans="1:12" s="7" customFormat="1" ht="15" customHeight="1" x14ac:dyDescent="0.25">
      <c r="A21" s="68" t="s">
        <v>40</v>
      </c>
      <c r="B21" s="68"/>
      <c r="C21" s="68"/>
      <c r="D21" s="68"/>
      <c r="E21" s="68"/>
      <c r="F21" s="62">
        <v>1.0500000000000001E-2</v>
      </c>
      <c r="G21" s="68"/>
      <c r="H21" s="68"/>
      <c r="I21" s="68"/>
      <c r="J21" s="68"/>
      <c r="K21" s="68"/>
      <c r="L21" s="3"/>
    </row>
    <row r="22" spans="1:12" s="7" customFormat="1" ht="15" customHeight="1" x14ac:dyDescent="0.25">
      <c r="A22" s="68" t="s">
        <v>90</v>
      </c>
      <c r="B22" s="68"/>
      <c r="C22" s="68"/>
      <c r="D22" s="68"/>
      <c r="E22" s="68"/>
      <c r="F22" s="62">
        <v>3.0000000000000001E-3</v>
      </c>
      <c r="G22" s="68"/>
      <c r="H22" s="68"/>
      <c r="I22" s="68"/>
      <c r="J22" s="68"/>
      <c r="K22" s="68"/>
      <c r="L22" s="3"/>
    </row>
    <row r="23" spans="1:12" s="7" customFormat="1" ht="15" customHeight="1" x14ac:dyDescent="0.25">
      <c r="A23" s="68" t="s">
        <v>48</v>
      </c>
      <c r="B23" s="68"/>
      <c r="C23" s="68"/>
      <c r="D23" s="68"/>
      <c r="E23" s="68"/>
      <c r="F23" s="62">
        <v>3.0000000000000001E-3</v>
      </c>
      <c r="G23" s="68"/>
      <c r="H23" s="68"/>
      <c r="I23" s="68"/>
      <c r="J23" s="68"/>
      <c r="K23" s="68"/>
      <c r="L23" s="3"/>
    </row>
    <row r="24" spans="1:12" s="7" customFormat="1" ht="15" customHeight="1" x14ac:dyDescent="0.25">
      <c r="A24" s="68" t="s">
        <v>89</v>
      </c>
      <c r="B24" s="68"/>
      <c r="C24" s="68"/>
      <c r="D24" s="68"/>
      <c r="E24" s="68"/>
      <c r="F24" s="62">
        <v>3.0000000000000001E-3</v>
      </c>
      <c r="G24" s="68"/>
      <c r="H24" s="68"/>
      <c r="I24" s="68"/>
      <c r="J24" s="68"/>
      <c r="K24" s="68"/>
      <c r="L24" s="3"/>
    </row>
    <row r="25" spans="1:12" s="7" customFormat="1" ht="15" customHeight="1" x14ac:dyDescent="0.25">
      <c r="A25" s="68" t="s">
        <v>49</v>
      </c>
      <c r="B25" s="68"/>
      <c r="C25" s="68"/>
      <c r="D25" s="68"/>
      <c r="E25" s="68"/>
      <c r="F25" s="62">
        <v>3.0000000000000001E-3</v>
      </c>
      <c r="G25" s="68"/>
      <c r="H25" s="68"/>
      <c r="I25" s="68"/>
      <c r="J25" s="68"/>
      <c r="K25" s="68"/>
      <c r="L25" s="3"/>
    </row>
    <row r="26" spans="1:12" s="7" customFormat="1" ht="15" customHeight="1" x14ac:dyDescent="0.25">
      <c r="A26" s="68" t="s">
        <v>50</v>
      </c>
      <c r="B26" s="68"/>
      <c r="C26" s="68"/>
      <c r="D26" s="68"/>
      <c r="E26" s="68"/>
      <c r="F26" s="62">
        <v>3.0000000000000001E-3</v>
      </c>
      <c r="G26" s="68"/>
      <c r="H26" s="68"/>
      <c r="I26" s="68"/>
      <c r="J26" s="68"/>
      <c r="K26" s="68"/>
      <c r="L26" s="3"/>
    </row>
    <row r="27" spans="1:12" s="7" customFormat="1" ht="15" customHeight="1" x14ac:dyDescent="0.25">
      <c r="A27" s="68" t="s">
        <v>91</v>
      </c>
      <c r="B27" s="68"/>
      <c r="C27" s="68"/>
      <c r="D27" s="68"/>
      <c r="E27" s="68"/>
      <c r="F27" s="62">
        <v>3.0000000000000001E-3</v>
      </c>
      <c r="G27" s="68"/>
      <c r="H27" s="68"/>
      <c r="I27" s="68"/>
      <c r="J27" s="68"/>
      <c r="K27" s="68"/>
      <c r="L27" s="3"/>
    </row>
    <row r="28" spans="1:12" s="7" customFormat="1" ht="15" customHeight="1" x14ac:dyDescent="0.25">
      <c r="A28" s="68" t="s">
        <v>92</v>
      </c>
      <c r="B28" s="68"/>
      <c r="C28" s="68"/>
      <c r="D28" s="68"/>
      <c r="E28" s="68"/>
      <c r="F28" s="62">
        <v>3.0000000000000001E-3</v>
      </c>
      <c r="G28" s="68"/>
      <c r="H28" s="68"/>
      <c r="I28" s="68"/>
      <c r="J28" s="68"/>
      <c r="K28" s="68"/>
      <c r="L28" s="3"/>
    </row>
    <row r="29" spans="1:12" s="7" customFormat="1" ht="15" customHeight="1" x14ac:dyDescent="0.25">
      <c r="A29" s="68" t="s">
        <v>93</v>
      </c>
      <c r="B29" s="68"/>
      <c r="C29" s="68"/>
      <c r="D29" s="68"/>
      <c r="E29" s="68"/>
      <c r="F29" s="62">
        <v>3.0000000000000001E-3</v>
      </c>
      <c r="G29" s="68"/>
      <c r="H29" s="68"/>
      <c r="I29" s="68"/>
      <c r="J29" s="68"/>
      <c r="K29" s="68"/>
      <c r="L29" s="3"/>
    </row>
    <row r="30" spans="1:12" s="7" customFormat="1" ht="15" customHeight="1" x14ac:dyDescent="0.25">
      <c r="A30" s="68" t="s">
        <v>94</v>
      </c>
      <c r="B30" s="68"/>
      <c r="C30" s="68"/>
      <c r="D30" s="68"/>
      <c r="E30" s="68"/>
      <c r="F30" s="62">
        <v>3.0000000000000001E-3</v>
      </c>
      <c r="G30" s="68"/>
      <c r="H30" s="68"/>
      <c r="I30" s="68"/>
      <c r="J30" s="68"/>
      <c r="K30" s="68"/>
      <c r="L30" s="3"/>
    </row>
    <row r="31" spans="1:12" s="7" customFormat="1" ht="15" customHeight="1" x14ac:dyDescent="0.25">
      <c r="A31" s="68" t="s">
        <v>95</v>
      </c>
      <c r="B31" s="68"/>
      <c r="C31" s="68"/>
      <c r="D31" s="68"/>
      <c r="E31" s="68"/>
      <c r="F31" s="62">
        <v>4.4999999999999997E-3</v>
      </c>
      <c r="G31" s="68"/>
      <c r="H31" s="68"/>
      <c r="I31" s="68"/>
      <c r="J31" s="68"/>
      <c r="K31" s="68"/>
      <c r="L31" s="3"/>
    </row>
    <row r="32" spans="1:12" s="7" customFormat="1" ht="15" customHeight="1" x14ac:dyDescent="0.25">
      <c r="A32" s="68" t="s">
        <v>97</v>
      </c>
      <c r="B32" s="68"/>
      <c r="C32" s="68"/>
      <c r="D32" s="68"/>
      <c r="E32" s="68"/>
      <c r="F32" s="62">
        <v>3.0000000000000001E-3</v>
      </c>
      <c r="G32" s="68"/>
      <c r="H32" s="68"/>
      <c r="I32" s="68"/>
      <c r="J32" s="68"/>
      <c r="K32" s="68"/>
      <c r="L32" s="3"/>
    </row>
    <row r="33" spans="1:12" s="7" customFormat="1" ht="15" customHeight="1" x14ac:dyDescent="0.25">
      <c r="A33" s="68" t="s">
        <v>54</v>
      </c>
      <c r="B33" s="68"/>
      <c r="C33" s="68"/>
      <c r="D33" s="68"/>
      <c r="E33" s="68"/>
      <c r="F33" s="62">
        <v>3.0000000000000001E-3</v>
      </c>
      <c r="G33" s="68"/>
      <c r="H33" s="68"/>
      <c r="I33" s="68"/>
      <c r="J33" s="68"/>
      <c r="K33" s="68"/>
      <c r="L33" s="3"/>
    </row>
    <row r="34" spans="1:12" s="7" customFormat="1" ht="15" customHeight="1" x14ac:dyDescent="0.25">
      <c r="A34" s="68" t="s">
        <v>52</v>
      </c>
      <c r="B34" s="68"/>
      <c r="C34" s="68"/>
      <c r="D34" s="68"/>
      <c r="E34" s="68"/>
      <c r="F34" s="62">
        <v>3.0000000000000001E-3</v>
      </c>
      <c r="G34" s="68"/>
      <c r="H34" s="68"/>
      <c r="I34" s="68"/>
      <c r="J34" s="68"/>
      <c r="K34" s="68"/>
      <c r="L34" s="3"/>
    </row>
    <row r="35" spans="1:12" s="7" customFormat="1" ht="15" customHeight="1" x14ac:dyDescent="0.25">
      <c r="A35" s="68" t="s">
        <v>96</v>
      </c>
      <c r="B35" s="68"/>
      <c r="C35" s="68"/>
      <c r="D35" s="68"/>
      <c r="E35" s="68"/>
      <c r="F35" s="62">
        <v>2.4E-2</v>
      </c>
      <c r="G35" s="68"/>
      <c r="H35" s="68"/>
      <c r="I35" s="68"/>
      <c r="J35" s="68"/>
      <c r="K35" s="68"/>
      <c r="L35" s="3"/>
    </row>
    <row r="36" spans="1:12" s="7" customFormat="1" ht="15" customHeight="1" x14ac:dyDescent="0.25">
      <c r="A36" s="68" t="s">
        <v>53</v>
      </c>
      <c r="B36" s="68"/>
      <c r="C36" s="68"/>
      <c r="D36" s="68"/>
      <c r="E36" s="68"/>
      <c r="F36" s="62">
        <v>2.4E-2</v>
      </c>
      <c r="G36" s="68"/>
      <c r="H36" s="68"/>
      <c r="I36" s="68"/>
      <c r="J36" s="68"/>
      <c r="K36" s="68"/>
      <c r="L36" s="3"/>
    </row>
    <row r="37" spans="1:12" s="7" customFormat="1" ht="15" customHeight="1" x14ac:dyDescent="0.25">
      <c r="A37" s="68" t="s">
        <v>98</v>
      </c>
      <c r="B37" s="68"/>
      <c r="C37" s="68"/>
      <c r="D37" s="68"/>
      <c r="E37" s="68"/>
      <c r="F37" s="62">
        <v>3.0000000000000001E-3</v>
      </c>
      <c r="G37" s="68"/>
      <c r="H37" s="68"/>
      <c r="I37" s="68"/>
      <c r="J37" s="68"/>
      <c r="K37" s="68"/>
      <c r="L37" s="3"/>
    </row>
    <row r="38" spans="1:12" s="7" customFormat="1" ht="15" customHeight="1" x14ac:dyDescent="0.25">
      <c r="A38" s="68" t="s">
        <v>99</v>
      </c>
      <c r="B38" s="68"/>
      <c r="C38" s="68"/>
      <c r="D38" s="68"/>
      <c r="E38" s="68"/>
      <c r="F38" s="62">
        <v>3.0000000000000001E-3</v>
      </c>
      <c r="G38" s="68"/>
      <c r="H38" s="68"/>
      <c r="I38" s="68"/>
      <c r="J38" s="68"/>
      <c r="K38" s="68"/>
      <c r="L38" s="3"/>
    </row>
    <row r="39" spans="1:12" s="7" customFormat="1" ht="15" customHeight="1" x14ac:dyDescent="0.25">
      <c r="A39" s="68" t="s">
        <v>100</v>
      </c>
      <c r="B39" s="68"/>
      <c r="C39" s="68"/>
      <c r="D39" s="68"/>
      <c r="E39" s="68"/>
      <c r="F39" s="62">
        <v>3.0000000000000001E-3</v>
      </c>
      <c r="G39" s="68"/>
      <c r="H39" s="68"/>
      <c r="I39" s="68"/>
      <c r="J39" s="68"/>
      <c r="K39" s="68"/>
      <c r="L39" s="3"/>
    </row>
    <row r="40" spans="1:12" s="7" customFormat="1" ht="15" customHeight="1" x14ac:dyDescent="0.25">
      <c r="A40" s="68" t="s">
        <v>55</v>
      </c>
      <c r="B40" s="68"/>
      <c r="C40" s="68"/>
      <c r="D40" s="68"/>
      <c r="E40" s="68"/>
      <c r="F40" s="62">
        <v>4.7999999999999996E-3</v>
      </c>
      <c r="G40" s="68"/>
      <c r="H40" s="68"/>
      <c r="I40" s="68"/>
      <c r="J40" s="68"/>
      <c r="K40" s="68"/>
      <c r="L40" s="3"/>
    </row>
    <row r="41" spans="1:12" s="7" customFormat="1" ht="15" customHeight="1" x14ac:dyDescent="0.25">
      <c r="A41" s="68" t="s">
        <v>101</v>
      </c>
      <c r="B41" s="68"/>
      <c r="C41" s="68"/>
      <c r="D41" s="68"/>
      <c r="E41" s="68"/>
      <c r="F41" s="62">
        <v>3.0000000000000001E-3</v>
      </c>
      <c r="G41" s="68"/>
      <c r="H41" s="68"/>
      <c r="I41" s="68"/>
      <c r="J41" s="68"/>
      <c r="K41" s="68"/>
      <c r="L41" s="3"/>
    </row>
    <row r="42" spans="1:12" s="7" customFormat="1" x14ac:dyDescent="0.25">
      <c r="A42" s="69" t="s">
        <v>4</v>
      </c>
      <c r="B42" s="69"/>
      <c r="C42" s="69"/>
      <c r="D42" s="69"/>
      <c r="E42" s="69"/>
      <c r="F42" s="62">
        <f>SUM(F16:F41)</f>
        <v>0.13080000000000003</v>
      </c>
      <c r="G42" s="69" t="s">
        <v>4</v>
      </c>
      <c r="H42" s="69"/>
      <c r="I42" s="69"/>
      <c r="J42" s="69"/>
      <c r="K42" s="69"/>
      <c r="L42" s="62">
        <f>SUM(L16:L40)</f>
        <v>7.4999999999999997E-3</v>
      </c>
    </row>
    <row r="43" spans="1:12" s="7" customFormat="1" ht="9" customHeight="1" x14ac:dyDescent="0.25"/>
    <row r="44" spans="1:12" s="7" customFormat="1" x14ac:dyDescent="0.25">
      <c r="A44" s="6" t="s">
        <v>117</v>
      </c>
      <c r="F44" s="7">
        <v>320</v>
      </c>
    </row>
    <row r="45" spans="1:12" s="7" customFormat="1" ht="48.75" customHeight="1" x14ac:dyDescent="0.25">
      <c r="A45" s="65" t="s">
        <v>5</v>
      </c>
      <c r="B45" s="66"/>
      <c r="C45" s="66"/>
      <c r="D45" s="66"/>
      <c r="E45" s="67"/>
      <c r="F45" s="14" t="s">
        <v>6</v>
      </c>
      <c r="G45" s="14" t="s">
        <v>1</v>
      </c>
      <c r="H45" s="14" t="s">
        <v>70</v>
      </c>
      <c r="I45" s="14" t="s">
        <v>71</v>
      </c>
      <c r="J45" s="14" t="s">
        <v>72</v>
      </c>
      <c r="K45" s="17" t="s">
        <v>73</v>
      </c>
    </row>
    <row r="46" spans="1:12" s="7" customFormat="1" ht="15" customHeight="1" x14ac:dyDescent="0.25">
      <c r="A46" s="68" t="s">
        <v>44</v>
      </c>
      <c r="B46" s="68"/>
      <c r="C46" s="68"/>
      <c r="D46" s="68"/>
      <c r="E46" s="68"/>
      <c r="F46" s="3">
        <f>'Услуга №1'!F37</f>
        <v>25207</v>
      </c>
      <c r="G46" s="62">
        <f>F16</f>
        <v>3.0000000000000001E-3</v>
      </c>
      <c r="H46" s="5">
        <f>F46*G46*12</f>
        <v>907.452</v>
      </c>
      <c r="I46" s="5">
        <f>H46*1.302+37.61</f>
        <v>1219.1125039999999</v>
      </c>
      <c r="J46" s="35">
        <f>F44</f>
        <v>320</v>
      </c>
      <c r="K46" s="5">
        <f>I46/J46</f>
        <v>3.809726575</v>
      </c>
    </row>
    <row r="47" spans="1:12" s="7" customFormat="1" ht="15" customHeight="1" x14ac:dyDescent="0.25">
      <c r="A47" s="68" t="s">
        <v>88</v>
      </c>
      <c r="B47" s="68"/>
      <c r="C47" s="68"/>
      <c r="D47" s="68"/>
      <c r="E47" s="68"/>
      <c r="F47" s="3">
        <f>'Услуга №1'!F86</f>
        <v>20387</v>
      </c>
      <c r="G47" s="62">
        <f t="shared" ref="G47:G71" si="0">F17</f>
        <v>3.0000000000000001E-3</v>
      </c>
      <c r="H47" s="5">
        <f t="shared" ref="H47:H71" si="1">F47*G47*12</f>
        <v>733.93200000000002</v>
      </c>
      <c r="I47" s="5">
        <f t="shared" ref="I47:I71" si="2">H47*1.302+37.61</f>
        <v>993.18946400000004</v>
      </c>
      <c r="J47" s="35">
        <f>J46</f>
        <v>320</v>
      </c>
      <c r="K47" s="5">
        <f t="shared" ref="K47:K71" si="3">I47/J47</f>
        <v>3.103717075</v>
      </c>
    </row>
    <row r="48" spans="1:12" s="7" customFormat="1" ht="15" customHeight="1" x14ac:dyDescent="0.25">
      <c r="A48" s="68" t="s">
        <v>47</v>
      </c>
      <c r="B48" s="68"/>
      <c r="C48" s="68"/>
      <c r="D48" s="68"/>
      <c r="E48" s="68"/>
      <c r="F48" s="3">
        <f>'Услуга №1'!F88</f>
        <v>19169</v>
      </c>
      <c r="G48" s="62">
        <f t="shared" si="0"/>
        <v>3.0000000000000001E-3</v>
      </c>
      <c r="H48" s="5">
        <f t="shared" si="1"/>
        <v>690.08399999999995</v>
      </c>
      <c r="I48" s="5">
        <f t="shared" si="2"/>
        <v>936.09936800000003</v>
      </c>
      <c r="J48" s="35">
        <f t="shared" ref="J48:J71" si="4">J47</f>
        <v>320</v>
      </c>
      <c r="K48" s="5">
        <f t="shared" si="3"/>
        <v>2.925310525</v>
      </c>
    </row>
    <row r="49" spans="1:11" s="7" customFormat="1" ht="15.75" customHeight="1" x14ac:dyDescent="0.25">
      <c r="A49" s="68" t="s">
        <v>46</v>
      </c>
      <c r="B49" s="68"/>
      <c r="C49" s="68"/>
      <c r="D49" s="68"/>
      <c r="E49" s="68"/>
      <c r="F49" s="3">
        <f>'Услуга №1'!F38</f>
        <v>19169</v>
      </c>
      <c r="G49" s="62">
        <f t="shared" si="0"/>
        <v>3.0000000000000001E-3</v>
      </c>
      <c r="H49" s="5">
        <f t="shared" si="1"/>
        <v>690.08399999999995</v>
      </c>
      <c r="I49" s="5">
        <f t="shared" si="2"/>
        <v>936.09936800000003</v>
      </c>
      <c r="J49" s="35">
        <f t="shared" si="4"/>
        <v>320</v>
      </c>
      <c r="K49" s="5">
        <f t="shared" si="3"/>
        <v>2.925310525</v>
      </c>
    </row>
    <row r="50" spans="1:11" s="7" customFormat="1" ht="15.75" customHeight="1" x14ac:dyDescent="0.25">
      <c r="A50" s="68" t="s">
        <v>87</v>
      </c>
      <c r="B50" s="68"/>
      <c r="C50" s="68"/>
      <c r="D50" s="68"/>
      <c r="E50" s="68"/>
      <c r="F50" s="3">
        <v>15169</v>
      </c>
      <c r="G50" s="62">
        <f t="shared" si="0"/>
        <v>3.0000000000000001E-3</v>
      </c>
      <c r="H50" s="5">
        <f t="shared" si="1"/>
        <v>546.08399999999995</v>
      </c>
      <c r="I50" s="5">
        <f t="shared" si="2"/>
        <v>748.61136799999997</v>
      </c>
      <c r="J50" s="35">
        <f t="shared" si="4"/>
        <v>320</v>
      </c>
      <c r="K50" s="5">
        <f t="shared" si="3"/>
        <v>2.3394105249999999</v>
      </c>
    </row>
    <row r="51" spans="1:11" s="7" customFormat="1" ht="15" customHeight="1" x14ac:dyDescent="0.25">
      <c r="A51" s="68" t="s">
        <v>40</v>
      </c>
      <c r="B51" s="68"/>
      <c r="C51" s="68"/>
      <c r="D51" s="68"/>
      <c r="E51" s="68"/>
      <c r="F51" s="24">
        <f>'Услуга №1'!F90</f>
        <v>15592</v>
      </c>
      <c r="G51" s="62">
        <f t="shared" si="0"/>
        <v>1.0500000000000001E-2</v>
      </c>
      <c r="H51" s="5">
        <f t="shared" si="1"/>
        <v>1964.5920000000001</v>
      </c>
      <c r="I51" s="5">
        <f t="shared" si="2"/>
        <v>2595.5087840000006</v>
      </c>
      <c r="J51" s="35">
        <f t="shared" si="4"/>
        <v>320</v>
      </c>
      <c r="K51" s="5">
        <f t="shared" si="3"/>
        <v>8.1109649500000014</v>
      </c>
    </row>
    <row r="52" spans="1:11" s="7" customFormat="1" ht="15" customHeight="1" x14ac:dyDescent="0.25">
      <c r="A52" s="68" t="s">
        <v>90</v>
      </c>
      <c r="B52" s="68"/>
      <c r="C52" s="68"/>
      <c r="D52" s="68"/>
      <c r="E52" s="68"/>
      <c r="F52" s="24">
        <f>'Услуга №1'!F91</f>
        <v>14764</v>
      </c>
      <c r="G52" s="62">
        <f t="shared" si="0"/>
        <v>3.0000000000000001E-3</v>
      </c>
      <c r="H52" s="5">
        <f t="shared" si="1"/>
        <v>531.50400000000002</v>
      </c>
      <c r="I52" s="5">
        <f t="shared" si="2"/>
        <v>729.62820800000009</v>
      </c>
      <c r="J52" s="35">
        <f t="shared" si="4"/>
        <v>320</v>
      </c>
      <c r="K52" s="5">
        <f t="shared" si="3"/>
        <v>2.2800881500000001</v>
      </c>
    </row>
    <row r="53" spans="1:11" s="7" customFormat="1" ht="15" customHeight="1" x14ac:dyDescent="0.25">
      <c r="A53" s="68" t="s">
        <v>48</v>
      </c>
      <c r="B53" s="68"/>
      <c r="C53" s="68"/>
      <c r="D53" s="68"/>
      <c r="E53" s="68"/>
      <c r="F53" s="24">
        <f>'Услуга №1'!F92</f>
        <v>15592</v>
      </c>
      <c r="G53" s="62">
        <f t="shared" si="0"/>
        <v>3.0000000000000001E-3</v>
      </c>
      <c r="H53" s="5">
        <f t="shared" si="1"/>
        <v>561.31200000000001</v>
      </c>
      <c r="I53" s="5">
        <f t="shared" si="2"/>
        <v>768.4382240000001</v>
      </c>
      <c r="J53" s="35">
        <f t="shared" si="4"/>
        <v>320</v>
      </c>
      <c r="K53" s="5">
        <f t="shared" si="3"/>
        <v>2.4013694500000002</v>
      </c>
    </row>
    <row r="54" spans="1:11" s="7" customFormat="1" ht="15" customHeight="1" x14ac:dyDescent="0.25">
      <c r="A54" s="68" t="s">
        <v>89</v>
      </c>
      <c r="B54" s="68"/>
      <c r="C54" s="68"/>
      <c r="D54" s="68"/>
      <c r="E54" s="68"/>
      <c r="F54" s="3">
        <f>'Услуга №1'!F39</f>
        <v>15592</v>
      </c>
      <c r="G54" s="62">
        <f t="shared" si="0"/>
        <v>3.0000000000000001E-3</v>
      </c>
      <c r="H54" s="5">
        <f t="shared" si="1"/>
        <v>561.31200000000001</v>
      </c>
      <c r="I54" s="5">
        <f t="shared" si="2"/>
        <v>768.4382240000001</v>
      </c>
      <c r="J54" s="35">
        <f t="shared" si="4"/>
        <v>320</v>
      </c>
      <c r="K54" s="5">
        <f t="shared" si="3"/>
        <v>2.4013694500000002</v>
      </c>
    </row>
    <row r="55" spans="1:11" s="7" customFormat="1" ht="15" customHeight="1" x14ac:dyDescent="0.25">
      <c r="A55" s="68" t="s">
        <v>49</v>
      </c>
      <c r="B55" s="68"/>
      <c r="C55" s="68"/>
      <c r="D55" s="68"/>
      <c r="E55" s="68"/>
      <c r="F55" s="3">
        <v>15169</v>
      </c>
      <c r="G55" s="62">
        <f t="shared" si="0"/>
        <v>3.0000000000000001E-3</v>
      </c>
      <c r="H55" s="5">
        <f t="shared" si="1"/>
        <v>546.08399999999995</v>
      </c>
      <c r="I55" s="5">
        <f t="shared" si="2"/>
        <v>748.61136799999997</v>
      </c>
      <c r="J55" s="35">
        <f t="shared" si="4"/>
        <v>320</v>
      </c>
      <c r="K55" s="5">
        <f t="shared" si="3"/>
        <v>2.3394105249999999</v>
      </c>
    </row>
    <row r="56" spans="1:11" s="7" customFormat="1" ht="18" customHeight="1" x14ac:dyDescent="0.25">
      <c r="A56" s="68" t="s">
        <v>50</v>
      </c>
      <c r="B56" s="68"/>
      <c r="C56" s="68"/>
      <c r="D56" s="68"/>
      <c r="E56" s="68"/>
      <c r="F56" s="3">
        <v>15169</v>
      </c>
      <c r="G56" s="62">
        <f t="shared" si="0"/>
        <v>3.0000000000000001E-3</v>
      </c>
      <c r="H56" s="5">
        <f t="shared" si="1"/>
        <v>546.08399999999995</v>
      </c>
      <c r="I56" s="5">
        <f t="shared" si="2"/>
        <v>748.61136799999997</v>
      </c>
      <c r="J56" s="35">
        <f t="shared" si="4"/>
        <v>320</v>
      </c>
      <c r="K56" s="5">
        <f t="shared" si="3"/>
        <v>2.3394105249999999</v>
      </c>
    </row>
    <row r="57" spans="1:11" s="7" customFormat="1" ht="15" customHeight="1" x14ac:dyDescent="0.25">
      <c r="A57" s="68" t="s">
        <v>91</v>
      </c>
      <c r="B57" s="68"/>
      <c r="C57" s="68"/>
      <c r="D57" s="68"/>
      <c r="E57" s="68"/>
      <c r="F57" s="3">
        <f>'Услуга №1'!F42</f>
        <v>16258</v>
      </c>
      <c r="G57" s="62">
        <f t="shared" si="0"/>
        <v>3.0000000000000001E-3</v>
      </c>
      <c r="H57" s="5">
        <f t="shared" si="1"/>
        <v>585.28800000000001</v>
      </c>
      <c r="I57" s="5">
        <f t="shared" si="2"/>
        <v>799.65497600000003</v>
      </c>
      <c r="J57" s="35">
        <f t="shared" si="4"/>
        <v>320</v>
      </c>
      <c r="K57" s="5">
        <f t="shared" si="3"/>
        <v>2.4989218000000002</v>
      </c>
    </row>
    <row r="58" spans="1:11" s="7" customFormat="1" ht="15" customHeight="1" x14ac:dyDescent="0.25">
      <c r="A58" s="68" t="s">
        <v>92</v>
      </c>
      <c r="B58" s="68"/>
      <c r="C58" s="68"/>
      <c r="D58" s="68"/>
      <c r="E58" s="68"/>
      <c r="F58" s="3">
        <f>'Услуга №1'!F43</f>
        <v>15592</v>
      </c>
      <c r="G58" s="62">
        <f t="shared" si="0"/>
        <v>3.0000000000000001E-3</v>
      </c>
      <c r="H58" s="5">
        <f t="shared" si="1"/>
        <v>561.31200000000001</v>
      </c>
      <c r="I58" s="5">
        <f t="shared" si="2"/>
        <v>768.4382240000001</v>
      </c>
      <c r="J58" s="35">
        <f t="shared" si="4"/>
        <v>320</v>
      </c>
      <c r="K58" s="5">
        <f t="shared" si="3"/>
        <v>2.4013694500000002</v>
      </c>
    </row>
    <row r="59" spans="1:11" s="7" customFormat="1" ht="17.25" customHeight="1" x14ac:dyDescent="0.25">
      <c r="A59" s="68" t="s">
        <v>93</v>
      </c>
      <c r="B59" s="68"/>
      <c r="C59" s="68"/>
      <c r="D59" s="68"/>
      <c r="E59" s="68"/>
      <c r="F59" s="3">
        <f>'Услуга №1'!F44</f>
        <v>15592</v>
      </c>
      <c r="G59" s="62">
        <f t="shared" si="0"/>
        <v>3.0000000000000001E-3</v>
      </c>
      <c r="H59" s="5">
        <f t="shared" si="1"/>
        <v>561.31200000000001</v>
      </c>
      <c r="I59" s="5">
        <f t="shared" si="2"/>
        <v>768.4382240000001</v>
      </c>
      <c r="J59" s="35">
        <f t="shared" si="4"/>
        <v>320</v>
      </c>
      <c r="K59" s="5">
        <f t="shared" si="3"/>
        <v>2.4013694500000002</v>
      </c>
    </row>
    <row r="60" spans="1:11" s="7" customFormat="1" ht="17.25" customHeight="1" x14ac:dyDescent="0.25">
      <c r="A60" s="68" t="s">
        <v>94</v>
      </c>
      <c r="B60" s="68"/>
      <c r="C60" s="68"/>
      <c r="D60" s="68"/>
      <c r="E60" s="68"/>
      <c r="F60" s="35">
        <f>'Услуга №1'!F45</f>
        <v>16558</v>
      </c>
      <c r="G60" s="62">
        <f t="shared" si="0"/>
        <v>3.0000000000000001E-3</v>
      </c>
      <c r="H60" s="5">
        <f t="shared" si="1"/>
        <v>596.08799999999997</v>
      </c>
      <c r="I60" s="5">
        <f t="shared" si="2"/>
        <v>813.71657600000003</v>
      </c>
      <c r="J60" s="35">
        <f t="shared" si="4"/>
        <v>320</v>
      </c>
      <c r="K60" s="5">
        <f t="shared" si="3"/>
        <v>2.5428643000000002</v>
      </c>
    </row>
    <row r="61" spans="1:11" s="7" customFormat="1" ht="15" customHeight="1" x14ac:dyDescent="0.25">
      <c r="A61" s="68" t="s">
        <v>95</v>
      </c>
      <c r="B61" s="68"/>
      <c r="C61" s="68"/>
      <c r="D61" s="68"/>
      <c r="E61" s="68"/>
      <c r="F61" s="35">
        <f>'Услуга №1'!F46</f>
        <v>16650</v>
      </c>
      <c r="G61" s="62">
        <f t="shared" si="0"/>
        <v>4.4999999999999997E-3</v>
      </c>
      <c r="H61" s="5">
        <f t="shared" si="1"/>
        <v>899.09999999999991</v>
      </c>
      <c r="I61" s="5">
        <f t="shared" si="2"/>
        <v>1208.2381999999998</v>
      </c>
      <c r="J61" s="35">
        <f t="shared" si="4"/>
        <v>320</v>
      </c>
      <c r="K61" s="5">
        <f t="shared" si="3"/>
        <v>3.7757443749999995</v>
      </c>
    </row>
    <row r="62" spans="1:11" s="7" customFormat="1" ht="15" customHeight="1" x14ac:dyDescent="0.25">
      <c r="A62" s="68" t="s">
        <v>97</v>
      </c>
      <c r="B62" s="68"/>
      <c r="C62" s="68"/>
      <c r="D62" s="68"/>
      <c r="E62" s="68"/>
      <c r="F62" s="35">
        <f>'Услуга №1'!F47</f>
        <v>16182</v>
      </c>
      <c r="G62" s="62">
        <f t="shared" si="0"/>
        <v>3.0000000000000001E-3</v>
      </c>
      <c r="H62" s="5">
        <f t="shared" si="1"/>
        <v>582.55200000000002</v>
      </c>
      <c r="I62" s="5">
        <f t="shared" si="2"/>
        <v>796.09270400000003</v>
      </c>
      <c r="J62" s="35">
        <f t="shared" si="4"/>
        <v>320</v>
      </c>
      <c r="K62" s="5">
        <f t="shared" si="3"/>
        <v>2.4877897</v>
      </c>
    </row>
    <row r="63" spans="1:11" s="7" customFormat="1" ht="15" customHeight="1" x14ac:dyDescent="0.25">
      <c r="A63" s="68" t="s">
        <v>54</v>
      </c>
      <c r="B63" s="68"/>
      <c r="C63" s="68"/>
      <c r="D63" s="68"/>
      <c r="E63" s="68"/>
      <c r="F63" s="3">
        <f>'Услуга №1'!F48</f>
        <v>19169</v>
      </c>
      <c r="G63" s="62">
        <f t="shared" si="0"/>
        <v>3.0000000000000001E-3</v>
      </c>
      <c r="H63" s="5">
        <f t="shared" si="1"/>
        <v>690.08399999999995</v>
      </c>
      <c r="I63" s="5">
        <f t="shared" si="2"/>
        <v>936.09936800000003</v>
      </c>
      <c r="J63" s="35">
        <f t="shared" si="4"/>
        <v>320</v>
      </c>
      <c r="K63" s="5">
        <f t="shared" si="3"/>
        <v>2.925310525</v>
      </c>
    </row>
    <row r="64" spans="1:11" s="7" customFormat="1" ht="15.75" customHeight="1" x14ac:dyDescent="0.25">
      <c r="A64" s="68" t="s">
        <v>52</v>
      </c>
      <c r="B64" s="68"/>
      <c r="C64" s="68"/>
      <c r="D64" s="68"/>
      <c r="E64" s="68"/>
      <c r="F64" s="23">
        <f>'Услуга №1'!F49</f>
        <v>16847.496999999999</v>
      </c>
      <c r="G64" s="62">
        <f t="shared" si="0"/>
        <v>3.0000000000000001E-3</v>
      </c>
      <c r="H64" s="5">
        <f t="shared" si="1"/>
        <v>606.50989200000004</v>
      </c>
      <c r="I64" s="5">
        <f t="shared" si="2"/>
        <v>827.28587938400005</v>
      </c>
      <c r="J64" s="35">
        <f t="shared" si="4"/>
        <v>320</v>
      </c>
      <c r="K64" s="5">
        <f t="shared" si="3"/>
        <v>2.5852683730750003</v>
      </c>
    </row>
    <row r="65" spans="1:12" s="7" customFormat="1" ht="15" customHeight="1" x14ac:dyDescent="0.25">
      <c r="A65" s="68" t="s">
        <v>96</v>
      </c>
      <c r="B65" s="68"/>
      <c r="C65" s="68"/>
      <c r="D65" s="68"/>
      <c r="E65" s="68"/>
      <c r="F65" s="24">
        <f>'Услуга №1'!F94</f>
        <v>16406</v>
      </c>
      <c r="G65" s="62">
        <f t="shared" si="0"/>
        <v>2.4E-2</v>
      </c>
      <c r="H65" s="5">
        <f t="shared" si="1"/>
        <v>4724.9279999999999</v>
      </c>
      <c r="I65" s="5">
        <f t="shared" si="2"/>
        <v>6189.4662559999997</v>
      </c>
      <c r="J65" s="35">
        <f t="shared" si="4"/>
        <v>320</v>
      </c>
      <c r="K65" s="5">
        <f t="shared" si="3"/>
        <v>19.342082049999998</v>
      </c>
    </row>
    <row r="66" spans="1:12" s="7" customFormat="1" ht="15" customHeight="1" x14ac:dyDescent="0.25">
      <c r="A66" s="68" t="s">
        <v>53</v>
      </c>
      <c r="B66" s="68"/>
      <c r="C66" s="68"/>
      <c r="D66" s="68"/>
      <c r="E66" s="68"/>
      <c r="F66" s="24">
        <f>'Услуга №1'!F95</f>
        <v>13592</v>
      </c>
      <c r="G66" s="62">
        <f t="shared" si="0"/>
        <v>2.4E-2</v>
      </c>
      <c r="H66" s="5">
        <f t="shared" si="1"/>
        <v>3914.4960000000001</v>
      </c>
      <c r="I66" s="5">
        <f t="shared" si="2"/>
        <v>5134.2837920000002</v>
      </c>
      <c r="J66" s="35">
        <f t="shared" si="4"/>
        <v>320</v>
      </c>
      <c r="K66" s="5">
        <f t="shared" si="3"/>
        <v>16.04463685</v>
      </c>
    </row>
    <row r="67" spans="1:12" s="7" customFormat="1" ht="15" customHeight="1" x14ac:dyDescent="0.25">
      <c r="A67" s="68" t="s">
        <v>98</v>
      </c>
      <c r="B67" s="68"/>
      <c r="C67" s="68"/>
      <c r="D67" s="68"/>
      <c r="E67" s="68"/>
      <c r="F67" s="24">
        <f>'Услуга №1'!F96</f>
        <v>16287</v>
      </c>
      <c r="G67" s="62">
        <f t="shared" si="0"/>
        <v>3.0000000000000001E-3</v>
      </c>
      <c r="H67" s="5">
        <f t="shared" si="1"/>
        <v>586.33200000000011</v>
      </c>
      <c r="I67" s="5">
        <f t="shared" si="2"/>
        <v>801.01426400000014</v>
      </c>
      <c r="J67" s="35">
        <f t="shared" si="4"/>
        <v>320</v>
      </c>
      <c r="K67" s="5">
        <f t="shared" si="3"/>
        <v>2.5031695750000003</v>
      </c>
    </row>
    <row r="68" spans="1:12" s="7" customFormat="1" ht="15" customHeight="1" x14ac:dyDescent="0.25">
      <c r="A68" s="68" t="s">
        <v>99</v>
      </c>
      <c r="B68" s="68"/>
      <c r="C68" s="68"/>
      <c r="D68" s="68"/>
      <c r="E68" s="68"/>
      <c r="F68" s="24">
        <f>'Услуга №1'!F97</f>
        <v>16204</v>
      </c>
      <c r="G68" s="62">
        <f t="shared" si="0"/>
        <v>3.0000000000000001E-3</v>
      </c>
      <c r="H68" s="5">
        <f t="shared" si="1"/>
        <v>583.34400000000005</v>
      </c>
      <c r="I68" s="5">
        <f t="shared" si="2"/>
        <v>797.12388800000008</v>
      </c>
      <c r="J68" s="35">
        <f t="shared" si="4"/>
        <v>320</v>
      </c>
      <c r="K68" s="5">
        <f t="shared" si="3"/>
        <v>2.4910121500000004</v>
      </c>
    </row>
    <row r="69" spans="1:12" s="7" customFormat="1" ht="15" customHeight="1" x14ac:dyDescent="0.25">
      <c r="A69" s="68" t="s">
        <v>100</v>
      </c>
      <c r="B69" s="68"/>
      <c r="C69" s="68"/>
      <c r="D69" s="68"/>
      <c r="E69" s="68"/>
      <c r="F69" s="24">
        <f>'Услуга №1'!F98</f>
        <v>15512</v>
      </c>
      <c r="G69" s="62">
        <f t="shared" si="0"/>
        <v>3.0000000000000001E-3</v>
      </c>
      <c r="H69" s="5">
        <f t="shared" si="1"/>
        <v>558.43200000000002</v>
      </c>
      <c r="I69" s="5">
        <f t="shared" si="2"/>
        <v>764.68846400000007</v>
      </c>
      <c r="J69" s="35">
        <f t="shared" si="4"/>
        <v>320</v>
      </c>
      <c r="K69" s="5">
        <f t="shared" si="3"/>
        <v>2.3896514500000001</v>
      </c>
    </row>
    <row r="70" spans="1:12" s="7" customFormat="1" ht="18" customHeight="1" x14ac:dyDescent="0.25">
      <c r="A70" s="68" t="s">
        <v>55</v>
      </c>
      <c r="B70" s="68"/>
      <c r="C70" s="68"/>
      <c r="D70" s="68"/>
      <c r="E70" s="68"/>
      <c r="F70" s="24">
        <f>'Услуга №1'!F99</f>
        <v>13556</v>
      </c>
      <c r="G70" s="62">
        <f t="shared" si="0"/>
        <v>4.7999999999999996E-3</v>
      </c>
      <c r="H70" s="5">
        <f t="shared" si="1"/>
        <v>780.82559999999989</v>
      </c>
      <c r="I70" s="5">
        <f t="shared" si="2"/>
        <v>1054.2449311999999</v>
      </c>
      <c r="J70" s="35">
        <f t="shared" si="4"/>
        <v>320</v>
      </c>
      <c r="K70" s="5">
        <f t="shared" si="3"/>
        <v>3.2945154099999998</v>
      </c>
    </row>
    <row r="71" spans="1:12" s="7" customFormat="1" ht="15" customHeight="1" x14ac:dyDescent="0.25">
      <c r="A71" s="68" t="s">
        <v>101</v>
      </c>
      <c r="B71" s="68"/>
      <c r="C71" s="68"/>
      <c r="D71" s="68"/>
      <c r="E71" s="68"/>
      <c r="F71" s="54">
        <f>'Услуга №1'!F100</f>
        <v>16770</v>
      </c>
      <c r="G71" s="62">
        <f t="shared" si="0"/>
        <v>3.0000000000000001E-3</v>
      </c>
      <c r="H71" s="5">
        <f t="shared" si="1"/>
        <v>603.72</v>
      </c>
      <c r="I71" s="5">
        <f t="shared" si="2"/>
        <v>823.65344000000005</v>
      </c>
      <c r="J71" s="35">
        <f t="shared" si="4"/>
        <v>320</v>
      </c>
      <c r="K71" s="5">
        <f t="shared" si="3"/>
        <v>2.5739170000000002</v>
      </c>
    </row>
    <row r="72" spans="1:12" ht="18.75" customHeight="1" x14ac:dyDescent="0.25">
      <c r="A72" s="74" t="s">
        <v>76</v>
      </c>
      <c r="B72" s="75"/>
      <c r="C72" s="75"/>
      <c r="D72" s="75"/>
      <c r="E72" s="75"/>
      <c r="F72" s="75"/>
      <c r="G72" s="75"/>
      <c r="H72" s="76"/>
      <c r="I72" s="27">
        <f>SUM(I46:I71)</f>
        <v>33674.787434584003</v>
      </c>
      <c r="J72" s="28"/>
      <c r="K72" s="27">
        <f>SUM(K46:K71)</f>
        <v>105.233710733075</v>
      </c>
      <c r="L72" s="7"/>
    </row>
    <row r="73" spans="1:12" s="7" customFormat="1" ht="13.5" customHeight="1" x14ac:dyDescent="0.25"/>
    <row r="74" spans="1:12" s="7" customFormat="1" ht="14.25" customHeight="1" x14ac:dyDescent="0.25">
      <c r="A74" s="70" t="s">
        <v>8</v>
      </c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</row>
    <row r="75" spans="1:12" s="7" customFormat="1" ht="45.75" customHeight="1" x14ac:dyDescent="0.25">
      <c r="A75" s="69" t="s">
        <v>9</v>
      </c>
      <c r="B75" s="69"/>
      <c r="C75" s="69"/>
      <c r="D75" s="69"/>
      <c r="E75" s="69"/>
      <c r="F75" s="14" t="s">
        <v>7</v>
      </c>
      <c r="G75" s="14" t="s">
        <v>69</v>
      </c>
      <c r="H75" s="14" t="s">
        <v>68</v>
      </c>
      <c r="I75" s="14" t="s">
        <v>77</v>
      </c>
      <c r="J75" s="14" t="s">
        <v>72</v>
      </c>
      <c r="K75" s="29" t="s">
        <v>73</v>
      </c>
      <c r="L75" s="31"/>
    </row>
    <row r="76" spans="1:12" s="7" customFormat="1" x14ac:dyDescent="0.25">
      <c r="A76" s="84" t="s">
        <v>41</v>
      </c>
      <c r="B76" s="85"/>
      <c r="C76" s="85"/>
      <c r="D76" s="85"/>
      <c r="E76" s="86"/>
      <c r="F76" s="4" t="s">
        <v>42</v>
      </c>
      <c r="G76" s="21">
        <f>I76/H76</f>
        <v>231.5053380782918</v>
      </c>
      <c r="H76" s="21">
        <f>'Услуга №1'!H54</f>
        <v>2.81</v>
      </c>
      <c r="I76" s="21">
        <v>650.53</v>
      </c>
      <c r="J76" s="35">
        <f>J71</f>
        <v>320</v>
      </c>
      <c r="K76" s="48">
        <f>I76/J76</f>
        <v>2.0329062499999999</v>
      </c>
      <c r="L76" s="32"/>
    </row>
    <row r="77" spans="1:12" s="7" customFormat="1" x14ac:dyDescent="0.25">
      <c r="A77" s="71" t="s">
        <v>10</v>
      </c>
      <c r="B77" s="71"/>
      <c r="C77" s="71"/>
      <c r="D77" s="71"/>
      <c r="E77" s="71"/>
      <c r="F77" s="3" t="s">
        <v>13</v>
      </c>
      <c r="G77" s="5">
        <f>I77/H77</f>
        <v>1.4479086070666574</v>
      </c>
      <c r="H77" s="21">
        <f>'Услуга №1'!H55</f>
        <v>1706.04</v>
      </c>
      <c r="I77" s="21">
        <v>2470.19</v>
      </c>
      <c r="J77" s="35">
        <f>J76</f>
        <v>320</v>
      </c>
      <c r="K77" s="48">
        <f t="shared" ref="K77:K79" si="5">I77/J77</f>
        <v>7.7193437500000002</v>
      </c>
      <c r="L77" s="32"/>
    </row>
    <row r="78" spans="1:12" s="7" customFormat="1" x14ac:dyDescent="0.25">
      <c r="A78" s="71" t="s">
        <v>11</v>
      </c>
      <c r="B78" s="71"/>
      <c r="C78" s="71"/>
      <c r="D78" s="71"/>
      <c r="E78" s="71"/>
      <c r="F78" s="3" t="s">
        <v>14</v>
      </c>
      <c r="G78" s="5">
        <f>I78/H78</f>
        <v>1.5001673920321392</v>
      </c>
      <c r="H78" s="21">
        <f>'Услуга №1'!H56</f>
        <v>29.87</v>
      </c>
      <c r="I78" s="21">
        <v>44.81</v>
      </c>
      <c r="J78" s="35">
        <f t="shared" ref="J78:J79" si="6">J77</f>
        <v>320</v>
      </c>
      <c r="K78" s="48">
        <f t="shared" si="5"/>
        <v>0.14003125</v>
      </c>
      <c r="L78" s="32"/>
    </row>
    <row r="79" spans="1:12" s="7" customFormat="1" x14ac:dyDescent="0.25">
      <c r="A79" s="71" t="s">
        <v>12</v>
      </c>
      <c r="B79" s="71"/>
      <c r="C79" s="71"/>
      <c r="D79" s="71"/>
      <c r="E79" s="71"/>
      <c r="F79" s="3" t="s">
        <v>14</v>
      </c>
      <c r="G79" s="5">
        <f>I79/H79</f>
        <v>1.5001179523472519</v>
      </c>
      <c r="H79" s="21">
        <f>'Услуга №1'!H57</f>
        <v>42.39</v>
      </c>
      <c r="I79" s="21">
        <v>63.59</v>
      </c>
      <c r="J79" s="35">
        <f t="shared" si="6"/>
        <v>320</v>
      </c>
      <c r="K79" s="48">
        <f t="shared" si="5"/>
        <v>0.19871875</v>
      </c>
      <c r="L79" s="32"/>
    </row>
    <row r="80" spans="1:12" s="7" customFormat="1" x14ac:dyDescent="0.25">
      <c r="A80" s="77" t="s">
        <v>56</v>
      </c>
      <c r="B80" s="78"/>
      <c r="C80" s="78"/>
      <c r="D80" s="78"/>
      <c r="E80" s="78"/>
      <c r="F80" s="78"/>
      <c r="G80" s="78"/>
      <c r="H80" s="78"/>
      <c r="I80" s="27">
        <f>SUM(I76:I79)</f>
        <v>3229.1200000000003</v>
      </c>
      <c r="J80" s="28"/>
      <c r="K80" s="27">
        <f t="shared" ref="K80" si="7">SUM(K76:K79)</f>
        <v>10.090999999999999</v>
      </c>
      <c r="L80" s="33"/>
    </row>
    <row r="81" spans="1:13" s="7" customFormat="1" ht="12" customHeight="1" x14ac:dyDescent="0.25"/>
    <row r="82" spans="1:13" s="7" customFormat="1" x14ac:dyDescent="0.25">
      <c r="A82" s="70" t="s">
        <v>15</v>
      </c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</row>
    <row r="83" spans="1:13" s="7" customFormat="1" ht="45.75" customHeight="1" x14ac:dyDescent="0.25">
      <c r="A83" s="65" t="s">
        <v>19</v>
      </c>
      <c r="B83" s="66"/>
      <c r="C83" s="66"/>
      <c r="D83" s="66"/>
      <c r="E83" s="67"/>
      <c r="F83" s="14" t="s">
        <v>7</v>
      </c>
      <c r="G83" s="14" t="s">
        <v>69</v>
      </c>
      <c r="H83" s="14" t="s">
        <v>68</v>
      </c>
      <c r="I83" s="14" t="s">
        <v>77</v>
      </c>
      <c r="J83" s="14" t="s">
        <v>72</v>
      </c>
      <c r="K83" s="29" t="s">
        <v>73</v>
      </c>
      <c r="L83" s="31"/>
    </row>
    <row r="84" spans="1:13" s="7" customFormat="1" x14ac:dyDescent="0.25">
      <c r="A84" s="71" t="s">
        <v>16</v>
      </c>
      <c r="B84" s="71"/>
      <c r="C84" s="71"/>
      <c r="D84" s="71"/>
      <c r="E84" s="71"/>
      <c r="F84" s="3" t="s">
        <v>17</v>
      </c>
      <c r="G84" s="5">
        <v>0.04</v>
      </c>
      <c r="H84" s="5">
        <f>'Услуга №1'!H62</f>
        <v>3569.9760000000001</v>
      </c>
      <c r="I84" s="5">
        <v>92.58</v>
      </c>
      <c r="J84" s="35">
        <f>J79</f>
        <v>320</v>
      </c>
      <c r="K84" s="13">
        <f>I84/J84</f>
        <v>0.28931249999999997</v>
      </c>
      <c r="L84" s="33"/>
    </row>
    <row r="85" spans="1:13" s="7" customFormat="1" x14ac:dyDescent="0.25">
      <c r="A85" s="71" t="s">
        <v>59</v>
      </c>
      <c r="B85" s="71"/>
      <c r="C85" s="71"/>
      <c r="D85" s="71"/>
      <c r="E85" s="71"/>
      <c r="F85" s="3" t="s">
        <v>17</v>
      </c>
      <c r="G85" s="5">
        <f t="shared" ref="G85:G88" si="8">I85/H85</f>
        <v>3.599287597851749E-2</v>
      </c>
      <c r="H85" s="5">
        <f>'Услуга №1'!H63</f>
        <v>724.31</v>
      </c>
      <c r="I85" s="5">
        <v>26.07</v>
      </c>
      <c r="J85" s="35">
        <f>J84</f>
        <v>320</v>
      </c>
      <c r="K85" s="13">
        <f t="shared" ref="K85:K88" si="9">I85/J85</f>
        <v>8.1468750000000006E-2</v>
      </c>
      <c r="L85" s="33"/>
    </row>
    <row r="86" spans="1:13" s="7" customFormat="1" ht="16.5" customHeight="1" x14ac:dyDescent="0.25">
      <c r="A86" s="71" t="s">
        <v>58</v>
      </c>
      <c r="B86" s="71"/>
      <c r="C86" s="71"/>
      <c r="D86" s="71"/>
      <c r="E86" s="71"/>
      <c r="F86" s="3" t="s">
        <v>17</v>
      </c>
      <c r="G86" s="5">
        <f t="shared" si="8"/>
        <v>3.5999999999999997E-2</v>
      </c>
      <c r="H86" s="5">
        <f>'Услуга №1'!H64</f>
        <v>2000</v>
      </c>
      <c r="I86" s="5">
        <v>72</v>
      </c>
      <c r="J86" s="35">
        <f>J93</f>
        <v>320</v>
      </c>
      <c r="K86" s="13">
        <f t="shared" si="9"/>
        <v>0.22500000000000001</v>
      </c>
      <c r="L86" s="33"/>
    </row>
    <row r="87" spans="1:13" s="7" customFormat="1" ht="16.5" customHeight="1" x14ac:dyDescent="0.25">
      <c r="A87" s="68" t="s">
        <v>60</v>
      </c>
      <c r="B87" s="68"/>
      <c r="C87" s="68"/>
      <c r="D87" s="68"/>
      <c r="E87" s="68"/>
      <c r="F87" s="3" t="s">
        <v>17</v>
      </c>
      <c r="G87" s="5">
        <f t="shared" si="8"/>
        <v>3.5999999999999997E-2</v>
      </c>
      <c r="H87" s="5">
        <f>'Услуга №1'!H65</f>
        <v>6200</v>
      </c>
      <c r="I87" s="5">
        <v>223.2</v>
      </c>
      <c r="J87" s="35">
        <f>J93</f>
        <v>320</v>
      </c>
      <c r="K87" s="13">
        <f t="shared" si="9"/>
        <v>0.69750000000000001</v>
      </c>
      <c r="L87" s="33"/>
    </row>
    <row r="88" spans="1:13" s="7" customFormat="1" ht="15" customHeight="1" x14ac:dyDescent="0.25">
      <c r="A88" s="68" t="s">
        <v>118</v>
      </c>
      <c r="B88" s="68"/>
      <c r="C88" s="68"/>
      <c r="D88" s="68"/>
      <c r="E88" s="68"/>
      <c r="F88" s="3" t="s">
        <v>17</v>
      </c>
      <c r="G88" s="5">
        <f t="shared" si="8"/>
        <v>3.5999999999999997E-2</v>
      </c>
      <c r="H88" s="5">
        <f>'Услуга №1'!H66</f>
        <v>2100</v>
      </c>
      <c r="I88" s="5">
        <v>75.599999999999994</v>
      </c>
      <c r="J88" s="35">
        <f>J93</f>
        <v>320</v>
      </c>
      <c r="K88" s="13">
        <f t="shared" si="9"/>
        <v>0.23624999999999999</v>
      </c>
      <c r="L88" s="33"/>
    </row>
    <row r="89" spans="1:13" ht="18.75" customHeight="1" x14ac:dyDescent="0.25">
      <c r="A89" s="77" t="s">
        <v>18</v>
      </c>
      <c r="B89" s="78"/>
      <c r="C89" s="78"/>
      <c r="D89" s="78"/>
      <c r="E89" s="78"/>
      <c r="F89" s="78"/>
      <c r="G89" s="78"/>
      <c r="H89" s="87"/>
      <c r="I89" s="27">
        <f>SUM(I84:I88)</f>
        <v>489.45000000000005</v>
      </c>
      <c r="J89" s="28"/>
      <c r="K89" s="34">
        <f>SUM(K84:K88)</f>
        <v>1.52953125</v>
      </c>
      <c r="L89" s="33"/>
      <c r="M89" s="7"/>
    </row>
    <row r="90" spans="1:13" s="7" customFormat="1" ht="12.75" customHeight="1" x14ac:dyDescent="0.25"/>
    <row r="91" spans="1:13" s="7" customFormat="1" x14ac:dyDescent="0.25">
      <c r="A91" s="70" t="s">
        <v>78</v>
      </c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</row>
    <row r="92" spans="1:13" s="7" customFormat="1" ht="48.75" customHeight="1" x14ac:dyDescent="0.25">
      <c r="A92" s="65" t="s">
        <v>19</v>
      </c>
      <c r="B92" s="66"/>
      <c r="C92" s="66"/>
      <c r="D92" s="66"/>
      <c r="E92" s="67"/>
      <c r="F92" s="14" t="s">
        <v>7</v>
      </c>
      <c r="G92" s="14" t="s">
        <v>69</v>
      </c>
      <c r="H92" s="14" t="s">
        <v>68</v>
      </c>
      <c r="I92" s="14" t="s">
        <v>77</v>
      </c>
      <c r="J92" s="14" t="s">
        <v>72</v>
      </c>
      <c r="K92" s="17" t="s">
        <v>73</v>
      </c>
      <c r="L92" s="30"/>
    </row>
    <row r="93" spans="1:13" s="7" customFormat="1" ht="15" customHeight="1" x14ac:dyDescent="0.25">
      <c r="A93" s="68" t="s">
        <v>43</v>
      </c>
      <c r="B93" s="68"/>
      <c r="C93" s="68"/>
      <c r="D93" s="68"/>
      <c r="E93" s="68"/>
      <c r="F93" s="3" t="s">
        <v>17</v>
      </c>
      <c r="G93" s="5">
        <v>3.5999999999999997E-2</v>
      </c>
      <c r="H93" s="5">
        <f>'Услуга №1'!H71</f>
        <v>3594.12</v>
      </c>
      <c r="I93" s="5">
        <v>129.38800000000001</v>
      </c>
      <c r="J93" s="35">
        <f>J85</f>
        <v>320</v>
      </c>
      <c r="K93" s="13">
        <f>I93/J93</f>
        <v>0.40433750000000002</v>
      </c>
      <c r="L93" s="33"/>
    </row>
    <row r="94" spans="1:13" s="7" customFormat="1" ht="18.75" customHeight="1" x14ac:dyDescent="0.25">
      <c r="A94" s="84" t="s">
        <v>85</v>
      </c>
      <c r="B94" s="85"/>
      <c r="C94" s="85"/>
      <c r="D94" s="85"/>
      <c r="E94" s="86"/>
      <c r="F94" s="3" t="s">
        <v>84</v>
      </c>
      <c r="G94" s="23"/>
      <c r="H94" s="5"/>
      <c r="I94" s="5">
        <v>17.655000000000001</v>
      </c>
      <c r="J94" s="35">
        <f>J87</f>
        <v>320</v>
      </c>
      <c r="K94" s="5">
        <f>I94/J94</f>
        <v>5.5171875000000002E-2</v>
      </c>
      <c r="L94" s="20"/>
    </row>
    <row r="95" spans="1:13" s="7" customFormat="1" x14ac:dyDescent="0.25">
      <c r="A95" s="77" t="s">
        <v>79</v>
      </c>
      <c r="B95" s="78"/>
      <c r="C95" s="78"/>
      <c r="D95" s="78"/>
      <c r="E95" s="78"/>
      <c r="F95" s="78"/>
      <c r="G95" s="78"/>
      <c r="H95" s="78"/>
      <c r="I95" s="36">
        <f>SUM(I93:I94)</f>
        <v>147.04300000000001</v>
      </c>
      <c r="J95" s="36"/>
      <c r="K95" s="36">
        <f>SUM(K93:K94)</f>
        <v>0.459509375</v>
      </c>
      <c r="L95" s="20"/>
    </row>
    <row r="96" spans="1:13" s="7" customFormat="1" x14ac:dyDescent="0.25">
      <c r="A96" s="37"/>
      <c r="B96" s="37"/>
      <c r="C96" s="37"/>
      <c r="D96" s="37"/>
      <c r="E96" s="37"/>
      <c r="F96" s="37"/>
      <c r="G96" s="37"/>
      <c r="H96" s="37"/>
      <c r="I96" s="38"/>
      <c r="J96" s="38"/>
      <c r="K96" s="38"/>
      <c r="L96" s="20"/>
    </row>
    <row r="97" spans="1:13" s="7" customFormat="1" x14ac:dyDescent="0.25">
      <c r="A97" s="70" t="s">
        <v>80</v>
      </c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</row>
    <row r="98" spans="1:13" s="7" customFormat="1" ht="45.75" customHeight="1" x14ac:dyDescent="0.25">
      <c r="A98" s="65" t="s">
        <v>20</v>
      </c>
      <c r="B98" s="66"/>
      <c r="C98" s="66"/>
      <c r="D98" s="66"/>
      <c r="E98" s="67"/>
      <c r="F98" s="61" t="s">
        <v>7</v>
      </c>
      <c r="G98" s="61" t="s">
        <v>69</v>
      </c>
      <c r="H98" s="61" t="s">
        <v>68</v>
      </c>
      <c r="I98" s="61" t="s">
        <v>77</v>
      </c>
      <c r="J98" s="15" t="s">
        <v>72</v>
      </c>
      <c r="K98" s="17" t="s">
        <v>73</v>
      </c>
      <c r="L98" s="30"/>
      <c r="M98" s="30"/>
    </row>
    <row r="99" spans="1:13" s="7" customFormat="1" ht="31.5" customHeight="1" x14ac:dyDescent="0.25">
      <c r="A99" s="65" t="s">
        <v>21</v>
      </c>
      <c r="B99" s="66"/>
      <c r="C99" s="66"/>
      <c r="D99" s="66"/>
      <c r="E99" s="67"/>
      <c r="F99" s="22" t="s">
        <v>22</v>
      </c>
      <c r="G99" s="62">
        <v>1.2E-2</v>
      </c>
      <c r="H99" s="5">
        <f>'Работа №1'!H76</f>
        <v>536.9</v>
      </c>
      <c r="I99" s="5">
        <f>G99*H99*12</f>
        <v>77.313600000000008</v>
      </c>
      <c r="J99" s="39">
        <f>J94</f>
        <v>320</v>
      </c>
      <c r="K99" s="5">
        <f>I99/J99</f>
        <v>0.24160500000000001</v>
      </c>
      <c r="L99" s="19"/>
      <c r="M99" s="20"/>
    </row>
    <row r="100" spans="1:13" s="7" customFormat="1" ht="31.5" customHeight="1" x14ac:dyDescent="0.25">
      <c r="A100" s="65" t="s">
        <v>133</v>
      </c>
      <c r="B100" s="66"/>
      <c r="C100" s="66"/>
      <c r="D100" s="66"/>
      <c r="E100" s="67"/>
      <c r="F100" s="22" t="s">
        <v>22</v>
      </c>
      <c r="G100" s="62">
        <v>3.0000000000000001E-3</v>
      </c>
      <c r="H100" s="5">
        <f>'Работа №1'!H77</f>
        <v>76.7</v>
      </c>
      <c r="I100" s="5">
        <f>G100*H100*12</f>
        <v>2.7612000000000005</v>
      </c>
      <c r="J100" s="39">
        <v>320</v>
      </c>
      <c r="K100" s="5">
        <f>I100/J100</f>
        <v>8.628750000000001E-3</v>
      </c>
      <c r="L100" s="19"/>
      <c r="M100" s="20"/>
    </row>
    <row r="101" spans="1:13" s="7" customFormat="1" ht="31.5" customHeight="1" x14ac:dyDescent="0.25">
      <c r="A101" s="65" t="s">
        <v>134</v>
      </c>
      <c r="B101" s="66"/>
      <c r="C101" s="66"/>
      <c r="D101" s="66"/>
      <c r="E101" s="67"/>
      <c r="F101" s="22" t="s">
        <v>84</v>
      </c>
      <c r="G101" s="62"/>
      <c r="H101" s="5"/>
      <c r="I101" s="5">
        <v>18.5184</v>
      </c>
      <c r="J101" s="39">
        <v>320</v>
      </c>
      <c r="K101" s="5">
        <f>I101/J101</f>
        <v>5.7869999999999998E-2</v>
      </c>
      <c r="L101" s="19"/>
      <c r="M101" s="20"/>
    </row>
    <row r="102" spans="1:13" s="7" customFormat="1" ht="19.5" customHeight="1" x14ac:dyDescent="0.25">
      <c r="A102" s="65" t="s">
        <v>81</v>
      </c>
      <c r="B102" s="66"/>
      <c r="C102" s="66"/>
      <c r="D102" s="66"/>
      <c r="E102" s="67"/>
      <c r="F102" s="22" t="s">
        <v>82</v>
      </c>
      <c r="G102" s="62">
        <v>3.0000000000000001E-3</v>
      </c>
      <c r="H102" s="5">
        <v>1811.3</v>
      </c>
      <c r="I102" s="5">
        <f>G102*H102*12</f>
        <v>65.206800000000001</v>
      </c>
      <c r="J102" s="39">
        <f>J99</f>
        <v>320</v>
      </c>
      <c r="K102" s="5">
        <f>I102/J102</f>
        <v>0.20377125000000001</v>
      </c>
      <c r="L102" s="19"/>
      <c r="M102" s="20"/>
    </row>
    <row r="103" spans="1:13" s="7" customFormat="1" x14ac:dyDescent="0.25">
      <c r="A103" s="77" t="s">
        <v>23</v>
      </c>
      <c r="B103" s="78"/>
      <c r="C103" s="78"/>
      <c r="D103" s="78"/>
      <c r="E103" s="78"/>
      <c r="F103" s="78"/>
      <c r="G103" s="78"/>
      <c r="H103" s="87"/>
      <c r="I103" s="36">
        <f t="shared" ref="I103" si="10">SUM(I99:I102)</f>
        <v>163.80000000000001</v>
      </c>
      <c r="J103" s="40"/>
      <c r="K103" s="40">
        <f>SUM(K99:K102)</f>
        <v>0.51187500000000008</v>
      </c>
      <c r="L103" s="41"/>
      <c r="M103" s="20"/>
    </row>
    <row r="104" spans="1:13" s="7" customFormat="1" x14ac:dyDescent="0.25">
      <c r="A104" s="70" t="s">
        <v>39</v>
      </c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</row>
    <row r="105" spans="1:13" s="7" customFormat="1" ht="42" customHeight="1" x14ac:dyDescent="0.25">
      <c r="A105" s="65" t="s">
        <v>5</v>
      </c>
      <c r="B105" s="66"/>
      <c r="C105" s="66"/>
      <c r="D105" s="66"/>
      <c r="E105" s="67"/>
      <c r="F105" s="14" t="s">
        <v>6</v>
      </c>
      <c r="G105" s="14" t="s">
        <v>1</v>
      </c>
      <c r="H105" s="14" t="s">
        <v>70</v>
      </c>
      <c r="I105" s="14" t="s">
        <v>71</v>
      </c>
      <c r="J105" s="14" t="s">
        <v>72</v>
      </c>
      <c r="K105" s="17" t="s">
        <v>73</v>
      </c>
    </row>
    <row r="106" spans="1:13" s="7" customFormat="1" ht="15" customHeight="1" x14ac:dyDescent="0.25">
      <c r="A106" s="68" t="s">
        <v>3</v>
      </c>
      <c r="B106" s="68"/>
      <c r="C106" s="68"/>
      <c r="D106" s="68"/>
      <c r="E106" s="68"/>
      <c r="F106" s="24">
        <f>'Услуга №2 '!F109</f>
        <v>29094</v>
      </c>
      <c r="G106" s="62">
        <f>L16</f>
        <v>3.0000000000000001E-3</v>
      </c>
      <c r="H106" s="43">
        <f>F106*G106*12</f>
        <v>1047.384</v>
      </c>
      <c r="I106" s="43">
        <f>H106*1.302+37.61</f>
        <v>1401.3039679999999</v>
      </c>
      <c r="J106" s="35">
        <f>J100</f>
        <v>320</v>
      </c>
      <c r="K106" s="5">
        <f>I106/J106</f>
        <v>4.3790749</v>
      </c>
    </row>
    <row r="107" spans="1:13" s="7" customFormat="1" ht="15" customHeight="1" x14ac:dyDescent="0.25">
      <c r="A107" s="68" t="s">
        <v>45</v>
      </c>
      <c r="B107" s="68"/>
      <c r="C107" s="68"/>
      <c r="D107" s="68"/>
      <c r="E107" s="68"/>
      <c r="F107" s="24">
        <f>'Услуга №2 '!F110</f>
        <v>19169</v>
      </c>
      <c r="G107" s="62">
        <f>L17</f>
        <v>3.0000000000000001E-3</v>
      </c>
      <c r="H107" s="43">
        <f t="shared" ref="H107:H108" si="11">F107*G107*12</f>
        <v>690.08399999999995</v>
      </c>
      <c r="I107" s="43">
        <f t="shared" ref="I107:I108" si="12">H107*1.302+37.61</f>
        <v>936.09936800000003</v>
      </c>
      <c r="J107" s="35">
        <f>J106</f>
        <v>320</v>
      </c>
      <c r="K107" s="5">
        <f t="shared" ref="K107:K108" si="13">I107/J107</f>
        <v>2.925310525</v>
      </c>
    </row>
    <row r="108" spans="1:13" s="7" customFormat="1" ht="15" customHeight="1" x14ac:dyDescent="0.25">
      <c r="A108" s="68" t="s">
        <v>51</v>
      </c>
      <c r="B108" s="68"/>
      <c r="C108" s="68"/>
      <c r="D108" s="68"/>
      <c r="E108" s="68"/>
      <c r="F108" s="24">
        <f>'Услуга №2 '!F111</f>
        <v>15300</v>
      </c>
      <c r="G108" s="62">
        <f>L18</f>
        <v>1.5E-3</v>
      </c>
      <c r="H108" s="43">
        <f t="shared" si="11"/>
        <v>275.39999999999998</v>
      </c>
      <c r="I108" s="43">
        <f t="shared" si="12"/>
        <v>396.18079999999998</v>
      </c>
      <c r="J108" s="35">
        <f>J107</f>
        <v>320</v>
      </c>
      <c r="K108" s="5">
        <f t="shared" si="13"/>
        <v>1.238065</v>
      </c>
    </row>
    <row r="109" spans="1:13" ht="20.25" customHeight="1" x14ac:dyDescent="0.25">
      <c r="A109" s="74" t="s">
        <v>24</v>
      </c>
      <c r="B109" s="75"/>
      <c r="C109" s="75"/>
      <c r="D109" s="75"/>
      <c r="E109" s="75"/>
      <c r="F109" s="75"/>
      <c r="G109" s="75"/>
      <c r="H109" s="76"/>
      <c r="I109" s="27">
        <f>SUM(I106:I108)</f>
        <v>2733.5841359999999</v>
      </c>
      <c r="J109" s="27"/>
      <c r="K109" s="27">
        <f t="shared" ref="K109" si="14">SUM(K106:K108)</f>
        <v>8.5424504250000002</v>
      </c>
      <c r="L109" s="7"/>
    </row>
    <row r="110" spans="1:13" s="7" customFormat="1" ht="12" customHeight="1" x14ac:dyDescent="0.25">
      <c r="F110" s="26"/>
      <c r="G110" s="26"/>
      <c r="H110" s="26"/>
      <c r="I110" s="26"/>
      <c r="J110" s="26"/>
      <c r="K110" s="26"/>
      <c r="L110" s="26"/>
    </row>
    <row r="111" spans="1:13" x14ac:dyDescent="0.25">
      <c r="A111" s="73" t="s">
        <v>83</v>
      </c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88"/>
      <c r="M111" s="7"/>
    </row>
    <row r="112" spans="1:13" ht="41.25" customHeight="1" x14ac:dyDescent="0.25">
      <c r="A112" s="69" t="s">
        <v>57</v>
      </c>
      <c r="B112" s="69"/>
      <c r="C112" s="69"/>
      <c r="D112" s="69"/>
      <c r="E112" s="69"/>
      <c r="F112" s="14" t="s">
        <v>7</v>
      </c>
      <c r="G112" s="14" t="s">
        <v>69</v>
      </c>
      <c r="H112" s="14" t="s">
        <v>68</v>
      </c>
      <c r="I112" s="14" t="s">
        <v>77</v>
      </c>
      <c r="J112" s="14" t="s">
        <v>72</v>
      </c>
      <c r="K112" s="29" t="s">
        <v>73</v>
      </c>
      <c r="L112" s="31"/>
      <c r="M112" s="7"/>
    </row>
    <row r="113" spans="1:13" x14ac:dyDescent="0.25">
      <c r="A113" s="71" t="s">
        <v>85</v>
      </c>
      <c r="B113" s="71"/>
      <c r="C113" s="71"/>
      <c r="D113" s="71"/>
      <c r="E113" s="71"/>
      <c r="F113" s="3" t="s">
        <v>84</v>
      </c>
      <c r="G113" s="23"/>
      <c r="H113" s="43"/>
      <c r="I113" s="43">
        <v>408.70499999999998</v>
      </c>
      <c r="J113" s="35">
        <f>J108</f>
        <v>320</v>
      </c>
      <c r="K113" s="13">
        <f>I113/J113</f>
        <v>1.277203125</v>
      </c>
      <c r="L113" s="33"/>
      <c r="M113" s="7"/>
    </row>
    <row r="114" spans="1:13" x14ac:dyDescent="0.25">
      <c r="A114" s="77" t="s">
        <v>86</v>
      </c>
      <c r="B114" s="78"/>
      <c r="C114" s="78"/>
      <c r="D114" s="78"/>
      <c r="E114" s="78"/>
      <c r="F114" s="78"/>
      <c r="G114" s="78"/>
      <c r="H114" s="78"/>
      <c r="I114" s="36">
        <f>SUM(I113:I113)</f>
        <v>408.70499999999998</v>
      </c>
      <c r="J114" s="40"/>
      <c r="K114" s="40">
        <f>SUM(K113:K113)</f>
        <v>1.277203125</v>
      </c>
      <c r="L114" s="33"/>
      <c r="M114" s="7"/>
    </row>
    <row r="115" spans="1:13" s="7" customFormat="1" x14ac:dyDescent="0.25">
      <c r="F115" s="26"/>
      <c r="G115" s="26"/>
      <c r="H115" s="26"/>
      <c r="I115" s="26"/>
      <c r="J115" s="26"/>
      <c r="K115" s="26"/>
      <c r="L115" s="26"/>
    </row>
    <row r="116" spans="1:13" s="7" customFormat="1" ht="12.75" customHeight="1" x14ac:dyDescent="0.25">
      <c r="A116" s="73" t="s">
        <v>25</v>
      </c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</row>
    <row r="117" spans="1:13" s="7" customFormat="1" ht="15" customHeight="1" x14ac:dyDescent="0.25">
      <c r="A117" s="72" t="s">
        <v>26</v>
      </c>
      <c r="B117" s="72"/>
      <c r="C117" s="72"/>
      <c r="D117" s="65" t="s">
        <v>27</v>
      </c>
      <c r="E117" s="66"/>
      <c r="F117" s="66"/>
      <c r="G117" s="66"/>
      <c r="H117" s="66"/>
      <c r="I117" s="66"/>
      <c r="J117" s="67"/>
      <c r="K117" s="72" t="s">
        <v>38</v>
      </c>
      <c r="L117" s="72"/>
    </row>
    <row r="118" spans="1:13" s="7" customFormat="1" ht="30" x14ac:dyDescent="0.25">
      <c r="A118" s="3" t="s">
        <v>28</v>
      </c>
      <c r="B118" s="4" t="s">
        <v>29</v>
      </c>
      <c r="C118" s="3" t="s">
        <v>30</v>
      </c>
      <c r="D118" s="3" t="s">
        <v>31</v>
      </c>
      <c r="E118" s="3" t="s">
        <v>32</v>
      </c>
      <c r="F118" s="3" t="s">
        <v>33</v>
      </c>
      <c r="G118" s="3" t="s">
        <v>34</v>
      </c>
      <c r="H118" s="3" t="s">
        <v>35</v>
      </c>
      <c r="I118" s="3" t="s">
        <v>36</v>
      </c>
      <c r="J118" s="3" t="s">
        <v>37</v>
      </c>
      <c r="K118" s="72"/>
      <c r="L118" s="72"/>
    </row>
    <row r="119" spans="1:13" s="7" customFormat="1" x14ac:dyDescent="0.25">
      <c r="A119" s="5">
        <f>K72</f>
        <v>105.233710733075</v>
      </c>
      <c r="B119" s="5"/>
      <c r="C119" s="5"/>
      <c r="D119" s="5">
        <f>K80</f>
        <v>10.090999999999999</v>
      </c>
      <c r="E119" s="5">
        <f>K89</f>
        <v>1.52953125</v>
      </c>
      <c r="F119" s="5"/>
      <c r="G119" s="5">
        <f>K103</f>
        <v>0.51187500000000008</v>
      </c>
      <c r="H119" s="3">
        <v>0</v>
      </c>
      <c r="I119" s="5">
        <f>K109</f>
        <v>8.5424504250000002</v>
      </c>
      <c r="J119" s="5">
        <f>K114+K95</f>
        <v>1.7367124999999999</v>
      </c>
      <c r="K119" s="82">
        <f>SUM(A119:J119)</f>
        <v>127.645279908075</v>
      </c>
      <c r="L119" s="83"/>
    </row>
    <row r="120" spans="1:13" s="7" customFormat="1" x14ac:dyDescent="0.25"/>
    <row r="121" spans="1:13" s="7" customFormat="1" ht="15.75" x14ac:dyDescent="0.25">
      <c r="A121" s="9" t="s">
        <v>64</v>
      </c>
      <c r="B121" s="9"/>
      <c r="C121" s="9"/>
      <c r="D121" s="9"/>
      <c r="E121" s="9"/>
      <c r="F121" s="9" t="s">
        <v>65</v>
      </c>
    </row>
    <row r="122" spans="1:13" s="7" customFormat="1" x14ac:dyDescent="0.25">
      <c r="I122" s="50">
        <f>I114+I109+I103+I95+I89+I80+I72</f>
        <v>40846.489570584003</v>
      </c>
      <c r="K122" s="50">
        <f>K119*J113</f>
        <v>40846.489570584003</v>
      </c>
    </row>
    <row r="123" spans="1:13" s="7" customFormat="1" x14ac:dyDescent="0.25"/>
    <row r="124" spans="1:13" s="7" customFormat="1" x14ac:dyDescent="0.25">
      <c r="A124" s="8" t="s">
        <v>135</v>
      </c>
      <c r="B124" s="8"/>
      <c r="C124" s="8"/>
    </row>
    <row r="125" spans="1:13" s="7" customFormat="1" x14ac:dyDescent="0.25">
      <c r="A125" s="8" t="s">
        <v>66</v>
      </c>
      <c r="B125" s="8"/>
      <c r="C125" s="8"/>
    </row>
    <row r="130" spans="9:10" hidden="1" x14ac:dyDescent="0.25">
      <c r="I130" s="46">
        <f>I109+I72</f>
        <v>36408.371570584</v>
      </c>
      <c r="J130" s="7" t="s">
        <v>129</v>
      </c>
    </row>
    <row r="131" spans="9:10" hidden="1" x14ac:dyDescent="0.25">
      <c r="I131" s="46">
        <f>I102</f>
        <v>65.206800000000001</v>
      </c>
      <c r="J131" s="7">
        <v>221</v>
      </c>
    </row>
    <row r="132" spans="9:10" hidden="1" x14ac:dyDescent="0.25">
      <c r="I132" s="47">
        <f>I80</f>
        <v>3229.1200000000003</v>
      </c>
      <c r="J132">
        <v>223</v>
      </c>
    </row>
    <row r="133" spans="9:10" hidden="1" x14ac:dyDescent="0.25">
      <c r="I133" s="47">
        <f>I89</f>
        <v>489.45000000000005</v>
      </c>
      <c r="J133">
        <v>225</v>
      </c>
    </row>
    <row r="134" spans="9:10" hidden="1" x14ac:dyDescent="0.25">
      <c r="I134" s="47">
        <f>I95</f>
        <v>147.04300000000001</v>
      </c>
      <c r="J134" s="7">
        <v>226</v>
      </c>
    </row>
    <row r="135" spans="9:10" hidden="1" x14ac:dyDescent="0.25">
      <c r="I135" s="47">
        <f>I114</f>
        <v>408.70499999999998</v>
      </c>
      <c r="J135" t="s">
        <v>130</v>
      </c>
    </row>
  </sheetData>
  <mergeCells count="131">
    <mergeCell ref="G41:K41"/>
    <mergeCell ref="A80:H80"/>
    <mergeCell ref="A89:H89"/>
    <mergeCell ref="A42:E42"/>
    <mergeCell ref="G42:K42"/>
    <mergeCell ref="A67:E67"/>
    <mergeCell ref="A68:E68"/>
    <mergeCell ref="A69:E69"/>
    <mergeCell ref="A70:E70"/>
    <mergeCell ref="A76:E76"/>
    <mergeCell ref="A77:E77"/>
    <mergeCell ref="A78:E78"/>
    <mergeCell ref="A79:E79"/>
    <mergeCell ref="A82:L82"/>
    <mergeCell ref="A58:E58"/>
    <mergeCell ref="A59:E59"/>
    <mergeCell ref="A60:E60"/>
    <mergeCell ref="A72:H72"/>
    <mergeCell ref="A74:L74"/>
    <mergeCell ref="A75:E75"/>
    <mergeCell ref="A71:E71"/>
    <mergeCell ref="A52:E52"/>
    <mergeCell ref="A53:E53"/>
    <mergeCell ref="A64:E64"/>
    <mergeCell ref="G38:K38"/>
    <mergeCell ref="A39:E39"/>
    <mergeCell ref="G39:K39"/>
    <mergeCell ref="A40:E40"/>
    <mergeCell ref="G40:K40"/>
    <mergeCell ref="A35:E35"/>
    <mergeCell ref="G35:K35"/>
    <mergeCell ref="A36:E36"/>
    <mergeCell ref="G36:K36"/>
    <mergeCell ref="A37:E37"/>
    <mergeCell ref="G37:K37"/>
    <mergeCell ref="G32:K32"/>
    <mergeCell ref="A33:E33"/>
    <mergeCell ref="G33:K33"/>
    <mergeCell ref="A34:E34"/>
    <mergeCell ref="G34:K34"/>
    <mergeCell ref="A29:E29"/>
    <mergeCell ref="G29:K29"/>
    <mergeCell ref="A30:E30"/>
    <mergeCell ref="G30:K30"/>
    <mergeCell ref="A31:E31"/>
    <mergeCell ref="G31:K31"/>
    <mergeCell ref="G18:K18"/>
    <mergeCell ref="A19:E19"/>
    <mergeCell ref="G19:K19"/>
    <mergeCell ref="A26:E26"/>
    <mergeCell ref="G26:K26"/>
    <mergeCell ref="A27:E27"/>
    <mergeCell ref="G27:K27"/>
    <mergeCell ref="A28:E28"/>
    <mergeCell ref="G28:K28"/>
    <mergeCell ref="A23:E23"/>
    <mergeCell ref="G23:K23"/>
    <mergeCell ref="A24:E24"/>
    <mergeCell ref="G24:K24"/>
    <mergeCell ref="A25:E25"/>
    <mergeCell ref="G25:K25"/>
    <mergeCell ref="A114:H114"/>
    <mergeCell ref="A116:L116"/>
    <mergeCell ref="A117:C117"/>
    <mergeCell ref="D117:J117"/>
    <mergeCell ref="K117:L118"/>
    <mergeCell ref="K119:L119"/>
    <mergeCell ref="A109:H109"/>
    <mergeCell ref="A111:L111"/>
    <mergeCell ref="A112:E112"/>
    <mergeCell ref="A113:E113"/>
    <mergeCell ref="A108:E108"/>
    <mergeCell ref="A100:E100"/>
    <mergeCell ref="A104:L104"/>
    <mergeCell ref="A105:E105"/>
    <mergeCell ref="A106:E106"/>
    <mergeCell ref="A107:E107"/>
    <mergeCell ref="A97:L97"/>
    <mergeCell ref="A98:E98"/>
    <mergeCell ref="A99:E99"/>
    <mergeCell ref="A102:E102"/>
    <mergeCell ref="A103:H103"/>
    <mergeCell ref="A101:E101"/>
    <mergeCell ref="A95:H95"/>
    <mergeCell ref="A88:E88"/>
    <mergeCell ref="A94:E94"/>
    <mergeCell ref="A91:L91"/>
    <mergeCell ref="A92:E92"/>
    <mergeCell ref="A83:E83"/>
    <mergeCell ref="A84:E84"/>
    <mergeCell ref="A85:E85"/>
    <mergeCell ref="A93:E93"/>
    <mergeCell ref="A86:E86"/>
    <mergeCell ref="A87:E87"/>
    <mergeCell ref="G15:K15"/>
    <mergeCell ref="A16:E16"/>
    <mergeCell ref="A6:L6"/>
    <mergeCell ref="A7:L7"/>
    <mergeCell ref="A8:L8"/>
    <mergeCell ref="A54:E54"/>
    <mergeCell ref="A55:E55"/>
    <mergeCell ref="A56:E56"/>
    <mergeCell ref="A57:E57"/>
    <mergeCell ref="A45:E45"/>
    <mergeCell ref="A46:E46"/>
    <mergeCell ref="A47:E47"/>
    <mergeCell ref="A48:E48"/>
    <mergeCell ref="A50:E50"/>
    <mergeCell ref="A51:E51"/>
    <mergeCell ref="A20:E20"/>
    <mergeCell ref="G20:K20"/>
    <mergeCell ref="A21:E21"/>
    <mergeCell ref="G21:K21"/>
    <mergeCell ref="A22:E22"/>
    <mergeCell ref="G22:K22"/>
    <mergeCell ref="G16:K16"/>
    <mergeCell ref="A17:E17"/>
    <mergeCell ref="G17:K17"/>
    <mergeCell ref="A65:E65"/>
    <mergeCell ref="A66:E66"/>
    <mergeCell ref="A61:E61"/>
    <mergeCell ref="A62:E62"/>
    <mergeCell ref="A63:E63"/>
    <mergeCell ref="A49:E49"/>
    <mergeCell ref="A3:F3"/>
    <mergeCell ref="A4:D4"/>
    <mergeCell ref="A15:E15"/>
    <mergeCell ref="A18:E18"/>
    <mergeCell ref="A32:E32"/>
    <mergeCell ref="A38:E38"/>
    <mergeCell ref="A41:E41"/>
  </mergeCells>
  <printOptions horizontalCentered="1"/>
  <pageMargins left="0" right="0" top="0" bottom="0" header="0.31496062992125984" footer="0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5"/>
  <sheetViews>
    <sheetView topLeftCell="A94" zoomScale="90" zoomScaleNormal="90" workbookViewId="0">
      <selection activeCell="D138" sqref="D138"/>
    </sheetView>
  </sheetViews>
  <sheetFormatPr defaultRowHeight="15" x14ac:dyDescent="0.25"/>
  <cols>
    <col min="1" max="3" width="9.140625" customWidth="1"/>
    <col min="4" max="4" width="10.28515625" customWidth="1"/>
    <col min="5" max="5" width="16.28515625" customWidth="1"/>
    <col min="6" max="6" width="16.5703125" customWidth="1"/>
    <col min="7" max="7" width="14.28515625" customWidth="1"/>
    <col min="8" max="8" width="17.42578125" customWidth="1"/>
    <col min="9" max="9" width="21" customWidth="1"/>
    <col min="10" max="10" width="13.85546875" customWidth="1"/>
    <col min="11" max="11" width="17.5703125" customWidth="1"/>
    <col min="12" max="12" width="14.140625" customWidth="1"/>
    <col min="13" max="13" width="13.5703125" customWidth="1"/>
  </cols>
  <sheetData>
    <row r="1" spans="1:12" s="2" customFormat="1" x14ac:dyDescent="0.25">
      <c r="A1" s="44" t="s">
        <v>61</v>
      </c>
      <c r="B1" s="44"/>
      <c r="C1" s="44"/>
      <c r="D1" s="10"/>
    </row>
    <row r="2" spans="1:12" s="2" customFormat="1" x14ac:dyDescent="0.25">
      <c r="A2" s="45" t="s">
        <v>62</v>
      </c>
      <c r="B2" s="45"/>
      <c r="C2" s="45"/>
      <c r="D2" s="10"/>
    </row>
    <row r="3" spans="1:12" s="2" customFormat="1" x14ac:dyDescent="0.25">
      <c r="A3" s="89" t="s">
        <v>63</v>
      </c>
      <c r="B3" s="89"/>
      <c r="C3" s="89"/>
      <c r="D3" s="90"/>
      <c r="E3" s="90"/>
      <c r="F3" s="90"/>
    </row>
    <row r="4" spans="1:12" s="2" customFormat="1" x14ac:dyDescent="0.25">
      <c r="A4" s="91" t="s">
        <v>137</v>
      </c>
      <c r="B4" s="91"/>
      <c r="C4" s="91"/>
      <c r="D4" s="90"/>
    </row>
    <row r="5" spans="1:12" s="2" customFormat="1" ht="10.5" customHeight="1" x14ac:dyDescent="0.25"/>
    <row r="6" spans="1:12" s="2" customFormat="1" x14ac:dyDescent="0.25">
      <c r="A6" s="64" t="s">
        <v>67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</row>
    <row r="7" spans="1:12" s="2" customFormat="1" x14ac:dyDescent="0.25">
      <c r="A7" s="64" t="s">
        <v>127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s="2" customFormat="1" x14ac:dyDescent="0.25">
      <c r="A8" s="64" t="s">
        <v>132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1:12" s="2" customFormat="1" ht="12" customHeight="1" x14ac:dyDescent="0.25"/>
    <row r="10" spans="1:12" s="2" customFormat="1" x14ac:dyDescent="0.25">
      <c r="A10" s="1" t="s">
        <v>102</v>
      </c>
    </row>
    <row r="11" spans="1:12" s="2" customFormat="1" x14ac:dyDescent="0.25">
      <c r="A11" s="1" t="s">
        <v>131</v>
      </c>
    </row>
    <row r="12" spans="1:12" s="2" customFormat="1" x14ac:dyDescent="0.25">
      <c r="A12" s="1" t="s">
        <v>124</v>
      </c>
    </row>
    <row r="13" spans="1:12" s="2" customFormat="1" x14ac:dyDescent="0.25">
      <c r="A13" t="s">
        <v>113</v>
      </c>
    </row>
    <row r="14" spans="1:12" s="2" customFormat="1" x14ac:dyDescent="0.25">
      <c r="A14" s="6" t="s">
        <v>110</v>
      </c>
      <c r="B14" s="7"/>
      <c r="C14" s="7"/>
      <c r="D14" s="7"/>
      <c r="E14" s="7"/>
    </row>
    <row r="15" spans="1:12" s="7" customFormat="1" ht="23.25" customHeight="1" x14ac:dyDescent="0.25">
      <c r="A15" s="72" t="s">
        <v>0</v>
      </c>
      <c r="B15" s="72"/>
      <c r="C15" s="72"/>
      <c r="D15" s="72"/>
      <c r="E15" s="72"/>
      <c r="F15" s="59" t="s">
        <v>1</v>
      </c>
      <c r="G15" s="72" t="s">
        <v>2</v>
      </c>
      <c r="H15" s="72"/>
      <c r="I15" s="72"/>
      <c r="J15" s="72"/>
      <c r="K15" s="72"/>
      <c r="L15" s="59" t="s">
        <v>1</v>
      </c>
    </row>
    <row r="16" spans="1:12" s="7" customFormat="1" ht="15" customHeight="1" x14ac:dyDescent="0.25">
      <c r="A16" s="68" t="s">
        <v>44</v>
      </c>
      <c r="B16" s="68"/>
      <c r="C16" s="68"/>
      <c r="D16" s="68"/>
      <c r="E16" s="68"/>
      <c r="F16" s="3">
        <f>'Работа №2'!F16</f>
        <v>3.0000000000000001E-3</v>
      </c>
      <c r="G16" s="68" t="s">
        <v>3</v>
      </c>
      <c r="H16" s="68"/>
      <c r="I16" s="68"/>
      <c r="J16" s="68"/>
      <c r="K16" s="68"/>
      <c r="L16" s="3">
        <f>'Работа №2'!L16</f>
        <v>3.0000000000000001E-3</v>
      </c>
    </row>
    <row r="17" spans="1:12" s="7" customFormat="1" ht="15" customHeight="1" x14ac:dyDescent="0.25">
      <c r="A17" s="68" t="s">
        <v>88</v>
      </c>
      <c r="B17" s="68"/>
      <c r="C17" s="68"/>
      <c r="D17" s="68"/>
      <c r="E17" s="68"/>
      <c r="F17" s="3">
        <f>'Работа №2'!F17</f>
        <v>3.0000000000000001E-3</v>
      </c>
      <c r="G17" s="68" t="s">
        <v>45</v>
      </c>
      <c r="H17" s="68"/>
      <c r="I17" s="68"/>
      <c r="J17" s="68"/>
      <c r="K17" s="68"/>
      <c r="L17" s="3">
        <f>'Работа №2'!L17</f>
        <v>3.0000000000000001E-3</v>
      </c>
    </row>
    <row r="18" spans="1:12" s="7" customFormat="1" ht="15" customHeight="1" x14ac:dyDescent="0.25">
      <c r="A18" s="68" t="s">
        <v>47</v>
      </c>
      <c r="B18" s="68"/>
      <c r="C18" s="68"/>
      <c r="D18" s="68"/>
      <c r="E18" s="68"/>
      <c r="F18" s="3">
        <f>'Работа №2'!F18</f>
        <v>3.0000000000000001E-3</v>
      </c>
      <c r="G18" s="68" t="s">
        <v>51</v>
      </c>
      <c r="H18" s="68"/>
      <c r="I18" s="68"/>
      <c r="J18" s="68"/>
      <c r="K18" s="68"/>
      <c r="L18" s="3">
        <f>'Работа №2'!L18</f>
        <v>1.5E-3</v>
      </c>
    </row>
    <row r="19" spans="1:12" s="7" customFormat="1" ht="15" customHeight="1" x14ac:dyDescent="0.25">
      <c r="A19" s="68" t="s">
        <v>46</v>
      </c>
      <c r="B19" s="68"/>
      <c r="C19" s="68"/>
      <c r="D19" s="68"/>
      <c r="E19" s="68"/>
      <c r="F19" s="3">
        <f>'Работа №2'!F19</f>
        <v>3.0000000000000001E-3</v>
      </c>
      <c r="G19" s="68"/>
      <c r="H19" s="68"/>
      <c r="I19" s="68"/>
      <c r="J19" s="68"/>
      <c r="K19" s="68"/>
      <c r="L19" s="3"/>
    </row>
    <row r="20" spans="1:12" s="7" customFormat="1" ht="15" customHeight="1" x14ac:dyDescent="0.25">
      <c r="A20" s="68" t="s">
        <v>87</v>
      </c>
      <c r="B20" s="68"/>
      <c r="C20" s="68"/>
      <c r="D20" s="68"/>
      <c r="E20" s="68"/>
      <c r="F20" s="3">
        <f>'Работа №2'!F20</f>
        <v>3.0000000000000001E-3</v>
      </c>
      <c r="G20" s="68"/>
      <c r="H20" s="68"/>
      <c r="I20" s="68"/>
      <c r="J20" s="68"/>
      <c r="K20" s="68"/>
      <c r="L20" s="3"/>
    </row>
    <row r="21" spans="1:12" s="7" customFormat="1" ht="15" customHeight="1" x14ac:dyDescent="0.25">
      <c r="A21" s="68" t="s">
        <v>40</v>
      </c>
      <c r="B21" s="68"/>
      <c r="C21" s="68"/>
      <c r="D21" s="68"/>
      <c r="E21" s="68"/>
      <c r="F21" s="3">
        <f>'Работа №2'!F21</f>
        <v>1.0500000000000001E-2</v>
      </c>
      <c r="G21" s="68"/>
      <c r="H21" s="68"/>
      <c r="I21" s="68"/>
      <c r="J21" s="68"/>
      <c r="K21" s="68"/>
      <c r="L21" s="3"/>
    </row>
    <row r="22" spans="1:12" s="7" customFormat="1" ht="15" customHeight="1" x14ac:dyDescent="0.25">
      <c r="A22" s="68" t="s">
        <v>90</v>
      </c>
      <c r="B22" s="68"/>
      <c r="C22" s="68"/>
      <c r="D22" s="68"/>
      <c r="E22" s="68"/>
      <c r="F22" s="3">
        <f>'Работа №2'!F22</f>
        <v>3.0000000000000001E-3</v>
      </c>
      <c r="G22" s="68"/>
      <c r="H22" s="68"/>
      <c r="I22" s="68"/>
      <c r="J22" s="68"/>
      <c r="K22" s="68"/>
      <c r="L22" s="3"/>
    </row>
    <row r="23" spans="1:12" s="7" customFormat="1" ht="15" customHeight="1" x14ac:dyDescent="0.25">
      <c r="A23" s="68" t="s">
        <v>48</v>
      </c>
      <c r="B23" s="68"/>
      <c r="C23" s="68"/>
      <c r="D23" s="68"/>
      <c r="E23" s="68"/>
      <c r="F23" s="3">
        <f>'Работа №2'!F23</f>
        <v>3.0000000000000001E-3</v>
      </c>
      <c r="G23" s="68"/>
      <c r="H23" s="68"/>
      <c r="I23" s="68"/>
      <c r="J23" s="68"/>
      <c r="K23" s="68"/>
      <c r="L23" s="3"/>
    </row>
    <row r="24" spans="1:12" s="7" customFormat="1" ht="15" customHeight="1" x14ac:dyDescent="0.25">
      <c r="A24" s="68" t="s">
        <v>89</v>
      </c>
      <c r="B24" s="68"/>
      <c r="C24" s="68"/>
      <c r="D24" s="68"/>
      <c r="E24" s="68"/>
      <c r="F24" s="3">
        <f>'Работа №2'!F24</f>
        <v>3.0000000000000001E-3</v>
      </c>
      <c r="G24" s="68"/>
      <c r="H24" s="68"/>
      <c r="I24" s="68"/>
      <c r="J24" s="68"/>
      <c r="K24" s="68"/>
      <c r="L24" s="3"/>
    </row>
    <row r="25" spans="1:12" s="7" customFormat="1" ht="15" customHeight="1" x14ac:dyDescent="0.25">
      <c r="A25" s="68" t="s">
        <v>49</v>
      </c>
      <c r="B25" s="68"/>
      <c r="C25" s="68"/>
      <c r="D25" s="68"/>
      <c r="E25" s="68"/>
      <c r="F25" s="3">
        <f>'Работа №2'!F25</f>
        <v>3.0000000000000001E-3</v>
      </c>
      <c r="G25" s="68"/>
      <c r="H25" s="68"/>
      <c r="I25" s="68"/>
      <c r="J25" s="68"/>
      <c r="K25" s="68"/>
      <c r="L25" s="3"/>
    </row>
    <row r="26" spans="1:12" s="7" customFormat="1" ht="15" customHeight="1" x14ac:dyDescent="0.25">
      <c r="A26" s="68" t="s">
        <v>50</v>
      </c>
      <c r="B26" s="68"/>
      <c r="C26" s="68"/>
      <c r="D26" s="68"/>
      <c r="E26" s="68"/>
      <c r="F26" s="3">
        <f>'Работа №2'!F26</f>
        <v>3.0000000000000001E-3</v>
      </c>
      <c r="G26" s="68"/>
      <c r="H26" s="68"/>
      <c r="I26" s="68"/>
      <c r="J26" s="68"/>
      <c r="K26" s="68"/>
      <c r="L26" s="3"/>
    </row>
    <row r="27" spans="1:12" s="7" customFormat="1" ht="15" customHeight="1" x14ac:dyDescent="0.25">
      <c r="A27" s="68" t="s">
        <v>91</v>
      </c>
      <c r="B27" s="68"/>
      <c r="C27" s="68"/>
      <c r="D27" s="68"/>
      <c r="E27" s="68"/>
      <c r="F27" s="3">
        <f>'Работа №2'!F27</f>
        <v>3.0000000000000001E-3</v>
      </c>
      <c r="G27" s="68"/>
      <c r="H27" s="68"/>
      <c r="I27" s="68"/>
      <c r="J27" s="68"/>
      <c r="K27" s="68"/>
      <c r="L27" s="3"/>
    </row>
    <row r="28" spans="1:12" s="7" customFormat="1" ht="15" customHeight="1" x14ac:dyDescent="0.25">
      <c r="A28" s="68" t="s">
        <v>92</v>
      </c>
      <c r="B28" s="68"/>
      <c r="C28" s="68"/>
      <c r="D28" s="68"/>
      <c r="E28" s="68"/>
      <c r="F28" s="3">
        <f>'Работа №2'!F28</f>
        <v>3.0000000000000001E-3</v>
      </c>
      <c r="G28" s="68"/>
      <c r="H28" s="68"/>
      <c r="I28" s="68"/>
      <c r="J28" s="68"/>
      <c r="K28" s="68"/>
      <c r="L28" s="3"/>
    </row>
    <row r="29" spans="1:12" s="7" customFormat="1" ht="15" customHeight="1" x14ac:dyDescent="0.25">
      <c r="A29" s="68" t="s">
        <v>93</v>
      </c>
      <c r="B29" s="68"/>
      <c r="C29" s="68"/>
      <c r="D29" s="68"/>
      <c r="E29" s="68"/>
      <c r="F29" s="3">
        <f>'Работа №2'!F29</f>
        <v>3.0000000000000001E-3</v>
      </c>
      <c r="G29" s="68"/>
      <c r="H29" s="68"/>
      <c r="I29" s="68"/>
      <c r="J29" s="68"/>
      <c r="K29" s="68"/>
      <c r="L29" s="3"/>
    </row>
    <row r="30" spans="1:12" s="7" customFormat="1" ht="15" customHeight="1" x14ac:dyDescent="0.25">
      <c r="A30" s="68" t="s">
        <v>94</v>
      </c>
      <c r="B30" s="68"/>
      <c r="C30" s="68"/>
      <c r="D30" s="68"/>
      <c r="E30" s="68"/>
      <c r="F30" s="3">
        <f>'Работа №2'!F30</f>
        <v>3.0000000000000001E-3</v>
      </c>
      <c r="G30" s="68"/>
      <c r="H30" s="68"/>
      <c r="I30" s="68"/>
      <c r="J30" s="68"/>
      <c r="K30" s="68"/>
      <c r="L30" s="3"/>
    </row>
    <row r="31" spans="1:12" s="7" customFormat="1" ht="15" customHeight="1" x14ac:dyDescent="0.25">
      <c r="A31" s="68" t="s">
        <v>95</v>
      </c>
      <c r="B31" s="68"/>
      <c r="C31" s="68"/>
      <c r="D31" s="68"/>
      <c r="E31" s="68"/>
      <c r="F31" s="3">
        <f>'Работа №2'!F31</f>
        <v>4.4999999999999997E-3</v>
      </c>
      <c r="G31" s="68"/>
      <c r="H31" s="68"/>
      <c r="I31" s="68"/>
      <c r="J31" s="68"/>
      <c r="K31" s="68"/>
      <c r="L31" s="3"/>
    </row>
    <row r="32" spans="1:12" s="7" customFormat="1" ht="15" customHeight="1" x14ac:dyDescent="0.25">
      <c r="A32" s="68" t="s">
        <v>97</v>
      </c>
      <c r="B32" s="68"/>
      <c r="C32" s="68"/>
      <c r="D32" s="68"/>
      <c r="E32" s="68"/>
      <c r="F32" s="3">
        <f>'Работа №2'!F32</f>
        <v>3.0000000000000001E-3</v>
      </c>
      <c r="G32" s="68"/>
      <c r="H32" s="68"/>
      <c r="I32" s="68"/>
      <c r="J32" s="68"/>
      <c r="K32" s="68"/>
      <c r="L32" s="3"/>
    </row>
    <row r="33" spans="1:12" s="7" customFormat="1" ht="15" customHeight="1" x14ac:dyDescent="0.25">
      <c r="A33" s="68" t="s">
        <v>54</v>
      </c>
      <c r="B33" s="68"/>
      <c r="C33" s="68"/>
      <c r="D33" s="68"/>
      <c r="E33" s="68"/>
      <c r="F33" s="3">
        <f>'Работа №2'!F33</f>
        <v>3.0000000000000001E-3</v>
      </c>
      <c r="G33" s="68"/>
      <c r="H33" s="68"/>
      <c r="I33" s="68"/>
      <c r="J33" s="68"/>
      <c r="K33" s="68"/>
      <c r="L33" s="3"/>
    </row>
    <row r="34" spans="1:12" s="7" customFormat="1" ht="15" customHeight="1" x14ac:dyDescent="0.25">
      <c r="A34" s="68" t="s">
        <v>52</v>
      </c>
      <c r="B34" s="68"/>
      <c r="C34" s="68"/>
      <c r="D34" s="68"/>
      <c r="E34" s="68"/>
      <c r="F34" s="3">
        <f>'Работа №2'!F34</f>
        <v>3.0000000000000001E-3</v>
      </c>
      <c r="G34" s="68"/>
      <c r="H34" s="68"/>
      <c r="I34" s="68"/>
      <c r="J34" s="68"/>
      <c r="K34" s="68"/>
      <c r="L34" s="3"/>
    </row>
    <row r="35" spans="1:12" s="7" customFormat="1" ht="15" customHeight="1" x14ac:dyDescent="0.25">
      <c r="A35" s="68" t="s">
        <v>96</v>
      </c>
      <c r="B35" s="68"/>
      <c r="C35" s="68"/>
      <c r="D35" s="68"/>
      <c r="E35" s="68"/>
      <c r="F35" s="3">
        <f>'Работа №2'!F35</f>
        <v>2.4E-2</v>
      </c>
      <c r="G35" s="68"/>
      <c r="H35" s="68"/>
      <c r="I35" s="68"/>
      <c r="J35" s="68"/>
      <c r="K35" s="68"/>
      <c r="L35" s="3"/>
    </row>
    <row r="36" spans="1:12" s="7" customFormat="1" ht="15" customHeight="1" x14ac:dyDescent="0.25">
      <c r="A36" s="68" t="s">
        <v>53</v>
      </c>
      <c r="B36" s="68"/>
      <c r="C36" s="68"/>
      <c r="D36" s="68"/>
      <c r="E36" s="68"/>
      <c r="F36" s="3">
        <f>'Работа №2'!F36</f>
        <v>2.4E-2</v>
      </c>
      <c r="G36" s="68"/>
      <c r="H36" s="68"/>
      <c r="I36" s="68"/>
      <c r="J36" s="68"/>
      <c r="K36" s="68"/>
      <c r="L36" s="3"/>
    </row>
    <row r="37" spans="1:12" s="7" customFormat="1" ht="15" customHeight="1" x14ac:dyDescent="0.25">
      <c r="A37" s="68" t="s">
        <v>98</v>
      </c>
      <c r="B37" s="68"/>
      <c r="C37" s="68"/>
      <c r="D37" s="68"/>
      <c r="E37" s="68"/>
      <c r="F37" s="3">
        <f>'Работа №2'!F37</f>
        <v>3.0000000000000001E-3</v>
      </c>
      <c r="G37" s="68"/>
      <c r="H37" s="68"/>
      <c r="I37" s="68"/>
      <c r="J37" s="68"/>
      <c r="K37" s="68"/>
      <c r="L37" s="3"/>
    </row>
    <row r="38" spans="1:12" s="7" customFormat="1" ht="15" customHeight="1" x14ac:dyDescent="0.25">
      <c r="A38" s="68" t="s">
        <v>99</v>
      </c>
      <c r="B38" s="68"/>
      <c r="C38" s="68"/>
      <c r="D38" s="68"/>
      <c r="E38" s="68"/>
      <c r="F38" s="3">
        <f>'Работа №2'!F38</f>
        <v>3.0000000000000001E-3</v>
      </c>
      <c r="G38" s="68"/>
      <c r="H38" s="68"/>
      <c r="I38" s="68"/>
      <c r="J38" s="68"/>
      <c r="K38" s="68"/>
      <c r="L38" s="3"/>
    </row>
    <row r="39" spans="1:12" s="7" customFormat="1" ht="15" customHeight="1" x14ac:dyDescent="0.25">
      <c r="A39" s="68" t="s">
        <v>100</v>
      </c>
      <c r="B39" s="68"/>
      <c r="C39" s="68"/>
      <c r="D39" s="68"/>
      <c r="E39" s="68"/>
      <c r="F39" s="3">
        <f>'Работа №2'!F39</f>
        <v>3.0000000000000001E-3</v>
      </c>
      <c r="G39" s="68"/>
      <c r="H39" s="68"/>
      <c r="I39" s="68"/>
      <c r="J39" s="68"/>
      <c r="K39" s="68"/>
      <c r="L39" s="3"/>
    </row>
    <row r="40" spans="1:12" s="7" customFormat="1" ht="15" customHeight="1" x14ac:dyDescent="0.25">
      <c r="A40" s="68" t="s">
        <v>55</v>
      </c>
      <c r="B40" s="68"/>
      <c r="C40" s="68"/>
      <c r="D40" s="68"/>
      <c r="E40" s="68"/>
      <c r="F40" s="3">
        <f>'Работа №2'!F40</f>
        <v>4.7999999999999996E-3</v>
      </c>
      <c r="G40" s="68"/>
      <c r="H40" s="68"/>
      <c r="I40" s="68"/>
      <c r="J40" s="68"/>
      <c r="K40" s="68"/>
      <c r="L40" s="3"/>
    </row>
    <row r="41" spans="1:12" s="7" customFormat="1" ht="15" customHeight="1" x14ac:dyDescent="0.25">
      <c r="A41" s="68" t="s">
        <v>101</v>
      </c>
      <c r="B41" s="68"/>
      <c r="C41" s="68"/>
      <c r="D41" s="68"/>
      <c r="E41" s="68"/>
      <c r="F41" s="3">
        <f>'Работа №2'!F41</f>
        <v>3.0000000000000001E-3</v>
      </c>
      <c r="G41" s="68"/>
      <c r="H41" s="68"/>
      <c r="I41" s="68"/>
      <c r="J41" s="68"/>
      <c r="K41" s="68"/>
      <c r="L41" s="3"/>
    </row>
    <row r="42" spans="1:12" s="7" customFormat="1" x14ac:dyDescent="0.25">
      <c r="A42" s="69" t="s">
        <v>4</v>
      </c>
      <c r="B42" s="69"/>
      <c r="C42" s="69"/>
      <c r="D42" s="69"/>
      <c r="E42" s="69"/>
      <c r="F42" s="3">
        <f>SUM(F16:F41)</f>
        <v>0.13080000000000003</v>
      </c>
      <c r="G42" s="69" t="s">
        <v>4</v>
      </c>
      <c r="H42" s="69"/>
      <c r="I42" s="69"/>
      <c r="J42" s="69"/>
      <c r="K42" s="69"/>
      <c r="L42" s="3">
        <f>SUM(L16:L41)</f>
        <v>7.4999999999999997E-3</v>
      </c>
    </row>
    <row r="43" spans="1:12" s="7" customFormat="1" ht="9" customHeight="1" x14ac:dyDescent="0.25"/>
    <row r="44" spans="1:12" s="7" customFormat="1" x14ac:dyDescent="0.25">
      <c r="A44" s="6" t="s">
        <v>117</v>
      </c>
      <c r="F44" s="7">
        <v>320</v>
      </c>
    </row>
    <row r="45" spans="1:12" s="7" customFormat="1" ht="48.75" customHeight="1" x14ac:dyDescent="0.25">
      <c r="A45" s="65" t="s">
        <v>5</v>
      </c>
      <c r="B45" s="66"/>
      <c r="C45" s="66"/>
      <c r="D45" s="66"/>
      <c r="E45" s="67"/>
      <c r="F45" s="59" t="s">
        <v>6</v>
      </c>
      <c r="G45" s="59" t="s">
        <v>1</v>
      </c>
      <c r="H45" s="59" t="s">
        <v>70</v>
      </c>
      <c r="I45" s="59" t="s">
        <v>71</v>
      </c>
      <c r="J45" s="59" t="s">
        <v>72</v>
      </c>
      <c r="K45" s="17" t="s">
        <v>73</v>
      </c>
    </row>
    <row r="46" spans="1:12" s="7" customFormat="1" ht="15" customHeight="1" x14ac:dyDescent="0.25">
      <c r="A46" s="68" t="s">
        <v>44</v>
      </c>
      <c r="B46" s="68"/>
      <c r="C46" s="68"/>
      <c r="D46" s="68"/>
      <c r="E46" s="68"/>
      <c r="F46" s="3">
        <f>'Услуга №1'!F37</f>
        <v>25207</v>
      </c>
      <c r="G46" s="3">
        <f>F16</f>
        <v>3.0000000000000001E-3</v>
      </c>
      <c r="H46" s="5">
        <f>F46*G46*12</f>
        <v>907.452</v>
      </c>
      <c r="I46" s="5">
        <f>H46*1.302+37.6</f>
        <v>1219.102504</v>
      </c>
      <c r="J46" s="35">
        <f>F44</f>
        <v>320</v>
      </c>
      <c r="K46" s="5">
        <f>I46/J46</f>
        <v>3.8096953249999999</v>
      </c>
    </row>
    <row r="47" spans="1:12" s="7" customFormat="1" ht="15" customHeight="1" x14ac:dyDescent="0.25">
      <c r="A47" s="68" t="s">
        <v>88</v>
      </c>
      <c r="B47" s="68"/>
      <c r="C47" s="68"/>
      <c r="D47" s="68"/>
      <c r="E47" s="68"/>
      <c r="F47" s="3">
        <f>'Услуга №1'!F86</f>
        <v>20387</v>
      </c>
      <c r="G47" s="3">
        <f t="shared" ref="G47:G71" si="0">F17</f>
        <v>3.0000000000000001E-3</v>
      </c>
      <c r="H47" s="5">
        <f t="shared" ref="H47:H71" si="1">F47*G47*12</f>
        <v>733.93200000000002</v>
      </c>
      <c r="I47" s="5">
        <f t="shared" ref="I47:I71" si="2">H47*1.302+37.6</f>
        <v>993.17946400000005</v>
      </c>
      <c r="J47" s="35">
        <f>J46</f>
        <v>320</v>
      </c>
      <c r="K47" s="5">
        <f t="shared" ref="K47:K71" si="3">I47/J47</f>
        <v>3.1036858250000003</v>
      </c>
    </row>
    <row r="48" spans="1:12" s="7" customFormat="1" ht="15" customHeight="1" x14ac:dyDescent="0.25">
      <c r="A48" s="68" t="s">
        <v>47</v>
      </c>
      <c r="B48" s="68"/>
      <c r="C48" s="68"/>
      <c r="D48" s="68"/>
      <c r="E48" s="68"/>
      <c r="F48" s="3">
        <f>'Услуга №1'!F88</f>
        <v>19169</v>
      </c>
      <c r="G48" s="3">
        <f t="shared" si="0"/>
        <v>3.0000000000000001E-3</v>
      </c>
      <c r="H48" s="5">
        <f t="shared" si="1"/>
        <v>690.08399999999995</v>
      </c>
      <c r="I48" s="5">
        <f t="shared" si="2"/>
        <v>936.08936800000004</v>
      </c>
      <c r="J48" s="35">
        <f t="shared" ref="J48:J71" si="4">J47</f>
        <v>320</v>
      </c>
      <c r="K48" s="5">
        <f t="shared" si="3"/>
        <v>2.9252792750000003</v>
      </c>
    </row>
    <row r="49" spans="1:11" s="7" customFormat="1" ht="15.75" customHeight="1" x14ac:dyDescent="0.25">
      <c r="A49" s="68" t="s">
        <v>46</v>
      </c>
      <c r="B49" s="68"/>
      <c r="C49" s="68"/>
      <c r="D49" s="68"/>
      <c r="E49" s="68"/>
      <c r="F49" s="3">
        <f>'Услуга №1'!F38</f>
        <v>19169</v>
      </c>
      <c r="G49" s="3">
        <f t="shared" si="0"/>
        <v>3.0000000000000001E-3</v>
      </c>
      <c r="H49" s="5">
        <f t="shared" si="1"/>
        <v>690.08399999999995</v>
      </c>
      <c r="I49" s="5">
        <f t="shared" si="2"/>
        <v>936.08936800000004</v>
      </c>
      <c r="J49" s="35">
        <f t="shared" si="4"/>
        <v>320</v>
      </c>
      <c r="K49" s="5">
        <f t="shared" si="3"/>
        <v>2.9252792750000003</v>
      </c>
    </row>
    <row r="50" spans="1:11" s="7" customFormat="1" ht="15.75" customHeight="1" x14ac:dyDescent="0.25">
      <c r="A50" s="68" t="s">
        <v>87</v>
      </c>
      <c r="B50" s="68"/>
      <c r="C50" s="68"/>
      <c r="D50" s="68"/>
      <c r="E50" s="68"/>
      <c r="F50" s="3">
        <v>15169</v>
      </c>
      <c r="G50" s="3">
        <f t="shared" si="0"/>
        <v>3.0000000000000001E-3</v>
      </c>
      <c r="H50" s="5">
        <f t="shared" si="1"/>
        <v>546.08399999999995</v>
      </c>
      <c r="I50" s="5">
        <f t="shared" si="2"/>
        <v>748.60136799999998</v>
      </c>
      <c r="J50" s="35">
        <f t="shared" si="4"/>
        <v>320</v>
      </c>
      <c r="K50" s="5">
        <f t="shared" si="3"/>
        <v>2.3393792749999998</v>
      </c>
    </row>
    <row r="51" spans="1:11" s="7" customFormat="1" ht="15" customHeight="1" x14ac:dyDescent="0.25">
      <c r="A51" s="68" t="s">
        <v>40</v>
      </c>
      <c r="B51" s="68"/>
      <c r="C51" s="68"/>
      <c r="D51" s="68"/>
      <c r="E51" s="68"/>
      <c r="F51" s="24">
        <f>'Услуга №1'!F90</f>
        <v>15592</v>
      </c>
      <c r="G51" s="3">
        <f t="shared" si="0"/>
        <v>1.0500000000000001E-2</v>
      </c>
      <c r="H51" s="5">
        <f t="shared" si="1"/>
        <v>1964.5920000000001</v>
      </c>
      <c r="I51" s="5">
        <f t="shared" si="2"/>
        <v>2595.4987840000003</v>
      </c>
      <c r="J51" s="35">
        <f t="shared" si="4"/>
        <v>320</v>
      </c>
      <c r="K51" s="5">
        <f t="shared" si="3"/>
        <v>8.1109337000000004</v>
      </c>
    </row>
    <row r="52" spans="1:11" s="7" customFormat="1" ht="15" customHeight="1" x14ac:dyDescent="0.25">
      <c r="A52" s="68" t="s">
        <v>90</v>
      </c>
      <c r="B52" s="68"/>
      <c r="C52" s="68"/>
      <c r="D52" s="68"/>
      <c r="E52" s="68"/>
      <c r="F52" s="24">
        <f>'Услуга №1'!F91</f>
        <v>14764</v>
      </c>
      <c r="G52" s="3">
        <f t="shared" si="0"/>
        <v>3.0000000000000001E-3</v>
      </c>
      <c r="H52" s="5">
        <f t="shared" si="1"/>
        <v>531.50400000000002</v>
      </c>
      <c r="I52" s="5">
        <f t="shared" si="2"/>
        <v>729.6182080000001</v>
      </c>
      <c r="J52" s="35">
        <f t="shared" si="4"/>
        <v>320</v>
      </c>
      <c r="K52" s="5">
        <f t="shared" si="3"/>
        <v>2.2800569000000004</v>
      </c>
    </row>
    <row r="53" spans="1:11" s="7" customFormat="1" ht="15" customHeight="1" x14ac:dyDescent="0.25">
      <c r="A53" s="68" t="s">
        <v>48</v>
      </c>
      <c r="B53" s="68"/>
      <c r="C53" s="68"/>
      <c r="D53" s="68"/>
      <c r="E53" s="68"/>
      <c r="F53" s="24">
        <f>'Услуга №1'!F92</f>
        <v>15592</v>
      </c>
      <c r="G53" s="3">
        <f t="shared" si="0"/>
        <v>3.0000000000000001E-3</v>
      </c>
      <c r="H53" s="5">
        <f t="shared" si="1"/>
        <v>561.31200000000001</v>
      </c>
      <c r="I53" s="5">
        <f t="shared" si="2"/>
        <v>768.42822400000011</v>
      </c>
      <c r="J53" s="35">
        <f t="shared" si="4"/>
        <v>320</v>
      </c>
      <c r="K53" s="5">
        <f t="shared" si="3"/>
        <v>2.4013382000000005</v>
      </c>
    </row>
    <row r="54" spans="1:11" s="7" customFormat="1" ht="15" customHeight="1" x14ac:dyDescent="0.25">
      <c r="A54" s="68" t="s">
        <v>89</v>
      </c>
      <c r="B54" s="68"/>
      <c r="C54" s="68"/>
      <c r="D54" s="68"/>
      <c r="E54" s="68"/>
      <c r="F54" s="3">
        <f>'Услуга №1'!F39</f>
        <v>15592</v>
      </c>
      <c r="G54" s="3">
        <f t="shared" si="0"/>
        <v>3.0000000000000001E-3</v>
      </c>
      <c r="H54" s="5">
        <f t="shared" si="1"/>
        <v>561.31200000000001</v>
      </c>
      <c r="I54" s="5">
        <f t="shared" si="2"/>
        <v>768.42822400000011</v>
      </c>
      <c r="J54" s="35">
        <f t="shared" si="4"/>
        <v>320</v>
      </c>
      <c r="K54" s="5">
        <f t="shared" si="3"/>
        <v>2.4013382000000005</v>
      </c>
    </row>
    <row r="55" spans="1:11" s="7" customFormat="1" ht="15" customHeight="1" x14ac:dyDescent="0.25">
      <c r="A55" s="68" t="s">
        <v>49</v>
      </c>
      <c r="B55" s="68"/>
      <c r="C55" s="68"/>
      <c r="D55" s="68"/>
      <c r="E55" s="68"/>
      <c r="F55" s="3">
        <v>15169</v>
      </c>
      <c r="G55" s="3">
        <f t="shared" si="0"/>
        <v>3.0000000000000001E-3</v>
      </c>
      <c r="H55" s="5">
        <f t="shared" si="1"/>
        <v>546.08399999999995</v>
      </c>
      <c r="I55" s="5">
        <f t="shared" si="2"/>
        <v>748.60136799999998</v>
      </c>
      <c r="J55" s="35">
        <f t="shared" si="4"/>
        <v>320</v>
      </c>
      <c r="K55" s="5">
        <f t="shared" si="3"/>
        <v>2.3393792749999998</v>
      </c>
    </row>
    <row r="56" spans="1:11" s="7" customFormat="1" ht="18" customHeight="1" x14ac:dyDescent="0.25">
      <c r="A56" s="68" t="s">
        <v>50</v>
      </c>
      <c r="B56" s="68"/>
      <c r="C56" s="68"/>
      <c r="D56" s="68"/>
      <c r="E56" s="68"/>
      <c r="F56" s="3">
        <v>15169</v>
      </c>
      <c r="G56" s="3">
        <f t="shared" si="0"/>
        <v>3.0000000000000001E-3</v>
      </c>
      <c r="H56" s="5">
        <f t="shared" si="1"/>
        <v>546.08399999999995</v>
      </c>
      <c r="I56" s="5">
        <f t="shared" si="2"/>
        <v>748.60136799999998</v>
      </c>
      <c r="J56" s="35">
        <f t="shared" si="4"/>
        <v>320</v>
      </c>
      <c r="K56" s="5">
        <f t="shared" si="3"/>
        <v>2.3393792749999998</v>
      </c>
    </row>
    <row r="57" spans="1:11" s="7" customFormat="1" ht="15" customHeight="1" x14ac:dyDescent="0.25">
      <c r="A57" s="68" t="s">
        <v>91</v>
      </c>
      <c r="B57" s="68"/>
      <c r="C57" s="68"/>
      <c r="D57" s="68"/>
      <c r="E57" s="68"/>
      <c r="F57" s="3">
        <f>'Услуга №1'!F42</f>
        <v>16258</v>
      </c>
      <c r="G57" s="3">
        <f t="shared" si="0"/>
        <v>3.0000000000000001E-3</v>
      </c>
      <c r="H57" s="5">
        <f t="shared" si="1"/>
        <v>585.28800000000001</v>
      </c>
      <c r="I57" s="5">
        <f t="shared" si="2"/>
        <v>799.64497600000004</v>
      </c>
      <c r="J57" s="35">
        <f t="shared" si="4"/>
        <v>320</v>
      </c>
      <c r="K57" s="5">
        <f t="shared" si="3"/>
        <v>2.49889055</v>
      </c>
    </row>
    <row r="58" spans="1:11" s="7" customFormat="1" ht="15" customHeight="1" x14ac:dyDescent="0.25">
      <c r="A58" s="68" t="s">
        <v>92</v>
      </c>
      <c r="B58" s="68"/>
      <c r="C58" s="68"/>
      <c r="D58" s="68"/>
      <c r="E58" s="68"/>
      <c r="F58" s="3">
        <f>'Услуга №1'!F43</f>
        <v>15592</v>
      </c>
      <c r="G58" s="3">
        <f t="shared" si="0"/>
        <v>3.0000000000000001E-3</v>
      </c>
      <c r="H58" s="5">
        <f t="shared" si="1"/>
        <v>561.31200000000001</v>
      </c>
      <c r="I58" s="5">
        <f t="shared" si="2"/>
        <v>768.42822400000011</v>
      </c>
      <c r="J58" s="35">
        <f t="shared" si="4"/>
        <v>320</v>
      </c>
      <c r="K58" s="5">
        <f t="shared" si="3"/>
        <v>2.4013382000000005</v>
      </c>
    </row>
    <row r="59" spans="1:11" s="7" customFormat="1" ht="17.25" customHeight="1" x14ac:dyDescent="0.25">
      <c r="A59" s="68" t="s">
        <v>93</v>
      </c>
      <c r="B59" s="68"/>
      <c r="C59" s="68"/>
      <c r="D59" s="68"/>
      <c r="E59" s="68"/>
      <c r="F59" s="3">
        <f>'Услуга №1'!F44</f>
        <v>15592</v>
      </c>
      <c r="G59" s="3">
        <f t="shared" si="0"/>
        <v>3.0000000000000001E-3</v>
      </c>
      <c r="H59" s="5">
        <f t="shared" si="1"/>
        <v>561.31200000000001</v>
      </c>
      <c r="I59" s="5">
        <f t="shared" si="2"/>
        <v>768.42822400000011</v>
      </c>
      <c r="J59" s="35">
        <f t="shared" si="4"/>
        <v>320</v>
      </c>
      <c r="K59" s="5">
        <f t="shared" si="3"/>
        <v>2.4013382000000005</v>
      </c>
    </row>
    <row r="60" spans="1:11" s="7" customFormat="1" ht="17.25" customHeight="1" x14ac:dyDescent="0.25">
      <c r="A60" s="68" t="s">
        <v>94</v>
      </c>
      <c r="B60" s="68"/>
      <c r="C60" s="68"/>
      <c r="D60" s="68"/>
      <c r="E60" s="68"/>
      <c r="F60" s="35">
        <f>'Услуга №1'!F45</f>
        <v>16558</v>
      </c>
      <c r="G60" s="3">
        <f t="shared" si="0"/>
        <v>3.0000000000000001E-3</v>
      </c>
      <c r="H60" s="5">
        <f t="shared" si="1"/>
        <v>596.08799999999997</v>
      </c>
      <c r="I60" s="5">
        <f t="shared" si="2"/>
        <v>813.70657600000004</v>
      </c>
      <c r="J60" s="35">
        <f t="shared" si="4"/>
        <v>320</v>
      </c>
      <c r="K60" s="5">
        <f t="shared" si="3"/>
        <v>2.54283305</v>
      </c>
    </row>
    <row r="61" spans="1:11" s="7" customFormat="1" ht="15" customHeight="1" x14ac:dyDescent="0.25">
      <c r="A61" s="68" t="s">
        <v>95</v>
      </c>
      <c r="B61" s="68"/>
      <c r="C61" s="68"/>
      <c r="D61" s="68"/>
      <c r="E61" s="68"/>
      <c r="F61" s="35">
        <f>'Услуга №1'!F46</f>
        <v>16650</v>
      </c>
      <c r="G61" s="3">
        <f t="shared" si="0"/>
        <v>4.4999999999999997E-3</v>
      </c>
      <c r="H61" s="5">
        <f t="shared" si="1"/>
        <v>899.09999999999991</v>
      </c>
      <c r="I61" s="5">
        <f t="shared" si="2"/>
        <v>1208.2281999999998</v>
      </c>
      <c r="J61" s="35">
        <f t="shared" si="4"/>
        <v>320</v>
      </c>
      <c r="K61" s="5">
        <f t="shared" si="3"/>
        <v>3.7757131249999993</v>
      </c>
    </row>
    <row r="62" spans="1:11" s="7" customFormat="1" ht="15" customHeight="1" x14ac:dyDescent="0.25">
      <c r="A62" s="68" t="s">
        <v>97</v>
      </c>
      <c r="B62" s="68"/>
      <c r="C62" s="68"/>
      <c r="D62" s="68"/>
      <c r="E62" s="68"/>
      <c r="F62" s="35">
        <f>'Услуга №1'!F47</f>
        <v>16182</v>
      </c>
      <c r="G62" s="3">
        <f t="shared" si="0"/>
        <v>3.0000000000000001E-3</v>
      </c>
      <c r="H62" s="5">
        <f t="shared" si="1"/>
        <v>582.55200000000002</v>
      </c>
      <c r="I62" s="5">
        <f t="shared" si="2"/>
        <v>796.08270400000004</v>
      </c>
      <c r="J62" s="35">
        <f t="shared" si="4"/>
        <v>320</v>
      </c>
      <c r="K62" s="5">
        <f t="shared" si="3"/>
        <v>2.4877584500000003</v>
      </c>
    </row>
    <row r="63" spans="1:11" s="7" customFormat="1" ht="15" customHeight="1" x14ac:dyDescent="0.25">
      <c r="A63" s="68" t="s">
        <v>54</v>
      </c>
      <c r="B63" s="68"/>
      <c r="C63" s="68"/>
      <c r="D63" s="68"/>
      <c r="E63" s="68"/>
      <c r="F63" s="3">
        <f>'Услуга №1'!F48</f>
        <v>19169</v>
      </c>
      <c r="G63" s="3">
        <f t="shared" si="0"/>
        <v>3.0000000000000001E-3</v>
      </c>
      <c r="H63" s="5">
        <f t="shared" si="1"/>
        <v>690.08399999999995</v>
      </c>
      <c r="I63" s="5">
        <f t="shared" si="2"/>
        <v>936.08936800000004</v>
      </c>
      <c r="J63" s="35">
        <f t="shared" si="4"/>
        <v>320</v>
      </c>
      <c r="K63" s="5">
        <f t="shared" si="3"/>
        <v>2.9252792750000003</v>
      </c>
    </row>
    <row r="64" spans="1:11" s="7" customFormat="1" ht="15.75" customHeight="1" x14ac:dyDescent="0.25">
      <c r="A64" s="68" t="s">
        <v>52</v>
      </c>
      <c r="B64" s="68"/>
      <c r="C64" s="68"/>
      <c r="D64" s="68"/>
      <c r="E64" s="68"/>
      <c r="F64" s="23">
        <f>'Услуга №1'!F49</f>
        <v>16847.496999999999</v>
      </c>
      <c r="G64" s="3">
        <f t="shared" si="0"/>
        <v>3.0000000000000001E-3</v>
      </c>
      <c r="H64" s="5">
        <f t="shared" si="1"/>
        <v>606.50989200000004</v>
      </c>
      <c r="I64" s="5">
        <f t="shared" si="2"/>
        <v>827.27587938400006</v>
      </c>
      <c r="J64" s="35">
        <f t="shared" si="4"/>
        <v>320</v>
      </c>
      <c r="K64" s="5">
        <f t="shared" si="3"/>
        <v>2.5852371230750002</v>
      </c>
    </row>
    <row r="65" spans="1:12" s="7" customFormat="1" ht="15" customHeight="1" x14ac:dyDescent="0.25">
      <c r="A65" s="68" t="s">
        <v>96</v>
      </c>
      <c r="B65" s="68"/>
      <c r="C65" s="68"/>
      <c r="D65" s="68"/>
      <c r="E65" s="68"/>
      <c r="F65" s="24">
        <f>'Услуга №1'!F94</f>
        <v>16406</v>
      </c>
      <c r="G65" s="3">
        <f t="shared" si="0"/>
        <v>2.4E-2</v>
      </c>
      <c r="H65" s="5">
        <f t="shared" si="1"/>
        <v>4724.9279999999999</v>
      </c>
      <c r="I65" s="5">
        <f t="shared" si="2"/>
        <v>6189.4562560000004</v>
      </c>
      <c r="J65" s="35">
        <f t="shared" si="4"/>
        <v>320</v>
      </c>
      <c r="K65" s="5">
        <f t="shared" si="3"/>
        <v>19.342050800000003</v>
      </c>
    </row>
    <row r="66" spans="1:12" s="7" customFormat="1" ht="15" customHeight="1" x14ac:dyDescent="0.25">
      <c r="A66" s="68" t="s">
        <v>53</v>
      </c>
      <c r="B66" s="68"/>
      <c r="C66" s="68"/>
      <c r="D66" s="68"/>
      <c r="E66" s="68"/>
      <c r="F66" s="24">
        <f>'Услуга №1'!F95</f>
        <v>13592</v>
      </c>
      <c r="G66" s="3">
        <f t="shared" si="0"/>
        <v>2.4E-2</v>
      </c>
      <c r="H66" s="5">
        <f t="shared" si="1"/>
        <v>3914.4960000000001</v>
      </c>
      <c r="I66" s="5">
        <f t="shared" si="2"/>
        <v>5134.2737920000009</v>
      </c>
      <c r="J66" s="35">
        <f t="shared" si="4"/>
        <v>320</v>
      </c>
      <c r="K66" s="5">
        <f t="shared" si="3"/>
        <v>16.044605600000004</v>
      </c>
    </row>
    <row r="67" spans="1:12" s="7" customFormat="1" ht="15" customHeight="1" x14ac:dyDescent="0.25">
      <c r="A67" s="68" t="s">
        <v>98</v>
      </c>
      <c r="B67" s="68"/>
      <c r="C67" s="68"/>
      <c r="D67" s="68"/>
      <c r="E67" s="68"/>
      <c r="F67" s="24">
        <f>'Услуга №1'!F96</f>
        <v>16287</v>
      </c>
      <c r="G67" s="3">
        <f t="shared" si="0"/>
        <v>3.0000000000000001E-3</v>
      </c>
      <c r="H67" s="5">
        <f t="shared" si="1"/>
        <v>586.33200000000011</v>
      </c>
      <c r="I67" s="5">
        <f t="shared" si="2"/>
        <v>801.00426400000015</v>
      </c>
      <c r="J67" s="35">
        <f t="shared" si="4"/>
        <v>320</v>
      </c>
      <c r="K67" s="5">
        <f t="shared" si="3"/>
        <v>2.5031383250000006</v>
      </c>
    </row>
    <row r="68" spans="1:12" s="7" customFormat="1" ht="15" customHeight="1" x14ac:dyDescent="0.25">
      <c r="A68" s="68" t="s">
        <v>99</v>
      </c>
      <c r="B68" s="68"/>
      <c r="C68" s="68"/>
      <c r="D68" s="68"/>
      <c r="E68" s="68"/>
      <c r="F68" s="24">
        <f>'Услуга №1'!F97</f>
        <v>16204</v>
      </c>
      <c r="G68" s="3">
        <f t="shared" si="0"/>
        <v>3.0000000000000001E-3</v>
      </c>
      <c r="H68" s="5">
        <f t="shared" si="1"/>
        <v>583.34400000000005</v>
      </c>
      <c r="I68" s="5">
        <f t="shared" si="2"/>
        <v>797.11388800000009</v>
      </c>
      <c r="J68" s="35">
        <f t="shared" si="4"/>
        <v>320</v>
      </c>
      <c r="K68" s="5">
        <f t="shared" si="3"/>
        <v>2.4909809000000003</v>
      </c>
    </row>
    <row r="69" spans="1:12" s="7" customFormat="1" ht="15" customHeight="1" x14ac:dyDescent="0.25">
      <c r="A69" s="68" t="s">
        <v>100</v>
      </c>
      <c r="B69" s="68"/>
      <c r="C69" s="68"/>
      <c r="D69" s="68"/>
      <c r="E69" s="68"/>
      <c r="F69" s="24">
        <f>'Услуга №1'!F98</f>
        <v>15512</v>
      </c>
      <c r="G69" s="3">
        <f t="shared" si="0"/>
        <v>3.0000000000000001E-3</v>
      </c>
      <c r="H69" s="5">
        <f t="shared" si="1"/>
        <v>558.43200000000002</v>
      </c>
      <c r="I69" s="5">
        <f t="shared" si="2"/>
        <v>764.67846400000008</v>
      </c>
      <c r="J69" s="35">
        <f t="shared" si="4"/>
        <v>320</v>
      </c>
      <c r="K69" s="5">
        <f t="shared" si="3"/>
        <v>2.3896202000000004</v>
      </c>
    </row>
    <row r="70" spans="1:12" s="7" customFormat="1" ht="18" customHeight="1" x14ac:dyDescent="0.25">
      <c r="A70" s="68" t="s">
        <v>55</v>
      </c>
      <c r="B70" s="68"/>
      <c r="C70" s="68"/>
      <c r="D70" s="68"/>
      <c r="E70" s="68"/>
      <c r="F70" s="24">
        <f>'Услуга №1'!F99</f>
        <v>13556</v>
      </c>
      <c r="G70" s="3">
        <f t="shared" si="0"/>
        <v>4.7999999999999996E-3</v>
      </c>
      <c r="H70" s="5">
        <f t="shared" si="1"/>
        <v>780.82559999999989</v>
      </c>
      <c r="I70" s="5">
        <f t="shared" si="2"/>
        <v>1054.2349311999999</v>
      </c>
      <c r="J70" s="35">
        <f t="shared" si="4"/>
        <v>320</v>
      </c>
      <c r="K70" s="5">
        <f t="shared" si="3"/>
        <v>3.2944841599999997</v>
      </c>
    </row>
    <row r="71" spans="1:12" s="7" customFormat="1" ht="15" customHeight="1" x14ac:dyDescent="0.25">
      <c r="A71" s="68" t="s">
        <v>101</v>
      </c>
      <c r="B71" s="68"/>
      <c r="C71" s="68"/>
      <c r="D71" s="68"/>
      <c r="E71" s="68"/>
      <c r="F71" s="54">
        <f>'Услуга №1'!F100</f>
        <v>16770</v>
      </c>
      <c r="G71" s="3">
        <f t="shared" si="0"/>
        <v>3.0000000000000001E-3</v>
      </c>
      <c r="H71" s="5">
        <f t="shared" si="1"/>
        <v>603.72</v>
      </c>
      <c r="I71" s="5">
        <f t="shared" si="2"/>
        <v>823.64344000000006</v>
      </c>
      <c r="J71" s="35">
        <f t="shared" si="4"/>
        <v>320</v>
      </c>
      <c r="K71" s="5">
        <f t="shared" si="3"/>
        <v>2.5738857500000001</v>
      </c>
    </row>
    <row r="72" spans="1:12" ht="18.75" customHeight="1" x14ac:dyDescent="0.25">
      <c r="A72" s="74" t="s">
        <v>76</v>
      </c>
      <c r="B72" s="75"/>
      <c r="C72" s="75"/>
      <c r="D72" s="75"/>
      <c r="E72" s="75"/>
      <c r="F72" s="75"/>
      <c r="G72" s="75"/>
      <c r="H72" s="76"/>
      <c r="I72" s="27">
        <f>SUM(I46:I71)</f>
        <v>33674.527434583993</v>
      </c>
      <c r="J72" s="28"/>
      <c r="K72" s="27">
        <f>SUM(K46:K71)</f>
        <v>105.23289823307501</v>
      </c>
      <c r="L72" s="7"/>
    </row>
    <row r="73" spans="1:12" s="7" customFormat="1" ht="13.5" customHeight="1" x14ac:dyDescent="0.25"/>
    <row r="74" spans="1:12" s="7" customFormat="1" ht="14.25" customHeight="1" x14ac:dyDescent="0.25">
      <c r="A74" s="70" t="s">
        <v>8</v>
      </c>
      <c r="B74" s="70"/>
      <c r="C74" s="70"/>
      <c r="D74" s="70"/>
      <c r="E74" s="70"/>
      <c r="F74" s="70"/>
      <c r="G74" s="70"/>
      <c r="H74" s="70"/>
      <c r="I74" s="70"/>
      <c r="J74" s="70"/>
      <c r="K74" s="70"/>
      <c r="L74" s="70"/>
    </row>
    <row r="75" spans="1:12" s="7" customFormat="1" ht="45.75" customHeight="1" x14ac:dyDescent="0.25">
      <c r="A75" s="69" t="s">
        <v>9</v>
      </c>
      <c r="B75" s="69"/>
      <c r="C75" s="69"/>
      <c r="D75" s="69"/>
      <c r="E75" s="69"/>
      <c r="F75" s="59" t="s">
        <v>7</v>
      </c>
      <c r="G75" s="59" t="s">
        <v>69</v>
      </c>
      <c r="H75" s="59" t="s">
        <v>68</v>
      </c>
      <c r="I75" s="59" t="s">
        <v>77</v>
      </c>
      <c r="J75" s="59" t="s">
        <v>72</v>
      </c>
      <c r="K75" s="29" t="s">
        <v>73</v>
      </c>
      <c r="L75" s="31"/>
    </row>
    <row r="76" spans="1:12" s="7" customFormat="1" x14ac:dyDescent="0.25">
      <c r="A76" s="84" t="s">
        <v>41</v>
      </c>
      <c r="B76" s="85"/>
      <c r="C76" s="85"/>
      <c r="D76" s="85"/>
      <c r="E76" s="86"/>
      <c r="F76" s="4" t="s">
        <v>42</v>
      </c>
      <c r="G76" s="21">
        <f>I76/H76</f>
        <v>231.5053380782918</v>
      </c>
      <c r="H76" s="21">
        <f>'Услуга №1'!H54</f>
        <v>2.81</v>
      </c>
      <c r="I76" s="21">
        <f>'Работа №2'!I76</f>
        <v>650.53</v>
      </c>
      <c r="J76" s="35">
        <f>J71</f>
        <v>320</v>
      </c>
      <c r="K76" s="48">
        <f>I76/J76</f>
        <v>2.0329062499999999</v>
      </c>
      <c r="L76" s="32"/>
    </row>
    <row r="77" spans="1:12" s="7" customFormat="1" x14ac:dyDescent="0.25">
      <c r="A77" s="71" t="s">
        <v>10</v>
      </c>
      <c r="B77" s="71"/>
      <c r="C77" s="71"/>
      <c r="D77" s="71"/>
      <c r="E77" s="71"/>
      <c r="F77" s="3" t="s">
        <v>13</v>
      </c>
      <c r="G77" s="21">
        <f t="shared" ref="G77:G79" si="5">I77/H77</f>
        <v>1.4479086070666574</v>
      </c>
      <c r="H77" s="21">
        <f>'Услуга №1'!H55</f>
        <v>1706.04</v>
      </c>
      <c r="I77" s="21">
        <f>'Работа №2'!I77</f>
        <v>2470.19</v>
      </c>
      <c r="J77" s="35">
        <f>J76</f>
        <v>320</v>
      </c>
      <c r="K77" s="48">
        <f t="shared" ref="K77:K79" si="6">I77/J77</f>
        <v>7.7193437500000002</v>
      </c>
      <c r="L77" s="33"/>
    </row>
    <row r="78" spans="1:12" s="7" customFormat="1" x14ac:dyDescent="0.25">
      <c r="A78" s="71" t="s">
        <v>11</v>
      </c>
      <c r="B78" s="71"/>
      <c r="C78" s="71"/>
      <c r="D78" s="71"/>
      <c r="E78" s="71"/>
      <c r="F78" s="3" t="s">
        <v>14</v>
      </c>
      <c r="G78" s="21">
        <f t="shared" si="5"/>
        <v>1.5001673920321392</v>
      </c>
      <c r="H78" s="21">
        <f>'Услуга №1'!H56</f>
        <v>29.87</v>
      </c>
      <c r="I78" s="21">
        <f>'Работа №2'!I78</f>
        <v>44.81</v>
      </c>
      <c r="J78" s="35">
        <f t="shared" ref="J78:J79" si="7">J77</f>
        <v>320</v>
      </c>
      <c r="K78" s="48">
        <f t="shared" si="6"/>
        <v>0.14003125</v>
      </c>
      <c r="L78" s="33"/>
    </row>
    <row r="79" spans="1:12" s="7" customFormat="1" x14ac:dyDescent="0.25">
      <c r="A79" s="71" t="s">
        <v>12</v>
      </c>
      <c r="B79" s="71"/>
      <c r="C79" s="71"/>
      <c r="D79" s="71"/>
      <c r="E79" s="71"/>
      <c r="F79" s="3" t="s">
        <v>14</v>
      </c>
      <c r="G79" s="21">
        <f t="shared" si="5"/>
        <v>1.5001179523472519</v>
      </c>
      <c r="H79" s="21">
        <f>'Услуга №1'!H57</f>
        <v>42.39</v>
      </c>
      <c r="I79" s="21">
        <f>'Работа №2'!I79</f>
        <v>63.59</v>
      </c>
      <c r="J79" s="35">
        <f t="shared" si="7"/>
        <v>320</v>
      </c>
      <c r="K79" s="48">
        <f t="shared" si="6"/>
        <v>0.19871875</v>
      </c>
      <c r="L79" s="33"/>
    </row>
    <row r="80" spans="1:12" s="7" customFormat="1" x14ac:dyDescent="0.25">
      <c r="A80" s="77" t="s">
        <v>56</v>
      </c>
      <c r="B80" s="78"/>
      <c r="C80" s="78"/>
      <c r="D80" s="78"/>
      <c r="E80" s="78"/>
      <c r="F80" s="78"/>
      <c r="G80" s="78"/>
      <c r="H80" s="78"/>
      <c r="I80" s="27">
        <f>SUM(I76:I79)</f>
        <v>3229.1200000000003</v>
      </c>
      <c r="J80" s="28"/>
      <c r="K80" s="27">
        <f t="shared" ref="K80" si="8">SUM(K76:K79)</f>
        <v>10.090999999999999</v>
      </c>
      <c r="L80" s="33"/>
    </row>
    <row r="81" spans="1:13" s="7" customFormat="1" ht="12" customHeight="1" x14ac:dyDescent="0.25"/>
    <row r="82" spans="1:13" s="7" customFormat="1" x14ac:dyDescent="0.25">
      <c r="A82" s="70" t="s">
        <v>15</v>
      </c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</row>
    <row r="83" spans="1:13" s="7" customFormat="1" ht="45.75" customHeight="1" x14ac:dyDescent="0.25">
      <c r="A83" s="65" t="s">
        <v>19</v>
      </c>
      <c r="B83" s="66"/>
      <c r="C83" s="66"/>
      <c r="D83" s="66"/>
      <c r="E83" s="67"/>
      <c r="F83" s="59" t="s">
        <v>7</v>
      </c>
      <c r="G83" s="59" t="s">
        <v>69</v>
      </c>
      <c r="H83" s="59" t="s">
        <v>68</v>
      </c>
      <c r="I83" s="59" t="s">
        <v>77</v>
      </c>
      <c r="J83" s="59" t="s">
        <v>72</v>
      </c>
      <c r="K83" s="29" t="s">
        <v>73</v>
      </c>
      <c r="L83" s="31"/>
    </row>
    <row r="84" spans="1:13" s="7" customFormat="1" x14ac:dyDescent="0.25">
      <c r="A84" s="71" t="s">
        <v>16</v>
      </c>
      <c r="B84" s="71"/>
      <c r="C84" s="71"/>
      <c r="D84" s="71"/>
      <c r="E84" s="71"/>
      <c r="F84" s="3" t="s">
        <v>17</v>
      </c>
      <c r="G84" s="5">
        <v>0.04</v>
      </c>
      <c r="H84" s="5">
        <f>'Услуга №1'!H62</f>
        <v>3569.9760000000001</v>
      </c>
      <c r="I84" s="5">
        <f>'Работа №2'!I84</f>
        <v>92.58</v>
      </c>
      <c r="J84" s="35">
        <f>J79</f>
        <v>320</v>
      </c>
      <c r="K84" s="60">
        <f>I84/J84</f>
        <v>0.28931249999999997</v>
      </c>
      <c r="L84" s="33"/>
    </row>
    <row r="85" spans="1:13" s="7" customFormat="1" x14ac:dyDescent="0.25">
      <c r="A85" s="71" t="s">
        <v>59</v>
      </c>
      <c r="B85" s="71"/>
      <c r="C85" s="71"/>
      <c r="D85" s="71"/>
      <c r="E85" s="71"/>
      <c r="F85" s="3" t="s">
        <v>17</v>
      </c>
      <c r="G85" s="5">
        <f t="shared" ref="G85:G88" si="9">I85/H85</f>
        <v>3.599287597851749E-2</v>
      </c>
      <c r="H85" s="5">
        <f>'Услуга №1'!H63</f>
        <v>724.31</v>
      </c>
      <c r="I85" s="5">
        <f>'Работа №2'!I85</f>
        <v>26.07</v>
      </c>
      <c r="J85" s="35">
        <f>J84</f>
        <v>320</v>
      </c>
      <c r="K85" s="60">
        <f t="shared" ref="K85:K88" si="10">I85/J85</f>
        <v>8.1468750000000006E-2</v>
      </c>
      <c r="L85" s="33"/>
    </row>
    <row r="86" spans="1:13" s="7" customFormat="1" ht="16.5" customHeight="1" x14ac:dyDescent="0.25">
      <c r="A86" s="71" t="s">
        <v>58</v>
      </c>
      <c r="B86" s="71"/>
      <c r="C86" s="71"/>
      <c r="D86" s="71"/>
      <c r="E86" s="71"/>
      <c r="F86" s="3" t="s">
        <v>17</v>
      </c>
      <c r="G86" s="5">
        <f t="shared" si="9"/>
        <v>3.5999999999999997E-2</v>
      </c>
      <c r="H86" s="5">
        <f>'Услуга №1'!H64</f>
        <v>2000</v>
      </c>
      <c r="I86" s="5">
        <f>'Работа №2'!I86</f>
        <v>72</v>
      </c>
      <c r="J86" s="35">
        <f>J93</f>
        <v>320</v>
      </c>
      <c r="K86" s="60">
        <f t="shared" si="10"/>
        <v>0.22500000000000001</v>
      </c>
      <c r="L86" s="33"/>
    </row>
    <row r="87" spans="1:13" s="7" customFormat="1" ht="16.5" customHeight="1" x14ac:dyDescent="0.25">
      <c r="A87" s="68" t="s">
        <v>60</v>
      </c>
      <c r="B87" s="68"/>
      <c r="C87" s="68"/>
      <c r="D87" s="68"/>
      <c r="E87" s="68"/>
      <c r="F87" s="3" t="s">
        <v>17</v>
      </c>
      <c r="G87" s="5">
        <f t="shared" si="9"/>
        <v>3.5999999999999997E-2</v>
      </c>
      <c r="H87" s="5">
        <f>'Услуга №1'!H65</f>
        <v>6200</v>
      </c>
      <c r="I87" s="5">
        <f>'Работа №2'!I87</f>
        <v>223.2</v>
      </c>
      <c r="J87" s="35">
        <f>J93</f>
        <v>320</v>
      </c>
      <c r="K87" s="60">
        <f t="shared" si="10"/>
        <v>0.69750000000000001</v>
      </c>
      <c r="L87" s="33"/>
    </row>
    <row r="88" spans="1:13" s="7" customFormat="1" ht="15" customHeight="1" x14ac:dyDescent="0.25">
      <c r="A88" s="68" t="s">
        <v>118</v>
      </c>
      <c r="B88" s="68"/>
      <c r="C88" s="68"/>
      <c r="D88" s="68"/>
      <c r="E88" s="68"/>
      <c r="F88" s="3" t="s">
        <v>17</v>
      </c>
      <c r="G88" s="5">
        <f t="shared" si="9"/>
        <v>3.5999999999999997E-2</v>
      </c>
      <c r="H88" s="5">
        <f>'Услуга №1'!H66</f>
        <v>2100</v>
      </c>
      <c r="I88" s="5">
        <f>'Работа №2'!I88</f>
        <v>75.599999999999994</v>
      </c>
      <c r="J88" s="35">
        <f>J93</f>
        <v>320</v>
      </c>
      <c r="K88" s="60">
        <f t="shared" si="10"/>
        <v>0.23624999999999999</v>
      </c>
      <c r="L88" s="33"/>
    </row>
    <row r="89" spans="1:13" ht="18.75" customHeight="1" x14ac:dyDescent="0.25">
      <c r="A89" s="77" t="s">
        <v>18</v>
      </c>
      <c r="B89" s="78"/>
      <c r="C89" s="78"/>
      <c r="D89" s="78"/>
      <c r="E89" s="78"/>
      <c r="F89" s="78"/>
      <c r="G89" s="78"/>
      <c r="H89" s="87"/>
      <c r="I89" s="27">
        <f>SUM(I84:I88)</f>
        <v>489.45000000000005</v>
      </c>
      <c r="J89" s="28"/>
      <c r="K89" s="34">
        <f>SUM(K84:K88)</f>
        <v>1.52953125</v>
      </c>
      <c r="L89" s="33"/>
      <c r="M89" s="7"/>
    </row>
    <row r="90" spans="1:13" s="7" customFormat="1" ht="12.75" customHeight="1" x14ac:dyDescent="0.25"/>
    <row r="91" spans="1:13" s="7" customFormat="1" x14ac:dyDescent="0.25">
      <c r="A91" s="70" t="s">
        <v>78</v>
      </c>
      <c r="B91" s="70"/>
      <c r="C91" s="70"/>
      <c r="D91" s="70"/>
      <c r="E91" s="70"/>
      <c r="F91" s="70"/>
      <c r="G91" s="70"/>
      <c r="H91" s="70"/>
      <c r="I91" s="70"/>
      <c r="J91" s="70"/>
      <c r="K91" s="70"/>
      <c r="L91" s="70"/>
    </row>
    <row r="92" spans="1:13" s="7" customFormat="1" ht="48.75" customHeight="1" x14ac:dyDescent="0.25">
      <c r="A92" s="65" t="s">
        <v>19</v>
      </c>
      <c r="B92" s="66"/>
      <c r="C92" s="66"/>
      <c r="D92" s="66"/>
      <c r="E92" s="67"/>
      <c r="F92" s="59" t="s">
        <v>7</v>
      </c>
      <c r="G92" s="59" t="s">
        <v>69</v>
      </c>
      <c r="H92" s="59" t="s">
        <v>68</v>
      </c>
      <c r="I92" s="59" t="s">
        <v>77</v>
      </c>
      <c r="J92" s="59" t="s">
        <v>72</v>
      </c>
      <c r="K92" s="17" t="s">
        <v>73</v>
      </c>
      <c r="L92" s="30"/>
    </row>
    <row r="93" spans="1:13" s="7" customFormat="1" ht="15" customHeight="1" x14ac:dyDescent="0.25">
      <c r="A93" s="68" t="s">
        <v>43</v>
      </c>
      <c r="B93" s="68"/>
      <c r="C93" s="68"/>
      <c r="D93" s="68"/>
      <c r="E93" s="68"/>
      <c r="F93" s="3" t="s">
        <v>17</v>
      </c>
      <c r="G93" s="5">
        <v>3.5999999999999997E-2</v>
      </c>
      <c r="H93" s="5">
        <f>'Услуга №1'!H71</f>
        <v>3594.12</v>
      </c>
      <c r="I93" s="5">
        <v>129.38800000000001</v>
      </c>
      <c r="J93" s="35">
        <f>J85</f>
        <v>320</v>
      </c>
      <c r="K93" s="60">
        <f>I93/J93</f>
        <v>0.40433750000000002</v>
      </c>
      <c r="L93" s="33"/>
    </row>
    <row r="94" spans="1:13" s="7" customFormat="1" ht="18.75" customHeight="1" x14ac:dyDescent="0.25">
      <c r="A94" s="84" t="s">
        <v>85</v>
      </c>
      <c r="B94" s="85"/>
      <c r="C94" s="85"/>
      <c r="D94" s="85"/>
      <c r="E94" s="86"/>
      <c r="F94" s="3" t="s">
        <v>84</v>
      </c>
      <c r="G94" s="23"/>
      <c r="H94" s="5"/>
      <c r="I94" s="5">
        <v>17.655000000000001</v>
      </c>
      <c r="J94" s="35">
        <f>J87</f>
        <v>320</v>
      </c>
      <c r="K94" s="5">
        <f>I94/J94</f>
        <v>5.5171875000000002E-2</v>
      </c>
      <c r="L94" s="20"/>
    </row>
    <row r="95" spans="1:13" s="7" customFormat="1" x14ac:dyDescent="0.25">
      <c r="A95" s="77" t="s">
        <v>79</v>
      </c>
      <c r="B95" s="78"/>
      <c r="C95" s="78"/>
      <c r="D95" s="78"/>
      <c r="E95" s="78"/>
      <c r="F95" s="78"/>
      <c r="G95" s="78"/>
      <c r="H95" s="78"/>
      <c r="I95" s="36">
        <f>SUM(I93:I94)</f>
        <v>147.04300000000001</v>
      </c>
      <c r="J95" s="36"/>
      <c r="K95" s="36">
        <f>SUM(K93:K94)</f>
        <v>0.459509375</v>
      </c>
      <c r="L95" s="20"/>
    </row>
    <row r="96" spans="1:13" s="7" customFormat="1" x14ac:dyDescent="0.25">
      <c r="A96" s="37"/>
      <c r="B96" s="37"/>
      <c r="C96" s="37"/>
      <c r="D96" s="37"/>
      <c r="E96" s="37"/>
      <c r="F96" s="37"/>
      <c r="G96" s="37"/>
      <c r="H96" s="37"/>
      <c r="I96" s="38"/>
      <c r="J96" s="38"/>
      <c r="K96" s="38"/>
      <c r="L96" s="20"/>
    </row>
    <row r="97" spans="1:13" s="7" customFormat="1" x14ac:dyDescent="0.25">
      <c r="A97" s="70" t="s">
        <v>80</v>
      </c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70"/>
    </row>
    <row r="98" spans="1:13" s="7" customFormat="1" ht="45.75" customHeight="1" x14ac:dyDescent="0.25">
      <c r="A98" s="65" t="s">
        <v>20</v>
      </c>
      <c r="B98" s="66"/>
      <c r="C98" s="66"/>
      <c r="D98" s="66"/>
      <c r="E98" s="67"/>
      <c r="F98" s="61" t="s">
        <v>7</v>
      </c>
      <c r="G98" s="61" t="s">
        <v>69</v>
      </c>
      <c r="H98" s="61" t="s">
        <v>68</v>
      </c>
      <c r="I98" s="61" t="s">
        <v>77</v>
      </c>
      <c r="J98" s="15" t="s">
        <v>72</v>
      </c>
      <c r="K98" s="17" t="s">
        <v>73</v>
      </c>
      <c r="L98" s="30"/>
      <c r="M98" s="30"/>
    </row>
    <row r="99" spans="1:13" s="7" customFormat="1" ht="31.5" customHeight="1" x14ac:dyDescent="0.25">
      <c r="A99" s="65" t="s">
        <v>21</v>
      </c>
      <c r="B99" s="66"/>
      <c r="C99" s="66"/>
      <c r="D99" s="66"/>
      <c r="E99" s="67"/>
      <c r="F99" s="22" t="s">
        <v>22</v>
      </c>
      <c r="G99" s="62">
        <v>1.2E-2</v>
      </c>
      <c r="H99" s="5">
        <f>'Работа №2'!H99</f>
        <v>536.9</v>
      </c>
      <c r="I99" s="5">
        <f>G99*H99*12</f>
        <v>77.313600000000008</v>
      </c>
      <c r="J99" s="39">
        <f>J94</f>
        <v>320</v>
      </c>
      <c r="K99" s="5">
        <f>I99/J99</f>
        <v>0.24160500000000001</v>
      </c>
      <c r="L99" s="19"/>
      <c r="M99" s="20"/>
    </row>
    <row r="100" spans="1:13" s="7" customFormat="1" ht="31.5" customHeight="1" x14ac:dyDescent="0.25">
      <c r="A100" s="65" t="s">
        <v>133</v>
      </c>
      <c r="B100" s="66"/>
      <c r="C100" s="66"/>
      <c r="D100" s="66"/>
      <c r="E100" s="67"/>
      <c r="F100" s="22" t="s">
        <v>22</v>
      </c>
      <c r="G100" s="62">
        <v>3.0000000000000001E-3</v>
      </c>
      <c r="H100" s="5">
        <f>'Работа №2'!H100</f>
        <v>76.7</v>
      </c>
      <c r="I100" s="5">
        <f>G100*H100*12</f>
        <v>2.7612000000000005</v>
      </c>
      <c r="J100" s="39">
        <v>320</v>
      </c>
      <c r="K100" s="5">
        <f>I100/J100</f>
        <v>8.628750000000001E-3</v>
      </c>
      <c r="L100" s="19"/>
      <c r="M100" s="20"/>
    </row>
    <row r="101" spans="1:13" s="7" customFormat="1" ht="31.5" customHeight="1" x14ac:dyDescent="0.25">
      <c r="A101" s="65" t="s">
        <v>134</v>
      </c>
      <c r="B101" s="66"/>
      <c r="C101" s="66"/>
      <c r="D101" s="66"/>
      <c r="E101" s="67"/>
      <c r="F101" s="22" t="s">
        <v>84</v>
      </c>
      <c r="G101" s="62"/>
      <c r="H101" s="5"/>
      <c r="I101" s="5">
        <v>18.5184</v>
      </c>
      <c r="J101" s="39">
        <v>320</v>
      </c>
      <c r="K101" s="5">
        <f>I101/J101</f>
        <v>5.7869999999999998E-2</v>
      </c>
      <c r="L101" s="19"/>
      <c r="M101" s="20"/>
    </row>
    <row r="102" spans="1:13" s="7" customFormat="1" ht="19.5" customHeight="1" x14ac:dyDescent="0.25">
      <c r="A102" s="65" t="s">
        <v>81</v>
      </c>
      <c r="B102" s="66"/>
      <c r="C102" s="66"/>
      <c r="D102" s="66"/>
      <c r="E102" s="67"/>
      <c r="F102" s="22" t="s">
        <v>82</v>
      </c>
      <c r="G102" s="62">
        <v>3.0000000000000001E-3</v>
      </c>
      <c r="H102" s="5">
        <v>1811.3</v>
      </c>
      <c r="I102" s="5">
        <f>G102*H102*12</f>
        <v>65.206800000000001</v>
      </c>
      <c r="J102" s="39">
        <f>J99</f>
        <v>320</v>
      </c>
      <c r="K102" s="5">
        <f>I102/J102</f>
        <v>0.20377125000000001</v>
      </c>
      <c r="L102" s="19"/>
      <c r="M102" s="20"/>
    </row>
    <row r="103" spans="1:13" s="7" customFormat="1" x14ac:dyDescent="0.25">
      <c r="A103" s="77" t="s">
        <v>23</v>
      </c>
      <c r="B103" s="78"/>
      <c r="C103" s="78"/>
      <c r="D103" s="78"/>
      <c r="E103" s="78"/>
      <c r="F103" s="78"/>
      <c r="G103" s="78"/>
      <c r="H103" s="87"/>
      <c r="I103" s="36">
        <f t="shared" ref="I103" si="11">SUM(I99:I102)</f>
        <v>163.80000000000001</v>
      </c>
      <c r="J103" s="40"/>
      <c r="K103" s="40">
        <f>SUM(K99:K102)</f>
        <v>0.51187500000000008</v>
      </c>
      <c r="L103" s="41"/>
      <c r="M103" s="20"/>
    </row>
    <row r="104" spans="1:13" s="7" customFormat="1" x14ac:dyDescent="0.25">
      <c r="A104" s="70" t="s">
        <v>39</v>
      </c>
      <c r="B104" s="70"/>
      <c r="C104" s="70"/>
      <c r="D104" s="70"/>
      <c r="E104" s="70"/>
      <c r="F104" s="70"/>
      <c r="G104" s="70"/>
      <c r="H104" s="70"/>
      <c r="I104" s="70"/>
      <c r="J104" s="70"/>
      <c r="K104" s="70"/>
      <c r="L104" s="70"/>
    </row>
    <row r="105" spans="1:13" s="7" customFormat="1" ht="42" customHeight="1" x14ac:dyDescent="0.25">
      <c r="A105" s="65" t="s">
        <v>5</v>
      </c>
      <c r="B105" s="66"/>
      <c r="C105" s="66"/>
      <c r="D105" s="66"/>
      <c r="E105" s="67"/>
      <c r="F105" s="59" t="s">
        <v>6</v>
      </c>
      <c r="G105" s="59" t="s">
        <v>1</v>
      </c>
      <c r="H105" s="59" t="s">
        <v>70</v>
      </c>
      <c r="I105" s="59" t="s">
        <v>71</v>
      </c>
      <c r="J105" s="59" t="s">
        <v>72</v>
      </c>
      <c r="K105" s="17" t="s">
        <v>73</v>
      </c>
    </row>
    <row r="106" spans="1:13" s="7" customFormat="1" ht="15" customHeight="1" x14ac:dyDescent="0.25">
      <c r="A106" s="68" t="s">
        <v>3</v>
      </c>
      <c r="B106" s="68"/>
      <c r="C106" s="68"/>
      <c r="D106" s="68"/>
      <c r="E106" s="68"/>
      <c r="F106" s="24">
        <f>'Услуга №2 '!F109</f>
        <v>29094</v>
      </c>
      <c r="G106" s="3">
        <f>L16</f>
        <v>3.0000000000000001E-3</v>
      </c>
      <c r="H106" s="43">
        <f>F106*G106*12</f>
        <v>1047.384</v>
      </c>
      <c r="I106" s="43">
        <f>H106*1.302+37.6</f>
        <v>1401.2939679999999</v>
      </c>
      <c r="J106" s="35">
        <f>J100</f>
        <v>320</v>
      </c>
      <c r="K106" s="5">
        <f>I106/J106</f>
        <v>4.3790436499999998</v>
      </c>
    </row>
    <row r="107" spans="1:13" s="7" customFormat="1" ht="15" customHeight="1" x14ac:dyDescent="0.25">
      <c r="A107" s="68" t="s">
        <v>45</v>
      </c>
      <c r="B107" s="68"/>
      <c r="C107" s="68"/>
      <c r="D107" s="68"/>
      <c r="E107" s="68"/>
      <c r="F107" s="24">
        <f>'Услуга №2 '!F110</f>
        <v>19169</v>
      </c>
      <c r="G107" s="3">
        <f>L17</f>
        <v>3.0000000000000001E-3</v>
      </c>
      <c r="H107" s="43">
        <f t="shared" ref="H107:H108" si="12">F107*G107*12</f>
        <v>690.08399999999995</v>
      </c>
      <c r="I107" s="43">
        <f t="shared" ref="I107:I108" si="13">H107*1.302+37.6</f>
        <v>936.08936800000004</v>
      </c>
      <c r="J107" s="35">
        <f>J106</f>
        <v>320</v>
      </c>
      <c r="K107" s="5">
        <f t="shared" ref="K107:K108" si="14">I107/J107</f>
        <v>2.9252792750000003</v>
      </c>
    </row>
    <row r="108" spans="1:13" s="7" customFormat="1" ht="15" customHeight="1" x14ac:dyDescent="0.25">
      <c r="A108" s="68" t="s">
        <v>51</v>
      </c>
      <c r="B108" s="68"/>
      <c r="C108" s="68"/>
      <c r="D108" s="68"/>
      <c r="E108" s="68"/>
      <c r="F108" s="24">
        <f>'Услуга №2 '!F111</f>
        <v>15300</v>
      </c>
      <c r="G108" s="3">
        <f>L18</f>
        <v>1.5E-3</v>
      </c>
      <c r="H108" s="43">
        <f t="shared" si="12"/>
        <v>275.39999999999998</v>
      </c>
      <c r="I108" s="43">
        <f t="shared" si="13"/>
        <v>396.17079999999999</v>
      </c>
      <c r="J108" s="35">
        <f>J107</f>
        <v>320</v>
      </c>
      <c r="K108" s="5">
        <f t="shared" si="14"/>
        <v>1.23803375</v>
      </c>
    </row>
    <row r="109" spans="1:13" ht="20.25" customHeight="1" x14ac:dyDescent="0.25">
      <c r="A109" s="74" t="s">
        <v>24</v>
      </c>
      <c r="B109" s="75"/>
      <c r="C109" s="75"/>
      <c r="D109" s="75"/>
      <c r="E109" s="75"/>
      <c r="F109" s="75"/>
      <c r="G109" s="75"/>
      <c r="H109" s="76"/>
      <c r="I109" s="27">
        <f>SUM(I106:I108)</f>
        <v>2733.5541359999997</v>
      </c>
      <c r="J109" s="27"/>
      <c r="K109" s="27">
        <f t="shared" ref="K109" si="15">SUM(K106:K108)</f>
        <v>8.5423566750000006</v>
      </c>
      <c r="L109" s="7"/>
    </row>
    <row r="110" spans="1:13" s="7" customFormat="1" ht="12" customHeight="1" x14ac:dyDescent="0.25">
      <c r="F110" s="58"/>
      <c r="G110" s="58"/>
      <c r="H110" s="58"/>
      <c r="I110" s="58"/>
      <c r="J110" s="58"/>
      <c r="K110" s="58"/>
      <c r="L110" s="58"/>
    </row>
    <row r="111" spans="1:13" x14ac:dyDescent="0.25">
      <c r="A111" s="73" t="s">
        <v>83</v>
      </c>
      <c r="B111" s="73"/>
      <c r="C111" s="73"/>
      <c r="D111" s="73"/>
      <c r="E111" s="73"/>
      <c r="F111" s="73"/>
      <c r="G111" s="73"/>
      <c r="H111" s="73"/>
      <c r="I111" s="73"/>
      <c r="J111" s="73"/>
      <c r="K111" s="73"/>
      <c r="L111" s="88"/>
      <c r="M111" s="7"/>
    </row>
    <row r="112" spans="1:13" ht="41.25" customHeight="1" x14ac:dyDescent="0.25">
      <c r="A112" s="69" t="s">
        <v>57</v>
      </c>
      <c r="B112" s="69"/>
      <c r="C112" s="69"/>
      <c r="D112" s="69"/>
      <c r="E112" s="69"/>
      <c r="F112" s="59" t="s">
        <v>7</v>
      </c>
      <c r="G112" s="59" t="s">
        <v>69</v>
      </c>
      <c r="H112" s="59" t="s">
        <v>68</v>
      </c>
      <c r="I112" s="59" t="s">
        <v>77</v>
      </c>
      <c r="J112" s="59" t="s">
        <v>72</v>
      </c>
      <c r="K112" s="29" t="s">
        <v>73</v>
      </c>
      <c r="L112" s="31"/>
      <c r="M112" s="7"/>
    </row>
    <row r="113" spans="1:13" x14ac:dyDescent="0.25">
      <c r="A113" s="71" t="s">
        <v>85</v>
      </c>
      <c r="B113" s="71"/>
      <c r="C113" s="71"/>
      <c r="D113" s="71"/>
      <c r="E113" s="71"/>
      <c r="F113" s="3" t="s">
        <v>84</v>
      </c>
      <c r="G113" s="23"/>
      <c r="H113" s="43"/>
      <c r="I113" s="43">
        <v>408.70499999999998</v>
      </c>
      <c r="J113" s="35">
        <f>J108</f>
        <v>320</v>
      </c>
      <c r="K113" s="60">
        <f>I113/J113</f>
        <v>1.277203125</v>
      </c>
      <c r="L113" s="33"/>
      <c r="M113" s="7"/>
    </row>
    <row r="114" spans="1:13" x14ac:dyDescent="0.25">
      <c r="A114" s="77" t="s">
        <v>86</v>
      </c>
      <c r="B114" s="78"/>
      <c r="C114" s="78"/>
      <c r="D114" s="78"/>
      <c r="E114" s="78"/>
      <c r="F114" s="78"/>
      <c r="G114" s="78"/>
      <c r="H114" s="78"/>
      <c r="I114" s="36">
        <f>SUM(I113:I113)</f>
        <v>408.70499999999998</v>
      </c>
      <c r="J114" s="40"/>
      <c r="K114" s="40">
        <f>SUM(K113:K113)</f>
        <v>1.277203125</v>
      </c>
      <c r="L114" s="33"/>
      <c r="M114" s="7"/>
    </row>
    <row r="115" spans="1:13" s="7" customFormat="1" x14ac:dyDescent="0.25">
      <c r="F115" s="58"/>
      <c r="G115" s="58"/>
      <c r="H115" s="58"/>
      <c r="I115" s="58"/>
      <c r="J115" s="58"/>
      <c r="K115" s="58"/>
      <c r="L115" s="58"/>
    </row>
    <row r="116" spans="1:13" s="7" customFormat="1" ht="12.75" customHeight="1" x14ac:dyDescent="0.25">
      <c r="A116" s="73" t="s">
        <v>25</v>
      </c>
      <c r="B116" s="73"/>
      <c r="C116" s="73"/>
      <c r="D116" s="73"/>
      <c r="E116" s="73"/>
      <c r="F116" s="73"/>
      <c r="G116" s="73"/>
      <c r="H116" s="73"/>
      <c r="I116" s="73"/>
      <c r="J116" s="73"/>
      <c r="K116" s="73"/>
      <c r="L116" s="73"/>
    </row>
    <row r="117" spans="1:13" s="7" customFormat="1" ht="15" customHeight="1" x14ac:dyDescent="0.25">
      <c r="A117" s="72" t="s">
        <v>26</v>
      </c>
      <c r="B117" s="72"/>
      <c r="C117" s="72"/>
      <c r="D117" s="65" t="s">
        <v>27</v>
      </c>
      <c r="E117" s="66"/>
      <c r="F117" s="66"/>
      <c r="G117" s="66"/>
      <c r="H117" s="66"/>
      <c r="I117" s="66"/>
      <c r="J117" s="67"/>
      <c r="K117" s="72" t="s">
        <v>38</v>
      </c>
      <c r="L117" s="72"/>
    </row>
    <row r="118" spans="1:13" s="7" customFormat="1" ht="30" x14ac:dyDescent="0.25">
      <c r="A118" s="3" t="s">
        <v>28</v>
      </c>
      <c r="B118" s="4" t="s">
        <v>29</v>
      </c>
      <c r="C118" s="3" t="s">
        <v>30</v>
      </c>
      <c r="D118" s="3" t="s">
        <v>31</v>
      </c>
      <c r="E118" s="3" t="s">
        <v>32</v>
      </c>
      <c r="F118" s="3" t="s">
        <v>33</v>
      </c>
      <c r="G118" s="3" t="s">
        <v>34</v>
      </c>
      <c r="H118" s="3" t="s">
        <v>35</v>
      </c>
      <c r="I118" s="3" t="s">
        <v>36</v>
      </c>
      <c r="J118" s="3" t="s">
        <v>37</v>
      </c>
      <c r="K118" s="72"/>
      <c r="L118" s="72"/>
    </row>
    <row r="119" spans="1:13" s="7" customFormat="1" x14ac:dyDescent="0.25">
      <c r="A119" s="5">
        <f>K72</f>
        <v>105.23289823307501</v>
      </c>
      <c r="B119" s="5"/>
      <c r="C119" s="5"/>
      <c r="D119" s="5">
        <f>K80</f>
        <v>10.090999999999999</v>
      </c>
      <c r="E119" s="5">
        <f>K89</f>
        <v>1.52953125</v>
      </c>
      <c r="F119" s="5"/>
      <c r="G119" s="5">
        <f>K103</f>
        <v>0.51187500000000008</v>
      </c>
      <c r="H119" s="3">
        <v>0</v>
      </c>
      <c r="I119" s="5">
        <f>K109</f>
        <v>8.5423566750000006</v>
      </c>
      <c r="J119" s="5">
        <f>K114+K95</f>
        <v>1.7367124999999999</v>
      </c>
      <c r="K119" s="82">
        <f>SUM(A119:J119)</f>
        <v>127.644373658075</v>
      </c>
      <c r="L119" s="83"/>
    </row>
    <row r="120" spans="1:13" s="7" customFormat="1" x14ac:dyDescent="0.25"/>
    <row r="121" spans="1:13" s="7" customFormat="1" ht="15.75" x14ac:dyDescent="0.25">
      <c r="A121" s="9" t="s">
        <v>64</v>
      </c>
      <c r="B121" s="9"/>
      <c r="C121" s="9"/>
      <c r="D121" s="9"/>
      <c r="E121" s="9"/>
      <c r="F121" s="9" t="s">
        <v>65</v>
      </c>
    </row>
    <row r="122" spans="1:13" s="7" customFormat="1" x14ac:dyDescent="0.25">
      <c r="I122" s="50">
        <f>I114+I109+I103+I95+I89+I80+I72</f>
        <v>40846.199570583995</v>
      </c>
      <c r="K122" s="50">
        <f>K119*J113</f>
        <v>40846.199570584002</v>
      </c>
    </row>
    <row r="123" spans="1:13" s="7" customFormat="1" x14ac:dyDescent="0.25"/>
    <row r="124" spans="1:13" s="7" customFormat="1" x14ac:dyDescent="0.25">
      <c r="A124" s="8" t="s">
        <v>135</v>
      </c>
      <c r="B124" s="8"/>
      <c r="C124" s="8"/>
    </row>
    <row r="125" spans="1:13" s="7" customFormat="1" x14ac:dyDescent="0.25">
      <c r="A125" s="8" t="s">
        <v>66</v>
      </c>
      <c r="B125" s="8"/>
      <c r="C125" s="8"/>
    </row>
    <row r="130" spans="9:10" hidden="1" x14ac:dyDescent="0.25">
      <c r="I130" s="46">
        <f>I109+I72</f>
        <v>36408.081570583992</v>
      </c>
      <c r="J130" s="7" t="s">
        <v>129</v>
      </c>
    </row>
    <row r="131" spans="9:10" hidden="1" x14ac:dyDescent="0.25">
      <c r="I131" s="46">
        <f>I102</f>
        <v>65.206800000000001</v>
      </c>
      <c r="J131" s="7">
        <v>221</v>
      </c>
    </row>
    <row r="132" spans="9:10" hidden="1" x14ac:dyDescent="0.25">
      <c r="I132" s="47">
        <f>I80</f>
        <v>3229.1200000000003</v>
      </c>
      <c r="J132">
        <v>223</v>
      </c>
    </row>
    <row r="133" spans="9:10" hidden="1" x14ac:dyDescent="0.25">
      <c r="I133" s="47">
        <f>I89</f>
        <v>489.45000000000005</v>
      </c>
      <c r="J133">
        <v>225</v>
      </c>
    </row>
    <row r="134" spans="9:10" hidden="1" x14ac:dyDescent="0.25">
      <c r="I134" s="47">
        <f>I95</f>
        <v>147.04300000000001</v>
      </c>
      <c r="J134" s="7">
        <v>226</v>
      </c>
    </row>
    <row r="135" spans="9:10" hidden="1" x14ac:dyDescent="0.25">
      <c r="I135" s="47">
        <f>I114</f>
        <v>408.70499999999998</v>
      </c>
      <c r="J135" t="s">
        <v>130</v>
      </c>
    </row>
  </sheetData>
  <mergeCells count="131">
    <mergeCell ref="A16:E16"/>
    <mergeCell ref="G16:K16"/>
    <mergeCell ref="A17:E17"/>
    <mergeCell ref="G17:K17"/>
    <mergeCell ref="A18:E18"/>
    <mergeCell ref="G18:K18"/>
    <mergeCell ref="A3:F3"/>
    <mergeCell ref="A4:D4"/>
    <mergeCell ref="A6:L6"/>
    <mergeCell ref="A7:L7"/>
    <mergeCell ref="A8:L8"/>
    <mergeCell ref="A15:E15"/>
    <mergeCell ref="G15:K15"/>
    <mergeCell ref="A22:E22"/>
    <mergeCell ref="G22:K22"/>
    <mergeCell ref="A23:E23"/>
    <mergeCell ref="G23:K23"/>
    <mergeCell ref="A24:E24"/>
    <mergeCell ref="G24:K24"/>
    <mergeCell ref="A19:E19"/>
    <mergeCell ref="G19:K19"/>
    <mergeCell ref="A20:E20"/>
    <mergeCell ref="G20:K20"/>
    <mergeCell ref="A21:E21"/>
    <mergeCell ref="G21:K21"/>
    <mergeCell ref="A28:E28"/>
    <mergeCell ref="G28:K28"/>
    <mergeCell ref="A29:E29"/>
    <mergeCell ref="G29:K29"/>
    <mergeCell ref="A30:E30"/>
    <mergeCell ref="G30:K30"/>
    <mergeCell ref="A25:E25"/>
    <mergeCell ref="G25:K25"/>
    <mergeCell ref="A26:E26"/>
    <mergeCell ref="G26:K26"/>
    <mergeCell ref="A27:E27"/>
    <mergeCell ref="G27:K27"/>
    <mergeCell ref="A34:E34"/>
    <mergeCell ref="G34:K34"/>
    <mergeCell ref="A35:E35"/>
    <mergeCell ref="G35:K35"/>
    <mergeCell ref="A36:E36"/>
    <mergeCell ref="G36:K36"/>
    <mergeCell ref="A31:E31"/>
    <mergeCell ref="G31:K31"/>
    <mergeCell ref="A32:E32"/>
    <mergeCell ref="G32:K32"/>
    <mergeCell ref="A33:E33"/>
    <mergeCell ref="G33:K33"/>
    <mergeCell ref="A40:E40"/>
    <mergeCell ref="G40:K40"/>
    <mergeCell ref="A41:E41"/>
    <mergeCell ref="G41:K41"/>
    <mergeCell ref="A42:E42"/>
    <mergeCell ref="G42:K42"/>
    <mergeCell ref="A37:E37"/>
    <mergeCell ref="G37:K37"/>
    <mergeCell ref="A38:E38"/>
    <mergeCell ref="G38:K38"/>
    <mergeCell ref="A39:E39"/>
    <mergeCell ref="G39:K39"/>
    <mergeCell ref="A51:E51"/>
    <mergeCell ref="A52:E52"/>
    <mergeCell ref="A53:E53"/>
    <mergeCell ref="A54:E54"/>
    <mergeCell ref="A55:E55"/>
    <mergeCell ref="A56:E56"/>
    <mergeCell ref="A45:E45"/>
    <mergeCell ref="A46:E46"/>
    <mergeCell ref="A47:E47"/>
    <mergeCell ref="A48:E48"/>
    <mergeCell ref="A49:E49"/>
    <mergeCell ref="A50:E50"/>
    <mergeCell ref="A63:E63"/>
    <mergeCell ref="A64:E64"/>
    <mergeCell ref="A65:E65"/>
    <mergeCell ref="A66:E66"/>
    <mergeCell ref="A67:E67"/>
    <mergeCell ref="A68:E68"/>
    <mergeCell ref="A57:E57"/>
    <mergeCell ref="A58:E58"/>
    <mergeCell ref="A59:E59"/>
    <mergeCell ref="A60:E60"/>
    <mergeCell ref="A61:E61"/>
    <mergeCell ref="A62:E62"/>
    <mergeCell ref="A76:E76"/>
    <mergeCell ref="A77:E77"/>
    <mergeCell ref="A78:E78"/>
    <mergeCell ref="A79:E79"/>
    <mergeCell ref="A80:H80"/>
    <mergeCell ref="A82:L82"/>
    <mergeCell ref="A69:E69"/>
    <mergeCell ref="A70:E70"/>
    <mergeCell ref="A71:E71"/>
    <mergeCell ref="A72:H72"/>
    <mergeCell ref="A74:L74"/>
    <mergeCell ref="A75:E75"/>
    <mergeCell ref="A89:H89"/>
    <mergeCell ref="A91:L91"/>
    <mergeCell ref="A92:E92"/>
    <mergeCell ref="A93:E93"/>
    <mergeCell ref="A94:E94"/>
    <mergeCell ref="A83:E83"/>
    <mergeCell ref="A84:E84"/>
    <mergeCell ref="A85:E85"/>
    <mergeCell ref="A86:E86"/>
    <mergeCell ref="A87:E87"/>
    <mergeCell ref="A88:E88"/>
    <mergeCell ref="A104:L104"/>
    <mergeCell ref="A105:E105"/>
    <mergeCell ref="A106:E106"/>
    <mergeCell ref="A107:E107"/>
    <mergeCell ref="A108:E108"/>
    <mergeCell ref="A109:H109"/>
    <mergeCell ref="A95:H95"/>
    <mergeCell ref="A97:L97"/>
    <mergeCell ref="A98:E98"/>
    <mergeCell ref="A99:E99"/>
    <mergeCell ref="A100:E100"/>
    <mergeCell ref="A102:E102"/>
    <mergeCell ref="A103:H103"/>
    <mergeCell ref="A101:E101"/>
    <mergeCell ref="K119:L119"/>
    <mergeCell ref="A111:L111"/>
    <mergeCell ref="A112:E112"/>
    <mergeCell ref="A113:E113"/>
    <mergeCell ref="A114:H114"/>
    <mergeCell ref="A116:L116"/>
    <mergeCell ref="A117:C117"/>
    <mergeCell ref="D117:J117"/>
    <mergeCell ref="K117:L118"/>
  </mergeCells>
  <printOptions horizontalCentered="1"/>
  <pageMargins left="0" right="0" top="0" bottom="0" header="0" footer="0"/>
  <pageSetup paperSize="9" scale="7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4"/>
  <sheetViews>
    <sheetView tabSelected="1" topLeftCell="A76" zoomScale="90" zoomScaleNormal="90" workbookViewId="0">
      <selection activeCell="G26" sqref="G26:K26"/>
    </sheetView>
  </sheetViews>
  <sheetFormatPr defaultRowHeight="15" x14ac:dyDescent="0.25"/>
  <cols>
    <col min="1" max="3" width="9.140625" customWidth="1"/>
    <col min="4" max="4" width="10.28515625" customWidth="1"/>
    <col min="5" max="5" width="18.85546875" customWidth="1"/>
    <col min="6" max="6" width="16.5703125" customWidth="1"/>
    <col min="7" max="7" width="14.28515625" customWidth="1"/>
    <col min="8" max="8" width="17.42578125" customWidth="1"/>
    <col min="9" max="9" width="22" customWidth="1"/>
    <col min="10" max="10" width="14.28515625" customWidth="1"/>
    <col min="11" max="11" width="19.7109375" customWidth="1"/>
    <col min="12" max="12" width="13" customWidth="1"/>
    <col min="13" max="13" width="13.5703125" customWidth="1"/>
  </cols>
  <sheetData>
    <row r="1" spans="1:12" s="2" customFormat="1" x14ac:dyDescent="0.25">
      <c r="A1" s="44" t="s">
        <v>61</v>
      </c>
      <c r="B1" s="44"/>
      <c r="C1" s="44"/>
      <c r="D1" s="10"/>
    </row>
    <row r="2" spans="1:12" s="2" customFormat="1" x14ac:dyDescent="0.25">
      <c r="A2" s="45" t="s">
        <v>62</v>
      </c>
      <c r="B2" s="45"/>
      <c r="C2" s="45"/>
      <c r="D2" s="10"/>
    </row>
    <row r="3" spans="1:12" s="2" customFormat="1" x14ac:dyDescent="0.25">
      <c r="A3" s="89" t="s">
        <v>63</v>
      </c>
      <c r="B3" s="89"/>
      <c r="C3" s="89"/>
      <c r="D3" s="90"/>
      <c r="E3" s="90"/>
      <c r="F3" s="90"/>
    </row>
    <row r="4" spans="1:12" s="2" customFormat="1" x14ac:dyDescent="0.25">
      <c r="A4" s="91" t="s">
        <v>137</v>
      </c>
      <c r="B4" s="91"/>
      <c r="C4" s="91"/>
      <c r="D4" s="90"/>
    </row>
    <row r="5" spans="1:12" s="2" customFormat="1" x14ac:dyDescent="0.25"/>
    <row r="6" spans="1:12" s="2" customFormat="1" x14ac:dyDescent="0.25">
      <c r="A6" s="64" t="s">
        <v>67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</row>
    <row r="7" spans="1:12" s="2" customFormat="1" x14ac:dyDescent="0.25">
      <c r="A7" s="64" t="s">
        <v>127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</row>
    <row r="8" spans="1:12" s="2" customFormat="1" x14ac:dyDescent="0.25">
      <c r="A8" s="64" t="s">
        <v>132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</row>
    <row r="9" spans="1:12" s="2" customFormat="1" ht="6.75" customHeight="1" x14ac:dyDescent="0.25"/>
    <row r="10" spans="1:12" s="2" customFormat="1" x14ac:dyDescent="0.25">
      <c r="A10" s="1" t="s">
        <v>102</v>
      </c>
    </row>
    <row r="11" spans="1:12" s="2" customFormat="1" x14ac:dyDescent="0.25">
      <c r="A11" s="1" t="s">
        <v>125</v>
      </c>
    </row>
    <row r="12" spans="1:12" s="2" customFormat="1" hidden="1" x14ac:dyDescent="0.25">
      <c r="A12" s="1" t="s">
        <v>126</v>
      </c>
    </row>
    <row r="13" spans="1:12" s="2" customFormat="1" x14ac:dyDescent="0.25">
      <c r="A13" s="1" t="s">
        <v>114</v>
      </c>
    </row>
    <row r="14" spans="1:12" s="2" customFormat="1" x14ac:dyDescent="0.25">
      <c r="A14" s="6" t="s">
        <v>110</v>
      </c>
      <c r="B14" s="7"/>
      <c r="C14" s="7"/>
      <c r="D14" s="7"/>
      <c r="E14" s="7"/>
    </row>
    <row r="15" spans="1:12" s="7" customFormat="1" ht="18.75" customHeight="1" x14ac:dyDescent="0.25">
      <c r="A15" s="72" t="s">
        <v>0</v>
      </c>
      <c r="B15" s="72"/>
      <c r="C15" s="72"/>
      <c r="D15" s="72"/>
      <c r="E15" s="72"/>
      <c r="F15" s="16" t="s">
        <v>1</v>
      </c>
      <c r="G15" s="72" t="s">
        <v>2</v>
      </c>
      <c r="H15" s="72"/>
      <c r="I15" s="72"/>
      <c r="J15" s="72"/>
      <c r="K15" s="72"/>
      <c r="L15" s="16" t="s">
        <v>1</v>
      </c>
    </row>
    <row r="16" spans="1:12" s="7" customFormat="1" ht="15" customHeight="1" x14ac:dyDescent="0.25">
      <c r="A16" s="68" t="s">
        <v>44</v>
      </c>
      <c r="B16" s="68"/>
      <c r="C16" s="68"/>
      <c r="D16" s="68"/>
      <c r="E16" s="68"/>
      <c r="F16" s="62">
        <v>5.9999999999999995E-4</v>
      </c>
      <c r="G16" s="68" t="s">
        <v>3</v>
      </c>
      <c r="H16" s="68"/>
      <c r="I16" s="68"/>
      <c r="J16" s="68"/>
      <c r="K16" s="68"/>
      <c r="L16" s="62">
        <v>5.9999999999999995E-4</v>
      </c>
    </row>
    <row r="17" spans="1:12" s="7" customFormat="1" ht="15" customHeight="1" x14ac:dyDescent="0.25">
      <c r="A17" s="68" t="s">
        <v>45</v>
      </c>
      <c r="B17" s="68"/>
      <c r="C17" s="68"/>
      <c r="D17" s="68"/>
      <c r="E17" s="68"/>
      <c r="F17" s="62">
        <v>5.9999999999999995E-4</v>
      </c>
      <c r="G17" s="68"/>
      <c r="H17" s="68"/>
      <c r="I17" s="68"/>
      <c r="J17" s="68"/>
      <c r="K17" s="68"/>
      <c r="L17" s="3"/>
    </row>
    <row r="18" spans="1:12" s="7" customFormat="1" ht="15" customHeight="1" x14ac:dyDescent="0.25">
      <c r="A18" s="68" t="s">
        <v>88</v>
      </c>
      <c r="B18" s="68"/>
      <c r="C18" s="68"/>
      <c r="D18" s="68"/>
      <c r="E18" s="68"/>
      <c r="F18" s="62">
        <v>5.9999999999999995E-4</v>
      </c>
      <c r="G18" s="68"/>
      <c r="H18" s="68"/>
      <c r="I18" s="68"/>
      <c r="J18" s="68"/>
      <c r="K18" s="68"/>
      <c r="L18" s="3"/>
    </row>
    <row r="19" spans="1:12" s="7" customFormat="1" ht="15" customHeight="1" x14ac:dyDescent="0.25">
      <c r="A19" s="68" t="s">
        <v>47</v>
      </c>
      <c r="B19" s="68"/>
      <c r="C19" s="68"/>
      <c r="D19" s="68"/>
      <c r="E19" s="68"/>
      <c r="F19" s="62">
        <v>5.9999999999999995E-4</v>
      </c>
      <c r="G19" s="68"/>
      <c r="H19" s="68"/>
      <c r="I19" s="68"/>
      <c r="J19" s="68"/>
      <c r="K19" s="68"/>
      <c r="L19" s="3"/>
    </row>
    <row r="20" spans="1:12" s="7" customFormat="1" ht="15" customHeight="1" x14ac:dyDescent="0.25">
      <c r="A20" s="68" t="s">
        <v>46</v>
      </c>
      <c r="B20" s="68"/>
      <c r="C20" s="68"/>
      <c r="D20" s="68"/>
      <c r="E20" s="68"/>
      <c r="F20" s="62">
        <v>5.9999999999999995E-4</v>
      </c>
      <c r="G20" s="68"/>
      <c r="H20" s="68"/>
      <c r="I20" s="68"/>
      <c r="J20" s="68"/>
      <c r="K20" s="68"/>
      <c r="L20" s="3"/>
    </row>
    <row r="21" spans="1:12" s="7" customFormat="1" ht="15" customHeight="1" x14ac:dyDescent="0.25">
      <c r="A21" s="68" t="s">
        <v>87</v>
      </c>
      <c r="B21" s="68"/>
      <c r="C21" s="68"/>
      <c r="D21" s="68"/>
      <c r="E21" s="68"/>
      <c r="F21" s="62">
        <v>5.9999999999999995E-4</v>
      </c>
      <c r="G21" s="68"/>
      <c r="H21" s="68"/>
      <c r="I21" s="68"/>
      <c r="J21" s="68"/>
      <c r="K21" s="68"/>
      <c r="L21" s="3"/>
    </row>
    <row r="22" spans="1:12" s="7" customFormat="1" ht="15" customHeight="1" x14ac:dyDescent="0.25">
      <c r="A22" s="68" t="s">
        <v>40</v>
      </c>
      <c r="B22" s="68"/>
      <c r="C22" s="68"/>
      <c r="D22" s="68"/>
      <c r="E22" s="68"/>
      <c r="F22" s="62">
        <v>2.0999999999999999E-3</v>
      </c>
      <c r="G22" s="68"/>
      <c r="H22" s="68"/>
      <c r="I22" s="68"/>
      <c r="J22" s="68"/>
      <c r="K22" s="68"/>
      <c r="L22" s="3"/>
    </row>
    <row r="23" spans="1:12" s="7" customFormat="1" ht="15" customHeight="1" x14ac:dyDescent="0.25">
      <c r="A23" s="68" t="s">
        <v>90</v>
      </c>
      <c r="B23" s="68"/>
      <c r="C23" s="68"/>
      <c r="D23" s="68"/>
      <c r="E23" s="68"/>
      <c r="F23" s="62">
        <v>5.9999999999999995E-4</v>
      </c>
      <c r="G23" s="68"/>
      <c r="H23" s="68"/>
      <c r="I23" s="68"/>
      <c r="J23" s="68"/>
      <c r="K23" s="68"/>
      <c r="L23" s="3"/>
    </row>
    <row r="24" spans="1:12" s="7" customFormat="1" ht="15" customHeight="1" x14ac:dyDescent="0.25">
      <c r="A24" s="68" t="s">
        <v>48</v>
      </c>
      <c r="B24" s="68"/>
      <c r="C24" s="68"/>
      <c r="D24" s="68"/>
      <c r="E24" s="68"/>
      <c r="F24" s="62">
        <v>5.9999999999999995E-4</v>
      </c>
      <c r="G24" s="68"/>
      <c r="H24" s="68"/>
      <c r="I24" s="68"/>
      <c r="J24" s="68"/>
      <c r="K24" s="68"/>
      <c r="L24" s="3"/>
    </row>
    <row r="25" spans="1:12" s="7" customFormat="1" ht="15" customHeight="1" x14ac:dyDescent="0.25">
      <c r="A25" s="68" t="s">
        <v>89</v>
      </c>
      <c r="B25" s="68"/>
      <c r="C25" s="68"/>
      <c r="D25" s="68"/>
      <c r="E25" s="68"/>
      <c r="F25" s="62">
        <v>5.9999999999999995E-4</v>
      </c>
      <c r="G25" s="68"/>
      <c r="H25" s="68"/>
      <c r="I25" s="68"/>
      <c r="J25" s="68"/>
      <c r="K25" s="68"/>
      <c r="L25" s="3"/>
    </row>
    <row r="26" spans="1:12" s="7" customFormat="1" ht="15" customHeight="1" x14ac:dyDescent="0.25">
      <c r="A26" s="68" t="s">
        <v>49</v>
      </c>
      <c r="B26" s="68"/>
      <c r="C26" s="68"/>
      <c r="D26" s="68"/>
      <c r="E26" s="68"/>
      <c r="F26" s="62">
        <v>5.9999999999999995E-4</v>
      </c>
      <c r="G26" s="68"/>
      <c r="H26" s="68"/>
      <c r="I26" s="68"/>
      <c r="J26" s="68"/>
      <c r="K26" s="68"/>
      <c r="L26" s="3"/>
    </row>
    <row r="27" spans="1:12" s="7" customFormat="1" ht="15" customHeight="1" x14ac:dyDescent="0.25">
      <c r="A27" s="68" t="s">
        <v>50</v>
      </c>
      <c r="B27" s="68"/>
      <c r="C27" s="68"/>
      <c r="D27" s="68"/>
      <c r="E27" s="68"/>
      <c r="F27" s="62">
        <v>5.9999999999999995E-4</v>
      </c>
      <c r="G27" s="68"/>
      <c r="H27" s="68"/>
      <c r="I27" s="68"/>
      <c r="J27" s="68"/>
      <c r="K27" s="68"/>
      <c r="L27" s="3"/>
    </row>
    <row r="28" spans="1:12" s="7" customFormat="1" ht="15" customHeight="1" x14ac:dyDescent="0.25">
      <c r="A28" s="68" t="s">
        <v>91</v>
      </c>
      <c r="B28" s="68"/>
      <c r="C28" s="68"/>
      <c r="D28" s="68"/>
      <c r="E28" s="68"/>
      <c r="F28" s="62">
        <v>5.9999999999999995E-4</v>
      </c>
      <c r="G28" s="68"/>
      <c r="H28" s="68"/>
      <c r="I28" s="68"/>
      <c r="J28" s="68"/>
      <c r="K28" s="68"/>
      <c r="L28" s="3"/>
    </row>
    <row r="29" spans="1:12" s="7" customFormat="1" ht="15" customHeight="1" x14ac:dyDescent="0.25">
      <c r="A29" s="68" t="s">
        <v>92</v>
      </c>
      <c r="B29" s="68"/>
      <c r="C29" s="68"/>
      <c r="D29" s="68"/>
      <c r="E29" s="68"/>
      <c r="F29" s="62">
        <v>5.9999999999999995E-4</v>
      </c>
      <c r="G29" s="68"/>
      <c r="H29" s="68"/>
      <c r="I29" s="68"/>
      <c r="J29" s="68"/>
      <c r="K29" s="68"/>
      <c r="L29" s="3"/>
    </row>
    <row r="30" spans="1:12" s="7" customFormat="1" ht="15" customHeight="1" x14ac:dyDescent="0.25">
      <c r="A30" s="68" t="s">
        <v>93</v>
      </c>
      <c r="B30" s="68"/>
      <c r="C30" s="68"/>
      <c r="D30" s="68"/>
      <c r="E30" s="68"/>
      <c r="F30" s="62">
        <v>5.9999999999999995E-4</v>
      </c>
      <c r="G30" s="68"/>
      <c r="H30" s="68"/>
      <c r="I30" s="68"/>
      <c r="J30" s="68"/>
      <c r="K30" s="68"/>
      <c r="L30" s="3"/>
    </row>
    <row r="31" spans="1:12" s="7" customFormat="1" ht="15" customHeight="1" x14ac:dyDescent="0.25">
      <c r="A31" s="68" t="s">
        <v>94</v>
      </c>
      <c r="B31" s="68"/>
      <c r="C31" s="68"/>
      <c r="D31" s="68"/>
      <c r="E31" s="68"/>
      <c r="F31" s="62">
        <v>5.9999999999999995E-4</v>
      </c>
      <c r="G31" s="68"/>
      <c r="H31" s="68"/>
      <c r="I31" s="68"/>
      <c r="J31" s="68"/>
      <c r="K31" s="68"/>
      <c r="L31" s="3"/>
    </row>
    <row r="32" spans="1:12" s="7" customFormat="1" ht="15" customHeight="1" x14ac:dyDescent="0.25">
      <c r="A32" s="68" t="s">
        <v>51</v>
      </c>
      <c r="B32" s="68"/>
      <c r="C32" s="68"/>
      <c r="D32" s="68"/>
      <c r="E32" s="68"/>
      <c r="F32" s="62">
        <v>2.9999999999999997E-4</v>
      </c>
      <c r="G32" s="68"/>
      <c r="H32" s="68"/>
      <c r="I32" s="68"/>
      <c r="J32" s="68"/>
      <c r="K32" s="68"/>
      <c r="L32" s="3"/>
    </row>
    <row r="33" spans="1:12" s="7" customFormat="1" ht="15" customHeight="1" x14ac:dyDescent="0.25">
      <c r="A33" s="68" t="s">
        <v>95</v>
      </c>
      <c r="B33" s="68"/>
      <c r="C33" s="68"/>
      <c r="D33" s="68"/>
      <c r="E33" s="68"/>
      <c r="F33" s="62">
        <v>8.9999999999999998E-4</v>
      </c>
      <c r="G33" s="68"/>
      <c r="H33" s="68"/>
      <c r="I33" s="68"/>
      <c r="J33" s="68"/>
      <c r="K33" s="68"/>
      <c r="L33" s="3"/>
    </row>
    <row r="34" spans="1:12" s="7" customFormat="1" ht="15" customHeight="1" x14ac:dyDescent="0.25">
      <c r="A34" s="68" t="s">
        <v>97</v>
      </c>
      <c r="B34" s="68"/>
      <c r="C34" s="68"/>
      <c r="D34" s="68"/>
      <c r="E34" s="68"/>
      <c r="F34" s="62">
        <v>5.9999999999999995E-4</v>
      </c>
      <c r="G34" s="68"/>
      <c r="H34" s="68"/>
      <c r="I34" s="68"/>
      <c r="J34" s="68"/>
      <c r="K34" s="68"/>
      <c r="L34" s="3"/>
    </row>
    <row r="35" spans="1:12" s="7" customFormat="1" ht="15" customHeight="1" x14ac:dyDescent="0.25">
      <c r="A35" s="68" t="s">
        <v>54</v>
      </c>
      <c r="B35" s="68"/>
      <c r="C35" s="68"/>
      <c r="D35" s="68"/>
      <c r="E35" s="68"/>
      <c r="F35" s="62">
        <v>5.9999999999999995E-4</v>
      </c>
      <c r="G35" s="68"/>
      <c r="H35" s="68"/>
      <c r="I35" s="68"/>
      <c r="J35" s="68"/>
      <c r="K35" s="68"/>
      <c r="L35" s="3"/>
    </row>
    <row r="36" spans="1:12" s="7" customFormat="1" ht="15" customHeight="1" x14ac:dyDescent="0.25">
      <c r="A36" s="68" t="s">
        <v>52</v>
      </c>
      <c r="B36" s="68"/>
      <c r="C36" s="68"/>
      <c r="D36" s="68"/>
      <c r="E36" s="68"/>
      <c r="F36" s="62">
        <v>5.9999999999999995E-4</v>
      </c>
      <c r="G36" s="68"/>
      <c r="H36" s="68"/>
      <c r="I36" s="68"/>
      <c r="J36" s="68"/>
      <c r="K36" s="68"/>
      <c r="L36" s="3"/>
    </row>
    <row r="37" spans="1:12" s="7" customFormat="1" ht="15" customHeight="1" x14ac:dyDescent="0.25">
      <c r="A37" s="68" t="s">
        <v>96</v>
      </c>
      <c r="B37" s="68"/>
      <c r="C37" s="68"/>
      <c r="D37" s="68"/>
      <c r="E37" s="68"/>
      <c r="F37" s="62">
        <v>4.7999999999999996E-3</v>
      </c>
      <c r="G37" s="68"/>
      <c r="H37" s="68"/>
      <c r="I37" s="68"/>
      <c r="J37" s="68"/>
      <c r="K37" s="68"/>
      <c r="L37" s="3"/>
    </row>
    <row r="38" spans="1:12" s="7" customFormat="1" ht="15" customHeight="1" x14ac:dyDescent="0.25">
      <c r="A38" s="68" t="s">
        <v>53</v>
      </c>
      <c r="B38" s="68"/>
      <c r="C38" s="68"/>
      <c r="D38" s="68"/>
      <c r="E38" s="68"/>
      <c r="F38" s="62">
        <v>4.7999999999999996E-3</v>
      </c>
      <c r="G38" s="68"/>
      <c r="H38" s="68"/>
      <c r="I38" s="68"/>
      <c r="J38" s="68"/>
      <c r="K38" s="68"/>
      <c r="L38" s="3"/>
    </row>
    <row r="39" spans="1:12" s="7" customFormat="1" ht="15" customHeight="1" x14ac:dyDescent="0.25">
      <c r="A39" s="68" t="s">
        <v>98</v>
      </c>
      <c r="B39" s="68"/>
      <c r="C39" s="68"/>
      <c r="D39" s="68"/>
      <c r="E39" s="68"/>
      <c r="F39" s="62">
        <v>5.9999999999999995E-4</v>
      </c>
      <c r="G39" s="68"/>
      <c r="H39" s="68"/>
      <c r="I39" s="68"/>
      <c r="J39" s="68"/>
      <c r="K39" s="68"/>
      <c r="L39" s="3"/>
    </row>
    <row r="40" spans="1:12" s="7" customFormat="1" ht="15" customHeight="1" x14ac:dyDescent="0.25">
      <c r="A40" s="68" t="s">
        <v>99</v>
      </c>
      <c r="B40" s="68"/>
      <c r="C40" s="68"/>
      <c r="D40" s="68"/>
      <c r="E40" s="68"/>
      <c r="F40" s="62">
        <v>5.9999999999999995E-4</v>
      </c>
      <c r="G40" s="68"/>
      <c r="H40" s="68"/>
      <c r="I40" s="68"/>
      <c r="J40" s="68"/>
      <c r="K40" s="68"/>
      <c r="L40" s="3"/>
    </row>
    <row r="41" spans="1:12" s="7" customFormat="1" ht="15" customHeight="1" x14ac:dyDescent="0.25">
      <c r="A41" s="68" t="s">
        <v>100</v>
      </c>
      <c r="B41" s="68"/>
      <c r="C41" s="68"/>
      <c r="D41" s="68"/>
      <c r="E41" s="68"/>
      <c r="F41" s="62">
        <v>5.9999999999999995E-4</v>
      </c>
      <c r="G41" s="68"/>
      <c r="H41" s="68"/>
      <c r="I41" s="68"/>
      <c r="J41" s="68"/>
      <c r="K41" s="68"/>
      <c r="L41" s="3"/>
    </row>
    <row r="42" spans="1:12" s="7" customFormat="1" ht="15" customHeight="1" x14ac:dyDescent="0.25">
      <c r="A42" s="68" t="s">
        <v>55</v>
      </c>
      <c r="B42" s="68"/>
      <c r="C42" s="68"/>
      <c r="D42" s="68"/>
      <c r="E42" s="68"/>
      <c r="F42" s="62">
        <v>9.5999999999999992E-3</v>
      </c>
      <c r="G42" s="68"/>
      <c r="H42" s="68"/>
      <c r="I42" s="68"/>
      <c r="J42" s="68"/>
      <c r="K42" s="68"/>
      <c r="L42" s="3"/>
    </row>
    <row r="43" spans="1:12" s="7" customFormat="1" ht="15" customHeight="1" x14ac:dyDescent="0.25">
      <c r="A43" s="68" t="s">
        <v>101</v>
      </c>
      <c r="B43" s="68"/>
      <c r="C43" s="68"/>
      <c r="D43" s="68"/>
      <c r="E43" s="68"/>
      <c r="F43" s="62">
        <v>5.9999999999999995E-4</v>
      </c>
      <c r="G43" s="68"/>
      <c r="H43" s="68"/>
      <c r="I43" s="68"/>
      <c r="J43" s="68"/>
      <c r="K43" s="68"/>
      <c r="L43" s="3"/>
    </row>
    <row r="44" spans="1:12" s="7" customFormat="1" x14ac:dyDescent="0.25">
      <c r="A44" s="69" t="s">
        <v>4</v>
      </c>
      <c r="B44" s="69"/>
      <c r="C44" s="69"/>
      <c r="D44" s="69"/>
      <c r="E44" s="69"/>
      <c r="F44" s="3">
        <f>SUM(F16:F43)</f>
        <v>3.5699999999999996E-2</v>
      </c>
      <c r="G44" s="69" t="s">
        <v>4</v>
      </c>
      <c r="H44" s="69"/>
      <c r="I44" s="69"/>
      <c r="J44" s="69"/>
      <c r="K44" s="69"/>
      <c r="L44" s="62">
        <f>SUM(L16:L43)</f>
        <v>5.9999999999999995E-4</v>
      </c>
    </row>
    <row r="45" spans="1:12" s="7" customFormat="1" x14ac:dyDescent="0.25"/>
    <row r="46" spans="1:12" s="7" customFormat="1" x14ac:dyDescent="0.25">
      <c r="A46" s="6" t="s">
        <v>115</v>
      </c>
      <c r="F46" s="7">
        <v>56</v>
      </c>
    </row>
    <row r="47" spans="1:12" s="7" customFormat="1" ht="48" customHeight="1" x14ac:dyDescent="0.25">
      <c r="A47" s="65" t="s">
        <v>5</v>
      </c>
      <c r="B47" s="66"/>
      <c r="C47" s="66"/>
      <c r="D47" s="66"/>
      <c r="E47" s="67"/>
      <c r="F47" s="14" t="s">
        <v>6</v>
      </c>
      <c r="G47" s="14" t="s">
        <v>1</v>
      </c>
      <c r="H47" s="14" t="s">
        <v>70</v>
      </c>
      <c r="I47" s="14" t="s">
        <v>71</v>
      </c>
      <c r="J47" s="14" t="s">
        <v>72</v>
      </c>
      <c r="K47" s="17" t="s">
        <v>73</v>
      </c>
    </row>
    <row r="48" spans="1:12" s="7" customFormat="1" ht="15" customHeight="1" x14ac:dyDescent="0.25">
      <c r="A48" s="68" t="s">
        <v>44</v>
      </c>
      <c r="B48" s="68"/>
      <c r="C48" s="68"/>
      <c r="D48" s="68"/>
      <c r="E48" s="68"/>
      <c r="F48" s="3">
        <f>'Услуга №1'!F37</f>
        <v>25207</v>
      </c>
      <c r="G48" s="62">
        <f>F16</f>
        <v>5.9999999999999995E-4</v>
      </c>
      <c r="H48" s="5">
        <f>F48*G48*12</f>
        <v>181.49039999999997</v>
      </c>
      <c r="I48" s="5">
        <f>H48*1.302+7.52+9.69</f>
        <v>253.51050079999996</v>
      </c>
      <c r="J48" s="35">
        <f>F46</f>
        <v>56</v>
      </c>
      <c r="K48" s="5">
        <f>I48/J48</f>
        <v>4.5269732285714275</v>
      </c>
    </row>
    <row r="49" spans="1:11" s="7" customFormat="1" ht="15" customHeight="1" x14ac:dyDescent="0.25">
      <c r="A49" s="68" t="s">
        <v>45</v>
      </c>
      <c r="B49" s="68"/>
      <c r="C49" s="68"/>
      <c r="D49" s="68"/>
      <c r="E49" s="68"/>
      <c r="F49" s="3">
        <f>'Услуга №1'!F87</f>
        <v>19169</v>
      </c>
      <c r="G49" s="62">
        <f t="shared" ref="G49:G75" si="0">F17</f>
        <v>5.9999999999999995E-4</v>
      </c>
      <c r="H49" s="5">
        <f t="shared" ref="H49:H75" si="1">F49*G49*12</f>
        <v>138.01679999999999</v>
      </c>
      <c r="I49" s="5">
        <f t="shared" ref="I49:I75" si="2">H49*1.302+7.52+9.69</f>
        <v>196.90787359999999</v>
      </c>
      <c r="J49" s="35">
        <f>J48</f>
        <v>56</v>
      </c>
      <c r="K49" s="5">
        <f t="shared" ref="K49:K74" si="3">I49/J49</f>
        <v>3.5162120285714282</v>
      </c>
    </row>
    <row r="50" spans="1:11" s="7" customFormat="1" ht="15" customHeight="1" x14ac:dyDescent="0.25">
      <c r="A50" s="68" t="s">
        <v>88</v>
      </c>
      <c r="B50" s="68"/>
      <c r="C50" s="68"/>
      <c r="D50" s="68"/>
      <c r="E50" s="68"/>
      <c r="F50" s="3">
        <f>'Услуга №1'!F86</f>
        <v>20387</v>
      </c>
      <c r="G50" s="62">
        <f t="shared" si="0"/>
        <v>5.9999999999999995E-4</v>
      </c>
      <c r="H50" s="5">
        <f t="shared" si="1"/>
        <v>146.78639999999999</v>
      </c>
      <c r="I50" s="5">
        <f t="shared" si="2"/>
        <v>208.32589279999999</v>
      </c>
      <c r="J50" s="35">
        <f t="shared" ref="J50:J75" si="4">J49</f>
        <v>56</v>
      </c>
      <c r="K50" s="5">
        <f t="shared" si="3"/>
        <v>3.7201052285714282</v>
      </c>
    </row>
    <row r="51" spans="1:11" s="7" customFormat="1" ht="15.75" customHeight="1" x14ac:dyDescent="0.25">
      <c r="A51" s="68" t="s">
        <v>47</v>
      </c>
      <c r="B51" s="68"/>
      <c r="C51" s="68"/>
      <c r="D51" s="68"/>
      <c r="E51" s="68"/>
      <c r="F51" s="3">
        <f>'Услуга №1'!F88</f>
        <v>19169</v>
      </c>
      <c r="G51" s="62">
        <f t="shared" si="0"/>
        <v>5.9999999999999995E-4</v>
      </c>
      <c r="H51" s="5">
        <f t="shared" si="1"/>
        <v>138.01679999999999</v>
      </c>
      <c r="I51" s="5">
        <f t="shared" si="2"/>
        <v>196.90787359999999</v>
      </c>
      <c r="J51" s="35">
        <f t="shared" si="4"/>
        <v>56</v>
      </c>
      <c r="K51" s="5">
        <f t="shared" si="3"/>
        <v>3.5162120285714282</v>
      </c>
    </row>
    <row r="52" spans="1:11" s="7" customFormat="1" ht="15" customHeight="1" x14ac:dyDescent="0.25">
      <c r="A52" s="68" t="s">
        <v>46</v>
      </c>
      <c r="B52" s="68"/>
      <c r="C52" s="68"/>
      <c r="D52" s="68"/>
      <c r="E52" s="68"/>
      <c r="F52" s="3">
        <f>'Услуга №1'!F38</f>
        <v>19169</v>
      </c>
      <c r="G52" s="62">
        <f t="shared" si="0"/>
        <v>5.9999999999999995E-4</v>
      </c>
      <c r="H52" s="5">
        <f t="shared" si="1"/>
        <v>138.01679999999999</v>
      </c>
      <c r="I52" s="5">
        <f t="shared" si="2"/>
        <v>196.90787359999999</v>
      </c>
      <c r="J52" s="35">
        <f t="shared" si="4"/>
        <v>56</v>
      </c>
      <c r="K52" s="5">
        <f t="shared" si="3"/>
        <v>3.5162120285714282</v>
      </c>
    </row>
    <row r="53" spans="1:11" s="7" customFormat="1" ht="15" customHeight="1" x14ac:dyDescent="0.25">
      <c r="A53" s="68" t="s">
        <v>87</v>
      </c>
      <c r="B53" s="68"/>
      <c r="C53" s="68"/>
      <c r="D53" s="68"/>
      <c r="E53" s="68"/>
      <c r="F53" s="3">
        <v>15169</v>
      </c>
      <c r="G53" s="62">
        <f t="shared" si="0"/>
        <v>5.9999999999999995E-4</v>
      </c>
      <c r="H53" s="5">
        <f t="shared" si="1"/>
        <v>109.21680000000001</v>
      </c>
      <c r="I53" s="5">
        <f t="shared" si="2"/>
        <v>159.41027360000001</v>
      </c>
      <c r="J53" s="35">
        <f t="shared" si="4"/>
        <v>56</v>
      </c>
      <c r="K53" s="5">
        <f t="shared" si="3"/>
        <v>2.8466120285714287</v>
      </c>
    </row>
    <row r="54" spans="1:11" s="7" customFormat="1" ht="15" customHeight="1" x14ac:dyDescent="0.25">
      <c r="A54" s="68" t="s">
        <v>40</v>
      </c>
      <c r="B54" s="68"/>
      <c r="C54" s="68"/>
      <c r="D54" s="68"/>
      <c r="E54" s="68"/>
      <c r="F54" s="24">
        <f>'Услуга №1'!F90</f>
        <v>15592</v>
      </c>
      <c r="G54" s="62">
        <f t="shared" si="0"/>
        <v>2.0999999999999999E-3</v>
      </c>
      <c r="H54" s="5">
        <f t="shared" si="1"/>
        <v>392.91839999999991</v>
      </c>
      <c r="I54" s="5">
        <f t="shared" si="2"/>
        <v>528.78975679999996</v>
      </c>
      <c r="J54" s="35">
        <f t="shared" si="4"/>
        <v>56</v>
      </c>
      <c r="K54" s="5">
        <f t="shared" si="3"/>
        <v>9.4426742285714287</v>
      </c>
    </row>
    <row r="55" spans="1:11" s="7" customFormat="1" ht="15" customHeight="1" x14ac:dyDescent="0.25">
      <c r="A55" s="68" t="s">
        <v>90</v>
      </c>
      <c r="B55" s="68"/>
      <c r="C55" s="68"/>
      <c r="D55" s="68"/>
      <c r="E55" s="68"/>
      <c r="F55" s="24">
        <f>'Услуга №1'!F91</f>
        <v>14764</v>
      </c>
      <c r="G55" s="62">
        <f t="shared" si="0"/>
        <v>5.9999999999999995E-4</v>
      </c>
      <c r="H55" s="5">
        <f t="shared" si="1"/>
        <v>106.3008</v>
      </c>
      <c r="I55" s="5">
        <f t="shared" si="2"/>
        <v>155.61364159999999</v>
      </c>
      <c r="J55" s="35">
        <f t="shared" si="4"/>
        <v>56</v>
      </c>
      <c r="K55" s="5">
        <f t="shared" si="3"/>
        <v>2.7788150285714286</v>
      </c>
    </row>
    <row r="56" spans="1:11" s="7" customFormat="1" ht="15" customHeight="1" x14ac:dyDescent="0.25">
      <c r="A56" s="68" t="s">
        <v>48</v>
      </c>
      <c r="B56" s="68"/>
      <c r="C56" s="68"/>
      <c r="D56" s="68"/>
      <c r="E56" s="68"/>
      <c r="F56" s="24">
        <f>'Услуга №1'!F92</f>
        <v>15592</v>
      </c>
      <c r="G56" s="62">
        <f t="shared" si="0"/>
        <v>5.9999999999999995E-4</v>
      </c>
      <c r="H56" s="5">
        <f t="shared" si="1"/>
        <v>112.2624</v>
      </c>
      <c r="I56" s="5">
        <f t="shared" si="2"/>
        <v>163.3756448</v>
      </c>
      <c r="J56" s="35">
        <f t="shared" si="4"/>
        <v>56</v>
      </c>
      <c r="K56" s="5">
        <f t="shared" si="3"/>
        <v>2.9174222285714286</v>
      </c>
    </row>
    <row r="57" spans="1:11" s="7" customFormat="1" ht="15" customHeight="1" x14ac:dyDescent="0.25">
      <c r="A57" s="68" t="s">
        <v>89</v>
      </c>
      <c r="B57" s="68"/>
      <c r="C57" s="68"/>
      <c r="D57" s="68"/>
      <c r="E57" s="68"/>
      <c r="F57" s="3">
        <f>'Услуга №1'!F39</f>
        <v>15592</v>
      </c>
      <c r="G57" s="62">
        <f t="shared" si="0"/>
        <v>5.9999999999999995E-4</v>
      </c>
      <c r="H57" s="5">
        <f t="shared" si="1"/>
        <v>112.2624</v>
      </c>
      <c r="I57" s="5">
        <f t="shared" si="2"/>
        <v>163.3756448</v>
      </c>
      <c r="J57" s="35">
        <f t="shared" si="4"/>
        <v>56</v>
      </c>
      <c r="K57" s="5">
        <f t="shared" si="3"/>
        <v>2.9174222285714286</v>
      </c>
    </row>
    <row r="58" spans="1:11" s="7" customFormat="1" ht="16.5" customHeight="1" x14ac:dyDescent="0.25">
      <c r="A58" s="68" t="s">
        <v>49</v>
      </c>
      <c r="B58" s="68"/>
      <c r="C58" s="68"/>
      <c r="D58" s="68"/>
      <c r="E58" s="68"/>
      <c r="F58" s="3">
        <v>15169</v>
      </c>
      <c r="G58" s="62">
        <f t="shared" si="0"/>
        <v>5.9999999999999995E-4</v>
      </c>
      <c r="H58" s="5">
        <f t="shared" si="1"/>
        <v>109.21680000000001</v>
      </c>
      <c r="I58" s="5">
        <f t="shared" si="2"/>
        <v>159.41027360000001</v>
      </c>
      <c r="J58" s="35">
        <f t="shared" si="4"/>
        <v>56</v>
      </c>
      <c r="K58" s="5">
        <f t="shared" si="3"/>
        <v>2.8466120285714287</v>
      </c>
    </row>
    <row r="59" spans="1:11" s="7" customFormat="1" ht="15" customHeight="1" x14ac:dyDescent="0.25">
      <c r="A59" s="68" t="s">
        <v>50</v>
      </c>
      <c r="B59" s="68"/>
      <c r="C59" s="68"/>
      <c r="D59" s="68"/>
      <c r="E59" s="68"/>
      <c r="F59" s="3">
        <v>15169</v>
      </c>
      <c r="G59" s="62">
        <f t="shared" si="0"/>
        <v>5.9999999999999995E-4</v>
      </c>
      <c r="H59" s="5">
        <f t="shared" si="1"/>
        <v>109.21680000000001</v>
      </c>
      <c r="I59" s="5">
        <f t="shared" si="2"/>
        <v>159.41027360000001</v>
      </c>
      <c r="J59" s="35">
        <f t="shared" si="4"/>
        <v>56</v>
      </c>
      <c r="K59" s="5">
        <f t="shared" si="3"/>
        <v>2.8466120285714287</v>
      </c>
    </row>
    <row r="60" spans="1:11" s="7" customFormat="1" ht="15" customHeight="1" x14ac:dyDescent="0.25">
      <c r="A60" s="68" t="s">
        <v>91</v>
      </c>
      <c r="B60" s="68"/>
      <c r="C60" s="68"/>
      <c r="D60" s="68"/>
      <c r="E60" s="68"/>
      <c r="F60" s="3">
        <f>'Услуга №1'!F42</f>
        <v>16258</v>
      </c>
      <c r="G60" s="62">
        <f t="shared" si="0"/>
        <v>5.9999999999999995E-4</v>
      </c>
      <c r="H60" s="5">
        <f t="shared" si="1"/>
        <v>117.05759999999999</v>
      </c>
      <c r="I60" s="5">
        <f t="shared" si="2"/>
        <v>169.6189952</v>
      </c>
      <c r="J60" s="35">
        <f t="shared" si="4"/>
        <v>56</v>
      </c>
      <c r="K60" s="5">
        <f t="shared" si="3"/>
        <v>3.0289106285714285</v>
      </c>
    </row>
    <row r="61" spans="1:11" s="7" customFormat="1" ht="17.25" customHeight="1" x14ac:dyDescent="0.25">
      <c r="A61" s="68" t="s">
        <v>92</v>
      </c>
      <c r="B61" s="68"/>
      <c r="C61" s="68"/>
      <c r="D61" s="68"/>
      <c r="E61" s="68"/>
      <c r="F61" s="3">
        <f>'Услуга №1'!F43</f>
        <v>15592</v>
      </c>
      <c r="G61" s="62">
        <f t="shared" si="0"/>
        <v>5.9999999999999995E-4</v>
      </c>
      <c r="H61" s="5">
        <f t="shared" si="1"/>
        <v>112.2624</v>
      </c>
      <c r="I61" s="5">
        <f t="shared" si="2"/>
        <v>163.3756448</v>
      </c>
      <c r="J61" s="35">
        <f t="shared" si="4"/>
        <v>56</v>
      </c>
      <c r="K61" s="5">
        <f t="shared" si="3"/>
        <v>2.9174222285714286</v>
      </c>
    </row>
    <row r="62" spans="1:11" s="7" customFormat="1" ht="17.25" customHeight="1" x14ac:dyDescent="0.25">
      <c r="A62" s="68" t="s">
        <v>93</v>
      </c>
      <c r="B62" s="68"/>
      <c r="C62" s="68"/>
      <c r="D62" s="68"/>
      <c r="E62" s="68"/>
      <c r="F62" s="3">
        <f>'Услуга №1'!F44</f>
        <v>15592</v>
      </c>
      <c r="G62" s="62">
        <f t="shared" si="0"/>
        <v>5.9999999999999995E-4</v>
      </c>
      <c r="H62" s="5">
        <f t="shared" si="1"/>
        <v>112.2624</v>
      </c>
      <c r="I62" s="5">
        <f t="shared" si="2"/>
        <v>163.3756448</v>
      </c>
      <c r="J62" s="35">
        <f t="shared" si="4"/>
        <v>56</v>
      </c>
      <c r="K62" s="5">
        <f t="shared" si="3"/>
        <v>2.9174222285714286</v>
      </c>
    </row>
    <row r="63" spans="1:11" s="7" customFormat="1" ht="15" customHeight="1" x14ac:dyDescent="0.25">
      <c r="A63" s="68" t="s">
        <v>94</v>
      </c>
      <c r="B63" s="68"/>
      <c r="C63" s="68"/>
      <c r="D63" s="68"/>
      <c r="E63" s="68"/>
      <c r="F63" s="35">
        <f>'Услуга №1'!F45</f>
        <v>16558</v>
      </c>
      <c r="G63" s="62">
        <f t="shared" si="0"/>
        <v>5.9999999999999995E-4</v>
      </c>
      <c r="H63" s="5">
        <f t="shared" si="1"/>
        <v>119.21759999999999</v>
      </c>
      <c r="I63" s="5">
        <f t="shared" si="2"/>
        <v>172.4313152</v>
      </c>
      <c r="J63" s="35">
        <f t="shared" si="4"/>
        <v>56</v>
      </c>
      <c r="K63" s="5">
        <f t="shared" si="3"/>
        <v>3.0791306285714284</v>
      </c>
    </row>
    <row r="64" spans="1:11" s="7" customFormat="1" ht="15" customHeight="1" x14ac:dyDescent="0.25">
      <c r="A64" s="68" t="s">
        <v>51</v>
      </c>
      <c r="B64" s="68"/>
      <c r="C64" s="68"/>
      <c r="D64" s="68"/>
      <c r="E64" s="68"/>
      <c r="F64" s="24">
        <f>'Услуга №1'!F93</f>
        <v>15300</v>
      </c>
      <c r="G64" s="62">
        <f t="shared" si="0"/>
        <v>2.9999999999999997E-4</v>
      </c>
      <c r="H64" s="5">
        <f t="shared" si="1"/>
        <v>55.08</v>
      </c>
      <c r="I64" s="5">
        <f t="shared" si="2"/>
        <v>88.924160000000001</v>
      </c>
      <c r="J64" s="35">
        <f t="shared" si="4"/>
        <v>56</v>
      </c>
      <c r="K64" s="5">
        <f t="shared" si="3"/>
        <v>1.5879314285714285</v>
      </c>
    </row>
    <row r="65" spans="1:13" s="7" customFormat="1" ht="15" customHeight="1" x14ac:dyDescent="0.25">
      <c r="A65" s="68" t="s">
        <v>95</v>
      </c>
      <c r="B65" s="68"/>
      <c r="C65" s="68"/>
      <c r="D65" s="68"/>
      <c r="E65" s="68"/>
      <c r="F65" s="3">
        <f>'Услуга №1'!F46</f>
        <v>16650</v>
      </c>
      <c r="G65" s="62">
        <f t="shared" si="0"/>
        <v>8.9999999999999998E-4</v>
      </c>
      <c r="H65" s="5">
        <f t="shared" si="1"/>
        <v>179.82</v>
      </c>
      <c r="I65" s="5">
        <f t="shared" si="2"/>
        <v>251.33564000000001</v>
      </c>
      <c r="J65" s="35">
        <f t="shared" si="4"/>
        <v>56</v>
      </c>
      <c r="K65" s="5">
        <f t="shared" si="3"/>
        <v>4.4881364285714289</v>
      </c>
    </row>
    <row r="66" spans="1:13" s="7" customFormat="1" ht="15.75" customHeight="1" x14ac:dyDescent="0.25">
      <c r="A66" s="68" t="s">
        <v>97</v>
      </c>
      <c r="B66" s="68"/>
      <c r="C66" s="68"/>
      <c r="D66" s="68"/>
      <c r="E66" s="68"/>
      <c r="F66" s="3">
        <f>'Услуга №1'!F47</f>
        <v>16182</v>
      </c>
      <c r="G66" s="62">
        <f t="shared" si="0"/>
        <v>5.9999999999999995E-4</v>
      </c>
      <c r="H66" s="5">
        <f t="shared" si="1"/>
        <v>116.51039999999999</v>
      </c>
      <c r="I66" s="5">
        <f t="shared" si="2"/>
        <v>168.90654079999999</v>
      </c>
      <c r="J66" s="35">
        <f t="shared" si="4"/>
        <v>56</v>
      </c>
      <c r="K66" s="5">
        <f t="shared" si="3"/>
        <v>3.0161882285714285</v>
      </c>
    </row>
    <row r="67" spans="1:13" s="7" customFormat="1" ht="15" customHeight="1" x14ac:dyDescent="0.25">
      <c r="A67" s="68" t="s">
        <v>54</v>
      </c>
      <c r="B67" s="68"/>
      <c r="C67" s="68"/>
      <c r="D67" s="68"/>
      <c r="E67" s="68"/>
      <c r="F67" s="3">
        <f>'Услуга №1'!F48</f>
        <v>19169</v>
      </c>
      <c r="G67" s="62">
        <f t="shared" si="0"/>
        <v>5.9999999999999995E-4</v>
      </c>
      <c r="H67" s="5">
        <f t="shared" si="1"/>
        <v>138.01679999999999</v>
      </c>
      <c r="I67" s="5">
        <f t="shared" si="2"/>
        <v>196.90787359999999</v>
      </c>
      <c r="J67" s="35">
        <f t="shared" si="4"/>
        <v>56</v>
      </c>
      <c r="K67" s="5">
        <f t="shared" si="3"/>
        <v>3.5162120285714282</v>
      </c>
    </row>
    <row r="68" spans="1:13" s="7" customFormat="1" ht="15" customHeight="1" x14ac:dyDescent="0.25">
      <c r="A68" s="68" t="s">
        <v>52</v>
      </c>
      <c r="B68" s="68"/>
      <c r="C68" s="68"/>
      <c r="D68" s="68"/>
      <c r="E68" s="68"/>
      <c r="F68" s="23">
        <f>'Услуга №1'!F49</f>
        <v>16847.496999999999</v>
      </c>
      <c r="G68" s="62">
        <f t="shared" si="0"/>
        <v>5.9999999999999995E-4</v>
      </c>
      <c r="H68" s="5">
        <f t="shared" si="1"/>
        <v>121.30197839999997</v>
      </c>
      <c r="I68" s="5">
        <f t="shared" si="2"/>
        <v>175.14517587679998</v>
      </c>
      <c r="J68" s="35">
        <f t="shared" si="4"/>
        <v>56</v>
      </c>
      <c r="K68" s="5">
        <f t="shared" si="3"/>
        <v>3.1275924263714283</v>
      </c>
    </row>
    <row r="69" spans="1:13" s="7" customFormat="1" ht="15" customHeight="1" x14ac:dyDescent="0.25">
      <c r="A69" s="68" t="s">
        <v>96</v>
      </c>
      <c r="B69" s="68"/>
      <c r="C69" s="68"/>
      <c r="D69" s="68"/>
      <c r="E69" s="68"/>
      <c r="F69" s="24">
        <f>'Услуга №1'!F94</f>
        <v>16406</v>
      </c>
      <c r="G69" s="62">
        <f t="shared" si="0"/>
        <v>4.7999999999999996E-3</v>
      </c>
      <c r="H69" s="5">
        <f t="shared" si="1"/>
        <v>944.98559999999986</v>
      </c>
      <c r="I69" s="5">
        <f t="shared" si="2"/>
        <v>1247.5812512</v>
      </c>
      <c r="J69" s="35">
        <f t="shared" si="4"/>
        <v>56</v>
      </c>
      <c r="K69" s="5">
        <f t="shared" si="3"/>
        <v>22.278236628571428</v>
      </c>
    </row>
    <row r="70" spans="1:13" s="7" customFormat="1" ht="15" customHeight="1" x14ac:dyDescent="0.25">
      <c r="A70" s="68" t="s">
        <v>53</v>
      </c>
      <c r="B70" s="68"/>
      <c r="C70" s="68"/>
      <c r="D70" s="68"/>
      <c r="E70" s="68"/>
      <c r="F70" s="24">
        <f>'Услуга №1'!F95</f>
        <v>13592</v>
      </c>
      <c r="G70" s="62">
        <f t="shared" si="0"/>
        <v>4.7999999999999996E-3</v>
      </c>
      <c r="H70" s="5">
        <f t="shared" si="1"/>
        <v>782.89919999999984</v>
      </c>
      <c r="I70" s="5">
        <f t="shared" si="2"/>
        <v>1036.5447583999999</v>
      </c>
      <c r="J70" s="35">
        <f t="shared" si="4"/>
        <v>56</v>
      </c>
      <c r="K70" s="5">
        <f t="shared" si="3"/>
        <v>18.509727828571425</v>
      </c>
    </row>
    <row r="71" spans="1:13" s="7" customFormat="1" ht="15" customHeight="1" x14ac:dyDescent="0.25">
      <c r="A71" s="68" t="s">
        <v>98</v>
      </c>
      <c r="B71" s="68"/>
      <c r="C71" s="68"/>
      <c r="D71" s="68"/>
      <c r="E71" s="68"/>
      <c r="F71" s="24">
        <f>'Услуга №1'!F96</f>
        <v>16287</v>
      </c>
      <c r="G71" s="62">
        <f t="shared" si="0"/>
        <v>5.9999999999999995E-4</v>
      </c>
      <c r="H71" s="5">
        <f t="shared" si="1"/>
        <v>117.2664</v>
      </c>
      <c r="I71" s="5">
        <f t="shared" si="2"/>
        <v>169.89085280000003</v>
      </c>
      <c r="J71" s="35">
        <f t="shared" si="4"/>
        <v>56</v>
      </c>
      <c r="K71" s="5">
        <f t="shared" si="3"/>
        <v>3.0337652285714292</v>
      </c>
    </row>
    <row r="72" spans="1:13" s="7" customFormat="1" ht="18" customHeight="1" x14ac:dyDescent="0.25">
      <c r="A72" s="68" t="s">
        <v>99</v>
      </c>
      <c r="B72" s="68"/>
      <c r="C72" s="68"/>
      <c r="D72" s="68"/>
      <c r="E72" s="68"/>
      <c r="F72" s="24">
        <f>'Услуга №1'!F97</f>
        <v>16204</v>
      </c>
      <c r="G72" s="62">
        <f t="shared" si="0"/>
        <v>5.9999999999999995E-4</v>
      </c>
      <c r="H72" s="5">
        <f t="shared" si="1"/>
        <v>116.66879999999998</v>
      </c>
      <c r="I72" s="5">
        <f t="shared" si="2"/>
        <v>169.11277759999999</v>
      </c>
      <c r="J72" s="35">
        <f t="shared" si="4"/>
        <v>56</v>
      </c>
      <c r="K72" s="5">
        <f t="shared" si="3"/>
        <v>3.0198710285714285</v>
      </c>
    </row>
    <row r="73" spans="1:13" s="7" customFormat="1" ht="15" customHeight="1" x14ac:dyDescent="0.25">
      <c r="A73" s="68" t="s">
        <v>100</v>
      </c>
      <c r="B73" s="68"/>
      <c r="C73" s="68"/>
      <c r="D73" s="68"/>
      <c r="E73" s="68"/>
      <c r="F73" s="24">
        <f>'Услуга №1'!F98</f>
        <v>15512</v>
      </c>
      <c r="G73" s="62">
        <f t="shared" si="0"/>
        <v>5.9999999999999995E-4</v>
      </c>
      <c r="H73" s="5">
        <f t="shared" si="1"/>
        <v>111.68639999999999</v>
      </c>
      <c r="I73" s="5">
        <f t="shared" si="2"/>
        <v>162.6256928</v>
      </c>
      <c r="J73" s="35">
        <f t="shared" si="4"/>
        <v>56</v>
      </c>
      <c r="K73" s="5">
        <f t="shared" si="3"/>
        <v>2.9040302285714286</v>
      </c>
    </row>
    <row r="74" spans="1:13" s="7" customFormat="1" ht="15" customHeight="1" x14ac:dyDescent="0.25">
      <c r="A74" s="68" t="s">
        <v>55</v>
      </c>
      <c r="B74" s="68"/>
      <c r="C74" s="68"/>
      <c r="D74" s="68"/>
      <c r="E74" s="68"/>
      <c r="F74" s="24">
        <f>'Услуга №1'!F99</f>
        <v>13556</v>
      </c>
      <c r="G74" s="62">
        <f t="shared" si="0"/>
        <v>9.5999999999999992E-3</v>
      </c>
      <c r="H74" s="5">
        <f t="shared" si="1"/>
        <v>1561.6511999999998</v>
      </c>
      <c r="I74" s="5">
        <f t="shared" si="2"/>
        <v>2050.4798623999995</v>
      </c>
      <c r="J74" s="35">
        <f t="shared" si="4"/>
        <v>56</v>
      </c>
      <c r="K74" s="5">
        <f t="shared" si="3"/>
        <v>36.61571182857142</v>
      </c>
    </row>
    <row r="75" spans="1:13" s="7" customFormat="1" ht="17.25" customHeight="1" x14ac:dyDescent="0.25">
      <c r="A75" s="68" t="s">
        <v>101</v>
      </c>
      <c r="B75" s="68"/>
      <c r="C75" s="68"/>
      <c r="D75" s="68"/>
      <c r="E75" s="68"/>
      <c r="F75" s="54">
        <f>'Услуга №1'!F100</f>
        <v>16770</v>
      </c>
      <c r="G75" s="62">
        <f t="shared" si="0"/>
        <v>5.9999999999999995E-4</v>
      </c>
      <c r="H75" s="5">
        <f t="shared" si="1"/>
        <v>120.744</v>
      </c>
      <c r="I75" s="5">
        <f t="shared" si="2"/>
        <v>174.418688</v>
      </c>
      <c r="J75" s="35">
        <f t="shared" si="4"/>
        <v>56</v>
      </c>
      <c r="K75" s="5">
        <f>I75/J75</f>
        <v>3.1146194285714288</v>
      </c>
    </row>
    <row r="76" spans="1:13" ht="18.75" customHeight="1" x14ac:dyDescent="0.25">
      <c r="A76" s="74" t="s">
        <v>76</v>
      </c>
      <c r="B76" s="75"/>
      <c r="C76" s="75"/>
      <c r="D76" s="75"/>
      <c r="E76" s="75"/>
      <c r="F76" s="75"/>
      <c r="G76" s="75"/>
      <c r="H76" s="76"/>
      <c r="I76" s="27">
        <f>SUM(I48:I75)</f>
        <v>9102.6203966767989</v>
      </c>
      <c r="J76" s="28"/>
      <c r="K76" s="27">
        <f>SUM(K48:K75)</f>
        <v>162.54679279779998</v>
      </c>
      <c r="L76" s="7"/>
      <c r="M76" s="47"/>
    </row>
    <row r="77" spans="1:13" s="7" customFormat="1" ht="13.5" customHeight="1" x14ac:dyDescent="0.25"/>
    <row r="78" spans="1:13" s="7" customFormat="1" ht="14.25" customHeight="1" x14ac:dyDescent="0.25">
      <c r="A78" s="70" t="s">
        <v>8</v>
      </c>
      <c r="B78" s="70"/>
      <c r="C78" s="70"/>
      <c r="D78" s="70"/>
      <c r="E78" s="70"/>
      <c r="F78" s="70"/>
      <c r="G78" s="70"/>
      <c r="H78" s="70"/>
      <c r="I78" s="70"/>
      <c r="J78" s="70"/>
      <c r="K78" s="70"/>
      <c r="L78" s="70"/>
    </row>
    <row r="79" spans="1:13" s="7" customFormat="1" ht="45" customHeight="1" x14ac:dyDescent="0.25">
      <c r="A79" s="69" t="s">
        <v>9</v>
      </c>
      <c r="B79" s="69"/>
      <c r="C79" s="69"/>
      <c r="D79" s="69"/>
      <c r="E79" s="69"/>
      <c r="F79" s="14" t="s">
        <v>7</v>
      </c>
      <c r="G79" s="14" t="s">
        <v>69</v>
      </c>
      <c r="H79" s="14" t="s">
        <v>68</v>
      </c>
      <c r="I79" s="14" t="s">
        <v>77</v>
      </c>
      <c r="J79" s="14" t="s">
        <v>72</v>
      </c>
      <c r="K79" s="29" t="s">
        <v>73</v>
      </c>
      <c r="L79" s="31"/>
    </row>
    <row r="80" spans="1:13" s="7" customFormat="1" x14ac:dyDescent="0.25">
      <c r="A80" s="84" t="s">
        <v>41</v>
      </c>
      <c r="B80" s="85"/>
      <c r="C80" s="85"/>
      <c r="D80" s="85"/>
      <c r="E80" s="86"/>
      <c r="F80" s="4" t="s">
        <v>42</v>
      </c>
      <c r="G80" s="21">
        <f>I80/H80</f>
        <v>46.302491103202854</v>
      </c>
      <c r="H80" s="21">
        <f>'Услуга №1'!H54</f>
        <v>2.81</v>
      </c>
      <c r="I80" s="21">
        <v>130.11000000000001</v>
      </c>
      <c r="J80" s="35">
        <f>J75</f>
        <v>56</v>
      </c>
      <c r="K80" s="48">
        <f>I80/J80</f>
        <v>2.3233928571428573</v>
      </c>
      <c r="L80" s="32"/>
    </row>
    <row r="81" spans="1:13" s="7" customFormat="1" x14ac:dyDescent="0.25">
      <c r="A81" s="71" t="s">
        <v>10</v>
      </c>
      <c r="B81" s="71"/>
      <c r="C81" s="71"/>
      <c r="D81" s="71"/>
      <c r="E81" s="71"/>
      <c r="F81" s="3" t="s">
        <v>13</v>
      </c>
      <c r="G81" s="5">
        <f>I81/H81</f>
        <v>0.28958289371878737</v>
      </c>
      <c r="H81" s="21">
        <f>'Услуга №1'!H55</f>
        <v>1706.04</v>
      </c>
      <c r="I81" s="21">
        <v>494.04</v>
      </c>
      <c r="J81" s="35">
        <f>J80</f>
        <v>56</v>
      </c>
      <c r="K81" s="48">
        <f t="shared" ref="K81:K83" si="5">I81/J81</f>
        <v>8.8221428571428575</v>
      </c>
      <c r="L81" s="32"/>
    </row>
    <row r="82" spans="1:13" s="7" customFormat="1" x14ac:dyDescent="0.25">
      <c r="A82" s="71" t="s">
        <v>11</v>
      </c>
      <c r="B82" s="71"/>
      <c r="C82" s="71"/>
      <c r="D82" s="71"/>
      <c r="E82" s="71"/>
      <c r="F82" s="3" t="s">
        <v>14</v>
      </c>
      <c r="G82" s="5">
        <f>I82/H82</f>
        <v>0.29996652159357218</v>
      </c>
      <c r="H82" s="21">
        <f>'Услуга №1'!H56</f>
        <v>29.87</v>
      </c>
      <c r="I82" s="21">
        <v>8.9600000000000009</v>
      </c>
      <c r="J82" s="35">
        <f t="shared" ref="J82:J83" si="6">J81</f>
        <v>56</v>
      </c>
      <c r="K82" s="48">
        <f t="shared" si="5"/>
        <v>0.16</v>
      </c>
      <c r="L82" s="32"/>
    </row>
    <row r="83" spans="1:13" s="7" customFormat="1" x14ac:dyDescent="0.25">
      <c r="A83" s="71" t="s">
        <v>12</v>
      </c>
      <c r="B83" s="71"/>
      <c r="C83" s="71"/>
      <c r="D83" s="71"/>
      <c r="E83" s="71"/>
      <c r="F83" s="3" t="s">
        <v>14</v>
      </c>
      <c r="G83" s="5">
        <f>I83/H83</f>
        <v>0.30007077140835103</v>
      </c>
      <c r="H83" s="21">
        <f>'Услуга №1'!H57</f>
        <v>42.39</v>
      </c>
      <c r="I83" s="21">
        <v>12.72</v>
      </c>
      <c r="J83" s="35">
        <f t="shared" si="6"/>
        <v>56</v>
      </c>
      <c r="K83" s="48">
        <f t="shared" si="5"/>
        <v>0.22714285714285715</v>
      </c>
      <c r="L83" s="32"/>
    </row>
    <row r="84" spans="1:13" s="7" customFormat="1" x14ac:dyDescent="0.25">
      <c r="A84" s="77" t="s">
        <v>56</v>
      </c>
      <c r="B84" s="78"/>
      <c r="C84" s="78"/>
      <c r="D84" s="78"/>
      <c r="E84" s="78"/>
      <c r="F84" s="78"/>
      <c r="G84" s="78"/>
      <c r="H84" s="78"/>
      <c r="I84" s="27">
        <f>SUM(I80:I83)</f>
        <v>645.83000000000015</v>
      </c>
      <c r="J84" s="28"/>
      <c r="K84" s="27">
        <f t="shared" ref="K84" si="7">SUM(K80:K83)</f>
        <v>11.532678571428571</v>
      </c>
      <c r="L84" s="33"/>
    </row>
    <row r="85" spans="1:13" s="7" customFormat="1" ht="12" customHeight="1" x14ac:dyDescent="0.25"/>
    <row r="86" spans="1:13" s="7" customFormat="1" x14ac:dyDescent="0.25">
      <c r="A86" s="70" t="s">
        <v>15</v>
      </c>
      <c r="B86" s="70"/>
      <c r="C86" s="70"/>
      <c r="D86" s="70"/>
      <c r="E86" s="70"/>
      <c r="F86" s="70"/>
      <c r="G86" s="70"/>
      <c r="H86" s="70"/>
      <c r="I86" s="70"/>
      <c r="J86" s="70"/>
      <c r="K86" s="70"/>
      <c r="L86" s="70"/>
    </row>
    <row r="87" spans="1:13" s="7" customFormat="1" ht="49.5" customHeight="1" x14ac:dyDescent="0.25">
      <c r="A87" s="65" t="s">
        <v>19</v>
      </c>
      <c r="B87" s="66"/>
      <c r="C87" s="66"/>
      <c r="D87" s="66"/>
      <c r="E87" s="67"/>
      <c r="F87" s="14" t="s">
        <v>7</v>
      </c>
      <c r="G87" s="14" t="s">
        <v>69</v>
      </c>
      <c r="H87" s="14" t="s">
        <v>68</v>
      </c>
      <c r="I87" s="14" t="s">
        <v>77</v>
      </c>
      <c r="J87" s="14" t="s">
        <v>72</v>
      </c>
      <c r="K87" s="29" t="s">
        <v>73</v>
      </c>
      <c r="L87" s="31"/>
    </row>
    <row r="88" spans="1:13" s="7" customFormat="1" x14ac:dyDescent="0.25">
      <c r="A88" s="71" t="s">
        <v>16</v>
      </c>
      <c r="B88" s="71"/>
      <c r="C88" s="71"/>
      <c r="D88" s="71"/>
      <c r="E88" s="71"/>
      <c r="F88" s="3" t="s">
        <v>17</v>
      </c>
      <c r="G88" s="5">
        <f>I88/H88</f>
        <v>6.022449450640564E-3</v>
      </c>
      <c r="H88" s="5">
        <f>'Услуга №1'!H62</f>
        <v>3569.9760000000001</v>
      </c>
      <c r="I88" s="5">
        <v>21.5</v>
      </c>
      <c r="J88" s="35">
        <f>J83</f>
        <v>56</v>
      </c>
      <c r="K88" s="13">
        <f>I88/J88</f>
        <v>0.38392857142857145</v>
      </c>
      <c r="L88" s="33"/>
    </row>
    <row r="89" spans="1:13" s="7" customFormat="1" x14ac:dyDescent="0.25">
      <c r="A89" s="71" t="s">
        <v>59</v>
      </c>
      <c r="B89" s="71"/>
      <c r="C89" s="71"/>
      <c r="D89" s="71"/>
      <c r="E89" s="71"/>
      <c r="F89" s="3" t="s">
        <v>17</v>
      </c>
      <c r="G89" s="5">
        <f t="shared" ref="G89:G92" si="8">I89/H89</f>
        <v>7.2068589416133975E-3</v>
      </c>
      <c r="H89" s="5">
        <f>'Услуга №1'!H63</f>
        <v>724.31</v>
      </c>
      <c r="I89" s="5">
        <v>5.22</v>
      </c>
      <c r="J89" s="35">
        <f>J88</f>
        <v>56</v>
      </c>
      <c r="K89" s="13">
        <f t="shared" ref="K89:K92" si="9">I89/J89</f>
        <v>9.3214285714285708E-2</v>
      </c>
      <c r="L89" s="33"/>
    </row>
    <row r="90" spans="1:13" s="7" customFormat="1" ht="16.5" customHeight="1" x14ac:dyDescent="0.25">
      <c r="A90" s="71" t="s">
        <v>58</v>
      </c>
      <c r="B90" s="71"/>
      <c r="C90" s="71"/>
      <c r="D90" s="71"/>
      <c r="E90" s="71"/>
      <c r="F90" s="3" t="s">
        <v>17</v>
      </c>
      <c r="G90" s="5">
        <f t="shared" si="8"/>
        <v>7.1999999999999998E-3</v>
      </c>
      <c r="H90" s="5">
        <f>'Услуга №1'!H64</f>
        <v>2000</v>
      </c>
      <c r="I90" s="5">
        <v>14.4</v>
      </c>
      <c r="J90" s="35">
        <f>J97</f>
        <v>56</v>
      </c>
      <c r="K90" s="13">
        <f t="shared" si="9"/>
        <v>0.25714285714285717</v>
      </c>
      <c r="L90" s="33"/>
    </row>
    <row r="91" spans="1:13" s="7" customFormat="1" ht="16.5" customHeight="1" x14ac:dyDescent="0.25">
      <c r="A91" s="68" t="s">
        <v>60</v>
      </c>
      <c r="B91" s="68"/>
      <c r="C91" s="68"/>
      <c r="D91" s="68"/>
      <c r="E91" s="68"/>
      <c r="F91" s="3" t="s">
        <v>17</v>
      </c>
      <c r="G91" s="5">
        <f t="shared" si="8"/>
        <v>7.1999999999999998E-3</v>
      </c>
      <c r="H91" s="5">
        <f>'Услуга №1'!H65</f>
        <v>6200</v>
      </c>
      <c r="I91" s="5">
        <v>44.64</v>
      </c>
      <c r="J91" s="35">
        <f>J97</f>
        <v>56</v>
      </c>
      <c r="K91" s="13">
        <f t="shared" si="9"/>
        <v>0.79714285714285715</v>
      </c>
      <c r="L91" s="33"/>
    </row>
    <row r="92" spans="1:13" s="7" customFormat="1" ht="15" customHeight="1" x14ac:dyDescent="0.25">
      <c r="A92" s="68" t="s">
        <v>118</v>
      </c>
      <c r="B92" s="68"/>
      <c r="C92" s="68"/>
      <c r="D92" s="68"/>
      <c r="E92" s="68"/>
      <c r="F92" s="3" t="s">
        <v>17</v>
      </c>
      <c r="G92" s="5">
        <f t="shared" si="8"/>
        <v>7.1999999999999998E-3</v>
      </c>
      <c r="H92" s="5">
        <f>'Услуга №1'!H66</f>
        <v>2100</v>
      </c>
      <c r="I92" s="5">
        <v>15.12</v>
      </c>
      <c r="J92" s="35">
        <f>J97</f>
        <v>56</v>
      </c>
      <c r="K92" s="13">
        <f t="shared" si="9"/>
        <v>0.26999999999999996</v>
      </c>
      <c r="L92" s="33"/>
    </row>
    <row r="93" spans="1:13" ht="18.75" customHeight="1" x14ac:dyDescent="0.25">
      <c r="A93" s="77" t="s">
        <v>18</v>
      </c>
      <c r="B93" s="78"/>
      <c r="C93" s="78"/>
      <c r="D93" s="78"/>
      <c r="E93" s="78"/>
      <c r="F93" s="78"/>
      <c r="G93" s="78"/>
      <c r="H93" s="87"/>
      <c r="I93" s="27">
        <f>SUM(I88:I92)</f>
        <v>100.88</v>
      </c>
      <c r="J93" s="28"/>
      <c r="K93" s="34">
        <f>SUM(K88:K92)</f>
        <v>1.8014285714285716</v>
      </c>
      <c r="L93" s="33"/>
      <c r="M93" s="7"/>
    </row>
    <row r="94" spans="1:13" s="7" customFormat="1" ht="8.25" customHeight="1" x14ac:dyDescent="0.25"/>
    <row r="95" spans="1:13" s="7" customFormat="1" x14ac:dyDescent="0.25">
      <c r="A95" s="70" t="s">
        <v>78</v>
      </c>
      <c r="B95" s="70"/>
      <c r="C95" s="70"/>
      <c r="D95" s="70"/>
      <c r="E95" s="70"/>
      <c r="F95" s="70"/>
      <c r="G95" s="70"/>
      <c r="H95" s="70"/>
      <c r="I95" s="70"/>
      <c r="J95" s="70"/>
      <c r="K95" s="70"/>
      <c r="L95" s="70"/>
    </row>
    <row r="96" spans="1:13" s="7" customFormat="1" ht="40.5" customHeight="1" x14ac:dyDescent="0.25">
      <c r="A96" s="65" t="s">
        <v>19</v>
      </c>
      <c r="B96" s="66"/>
      <c r="C96" s="66"/>
      <c r="D96" s="66"/>
      <c r="E96" s="67"/>
      <c r="F96" s="14" t="s">
        <v>7</v>
      </c>
      <c r="G96" s="14" t="s">
        <v>69</v>
      </c>
      <c r="H96" s="14" t="s">
        <v>68</v>
      </c>
      <c r="I96" s="14" t="s">
        <v>77</v>
      </c>
      <c r="J96" s="14" t="s">
        <v>72</v>
      </c>
      <c r="K96" s="17" t="s">
        <v>73</v>
      </c>
      <c r="L96" s="30"/>
    </row>
    <row r="97" spans="1:13" s="7" customFormat="1" ht="15" customHeight="1" x14ac:dyDescent="0.25">
      <c r="A97" s="68" t="s">
        <v>43</v>
      </c>
      <c r="B97" s="68"/>
      <c r="C97" s="68"/>
      <c r="D97" s="68"/>
      <c r="E97" s="68"/>
      <c r="F97" s="3" t="s">
        <v>17</v>
      </c>
      <c r="G97" s="5">
        <v>7.1999999999999998E-3</v>
      </c>
      <c r="H97" s="5">
        <f>'Услуга №1'!H71</f>
        <v>3594.12</v>
      </c>
      <c r="I97" s="5">
        <v>25.876999999999999</v>
      </c>
      <c r="J97" s="35">
        <f>J89</f>
        <v>56</v>
      </c>
      <c r="K97" s="13">
        <f>I97/J97</f>
        <v>0.4620892857142857</v>
      </c>
      <c r="L97" s="33"/>
    </row>
    <row r="98" spans="1:13" s="7" customFormat="1" ht="18.75" customHeight="1" x14ac:dyDescent="0.25">
      <c r="A98" s="84" t="s">
        <v>85</v>
      </c>
      <c r="B98" s="85"/>
      <c r="C98" s="85"/>
      <c r="D98" s="85"/>
      <c r="E98" s="86"/>
      <c r="F98" s="3" t="s">
        <v>84</v>
      </c>
      <c r="G98" s="23"/>
      <c r="H98" s="5"/>
      <c r="I98" s="5">
        <v>3.5310000000000001</v>
      </c>
      <c r="J98" s="35">
        <f>J91</f>
        <v>56</v>
      </c>
      <c r="K98" s="5">
        <f>I98/J98</f>
        <v>6.3053571428571431E-2</v>
      </c>
      <c r="L98" s="20"/>
    </row>
    <row r="99" spans="1:13" s="7" customFormat="1" x14ac:dyDescent="0.25">
      <c r="A99" s="77" t="s">
        <v>79</v>
      </c>
      <c r="B99" s="78"/>
      <c r="C99" s="78"/>
      <c r="D99" s="78"/>
      <c r="E99" s="78"/>
      <c r="F99" s="78"/>
      <c r="G99" s="78"/>
      <c r="H99" s="78"/>
      <c r="I99" s="36">
        <f>SUM(I97:I98)</f>
        <v>29.407999999999998</v>
      </c>
      <c r="J99" s="36"/>
      <c r="K99" s="36">
        <f>SUM(K97:K98)</f>
        <v>0.52514285714285713</v>
      </c>
      <c r="L99" s="20"/>
    </row>
    <row r="100" spans="1:13" s="7" customFormat="1" ht="12.75" customHeight="1" x14ac:dyDescent="0.25">
      <c r="A100" s="37"/>
      <c r="B100" s="37"/>
      <c r="C100" s="37"/>
      <c r="D100" s="37"/>
      <c r="E100" s="37"/>
      <c r="F100" s="37"/>
      <c r="G100" s="37"/>
      <c r="H100" s="37"/>
      <c r="I100" s="38"/>
      <c r="J100" s="38"/>
      <c r="K100" s="38"/>
      <c r="L100" s="20"/>
    </row>
    <row r="101" spans="1:13" s="7" customFormat="1" ht="10.5" customHeight="1" x14ac:dyDescent="0.25">
      <c r="A101" s="70" t="s">
        <v>80</v>
      </c>
      <c r="B101" s="70"/>
      <c r="C101" s="70"/>
      <c r="D101" s="70"/>
      <c r="E101" s="70"/>
      <c r="F101" s="70"/>
      <c r="G101" s="70"/>
      <c r="H101" s="70"/>
      <c r="I101" s="70"/>
      <c r="J101" s="70"/>
      <c r="K101" s="70"/>
      <c r="L101" s="70"/>
    </row>
    <row r="102" spans="1:13" s="7" customFormat="1" ht="45.75" customHeight="1" x14ac:dyDescent="0.25">
      <c r="A102" s="65" t="s">
        <v>20</v>
      </c>
      <c r="B102" s="66"/>
      <c r="C102" s="66"/>
      <c r="D102" s="66"/>
      <c r="E102" s="67"/>
      <c r="F102" s="61" t="s">
        <v>7</v>
      </c>
      <c r="G102" s="61" t="s">
        <v>69</v>
      </c>
      <c r="H102" s="61" t="s">
        <v>68</v>
      </c>
      <c r="I102" s="61" t="s">
        <v>77</v>
      </c>
      <c r="J102" s="15" t="s">
        <v>72</v>
      </c>
      <c r="K102" s="17" t="s">
        <v>73</v>
      </c>
      <c r="L102" s="30"/>
      <c r="M102" s="30"/>
    </row>
    <row r="103" spans="1:13" s="7" customFormat="1" ht="31.5" customHeight="1" x14ac:dyDescent="0.25">
      <c r="A103" s="65" t="s">
        <v>21</v>
      </c>
      <c r="B103" s="66"/>
      <c r="C103" s="66"/>
      <c r="D103" s="66"/>
      <c r="E103" s="67"/>
      <c r="F103" s="22" t="s">
        <v>22</v>
      </c>
      <c r="G103" s="62">
        <v>2.3999999999999998E-3</v>
      </c>
      <c r="H103" s="5">
        <f>'Работа №3'!H99</f>
        <v>536.9</v>
      </c>
      <c r="I103" s="5">
        <f>G103*H103*12</f>
        <v>15.462719999999999</v>
      </c>
      <c r="J103" s="39">
        <f>J98</f>
        <v>56</v>
      </c>
      <c r="K103" s="5">
        <f>I103/J103</f>
        <v>0.27611999999999998</v>
      </c>
      <c r="L103" s="19"/>
      <c r="M103" s="20"/>
    </row>
    <row r="104" spans="1:13" s="7" customFormat="1" ht="31.5" customHeight="1" x14ac:dyDescent="0.25">
      <c r="A104" s="65" t="s">
        <v>133</v>
      </c>
      <c r="B104" s="66"/>
      <c r="C104" s="66"/>
      <c r="D104" s="66"/>
      <c r="E104" s="67"/>
      <c r="F104" s="22" t="s">
        <v>22</v>
      </c>
      <c r="G104" s="62">
        <v>5.9999999999999995E-4</v>
      </c>
      <c r="H104" s="5">
        <f>'Работа №3'!H100</f>
        <v>76.7</v>
      </c>
      <c r="I104" s="5">
        <f>G104*H104*12</f>
        <v>0.55223999999999995</v>
      </c>
      <c r="J104" s="39">
        <v>56</v>
      </c>
      <c r="K104" s="5">
        <f>I104/J104</f>
        <v>9.8614285714285713E-3</v>
      </c>
      <c r="L104" s="19"/>
      <c r="M104" s="20"/>
    </row>
    <row r="105" spans="1:13" s="7" customFormat="1" ht="31.5" customHeight="1" x14ac:dyDescent="0.25">
      <c r="A105" s="65" t="s">
        <v>134</v>
      </c>
      <c r="B105" s="66"/>
      <c r="C105" s="66"/>
      <c r="D105" s="66"/>
      <c r="E105" s="67"/>
      <c r="F105" s="22" t="s">
        <v>84</v>
      </c>
      <c r="G105" s="62"/>
      <c r="H105" s="5"/>
      <c r="I105" s="5">
        <v>3.7036799999999999</v>
      </c>
      <c r="J105" s="39">
        <v>56</v>
      </c>
      <c r="K105" s="5">
        <f>I105/J105</f>
        <v>6.6137142857142853E-2</v>
      </c>
      <c r="L105" s="19"/>
      <c r="M105" s="20"/>
    </row>
    <row r="106" spans="1:13" s="7" customFormat="1" ht="19.5" customHeight="1" x14ac:dyDescent="0.25">
      <c r="A106" s="65" t="s">
        <v>81</v>
      </c>
      <c r="B106" s="66"/>
      <c r="C106" s="66"/>
      <c r="D106" s="66"/>
      <c r="E106" s="67"/>
      <c r="F106" s="22" t="s">
        <v>82</v>
      </c>
      <c r="G106" s="62">
        <v>5.9999999999999995E-4</v>
      </c>
      <c r="H106" s="5">
        <v>1811.3</v>
      </c>
      <c r="I106" s="5">
        <f>G106*H106*12</f>
        <v>13.041359999999997</v>
      </c>
      <c r="J106" s="39">
        <f>J103</f>
        <v>56</v>
      </c>
      <c r="K106" s="5">
        <f>I106/J106</f>
        <v>0.23288142857142852</v>
      </c>
      <c r="L106" s="19"/>
      <c r="M106" s="20"/>
    </row>
    <row r="107" spans="1:13" s="7" customFormat="1" x14ac:dyDescent="0.25">
      <c r="A107" s="77" t="s">
        <v>23</v>
      </c>
      <c r="B107" s="78"/>
      <c r="C107" s="78"/>
      <c r="D107" s="78"/>
      <c r="E107" s="78"/>
      <c r="F107" s="78"/>
      <c r="G107" s="78"/>
      <c r="H107" s="87"/>
      <c r="I107" s="36">
        <f t="shared" ref="I107" si="10">SUM(I103:I106)</f>
        <v>32.759999999999991</v>
      </c>
      <c r="J107" s="40"/>
      <c r="K107" s="40">
        <f>SUM(K103:K106)</f>
        <v>0.58499999999999996</v>
      </c>
      <c r="L107" s="41"/>
      <c r="M107" s="20"/>
    </row>
    <row r="108" spans="1:13" s="7" customFormat="1" x14ac:dyDescent="0.25">
      <c r="A108" s="70" t="s">
        <v>39</v>
      </c>
      <c r="B108" s="70"/>
      <c r="C108" s="70"/>
      <c r="D108" s="70"/>
      <c r="E108" s="70"/>
      <c r="F108" s="70"/>
      <c r="G108" s="70"/>
      <c r="H108" s="70"/>
      <c r="I108" s="70"/>
      <c r="J108" s="70"/>
      <c r="K108" s="70"/>
      <c r="L108" s="70"/>
    </row>
    <row r="109" spans="1:13" s="7" customFormat="1" ht="43.5" customHeight="1" x14ac:dyDescent="0.25">
      <c r="A109" s="65" t="s">
        <v>5</v>
      </c>
      <c r="B109" s="66"/>
      <c r="C109" s="66"/>
      <c r="D109" s="66"/>
      <c r="E109" s="67"/>
      <c r="F109" s="14" t="s">
        <v>6</v>
      </c>
      <c r="G109" s="3">
        <v>0.1</v>
      </c>
      <c r="H109" s="14" t="s">
        <v>70</v>
      </c>
      <c r="I109" s="14" t="s">
        <v>71</v>
      </c>
      <c r="J109" s="14" t="s">
        <v>72</v>
      </c>
      <c r="K109" s="17" t="s">
        <v>73</v>
      </c>
    </row>
    <row r="110" spans="1:13" s="7" customFormat="1" ht="18" customHeight="1" x14ac:dyDescent="0.25">
      <c r="A110" s="68" t="s">
        <v>3</v>
      </c>
      <c r="B110" s="68"/>
      <c r="C110" s="68"/>
      <c r="D110" s="68"/>
      <c r="E110" s="68"/>
      <c r="F110" s="24">
        <f>'Услуга №1'!F85</f>
        <v>29094</v>
      </c>
      <c r="G110" s="62">
        <f>L16</f>
        <v>5.9999999999999995E-4</v>
      </c>
      <c r="H110" s="43">
        <f>F110*G110*12</f>
        <v>209.47679999999997</v>
      </c>
      <c r="I110" s="5">
        <f>H110*1.302+7.52+9.69</f>
        <v>289.94879359999993</v>
      </c>
      <c r="J110" s="35">
        <f>J104</f>
        <v>56</v>
      </c>
      <c r="K110" s="5">
        <f>I110/J110</f>
        <v>5.177657028571427</v>
      </c>
    </row>
    <row r="111" spans="1:13" ht="14.25" customHeight="1" x14ac:dyDescent="0.25">
      <c r="A111" s="74" t="s">
        <v>24</v>
      </c>
      <c r="B111" s="75"/>
      <c r="C111" s="75"/>
      <c r="D111" s="75"/>
      <c r="E111" s="75"/>
      <c r="F111" s="75"/>
      <c r="G111" s="75"/>
      <c r="H111" s="76"/>
      <c r="I111" s="36">
        <f>I110</f>
        <v>289.94879359999993</v>
      </c>
      <c r="J111" s="40"/>
      <c r="K111" s="40">
        <f>SUM(K110)</f>
        <v>5.177657028571427</v>
      </c>
      <c r="L111" s="7"/>
    </row>
    <row r="112" spans="1:13" s="7" customFormat="1" ht="12" customHeight="1" x14ac:dyDescent="0.25">
      <c r="F112" s="26"/>
      <c r="G112" s="26"/>
      <c r="H112" s="26"/>
      <c r="I112" s="26"/>
      <c r="J112" s="26"/>
      <c r="K112" s="26"/>
      <c r="L112" s="26"/>
    </row>
    <row r="113" spans="1:13" ht="13.5" customHeight="1" x14ac:dyDescent="0.25">
      <c r="A113" s="73" t="s">
        <v>83</v>
      </c>
      <c r="B113" s="73"/>
      <c r="C113" s="73"/>
      <c r="D113" s="73"/>
      <c r="E113" s="73"/>
      <c r="F113" s="73"/>
      <c r="G113" s="73"/>
      <c r="H113" s="73"/>
      <c r="I113" s="73"/>
      <c r="J113" s="73"/>
      <c r="K113" s="73"/>
      <c r="L113" s="88"/>
      <c r="M113" s="7"/>
    </row>
    <row r="114" spans="1:13" ht="48" customHeight="1" x14ac:dyDescent="0.25">
      <c r="A114" s="69" t="s">
        <v>57</v>
      </c>
      <c r="B114" s="69"/>
      <c r="C114" s="69"/>
      <c r="D114" s="69"/>
      <c r="E114" s="69"/>
      <c r="F114" s="14" t="s">
        <v>7</v>
      </c>
      <c r="G114" s="14" t="s">
        <v>69</v>
      </c>
      <c r="H114" s="14" t="s">
        <v>68</v>
      </c>
      <c r="I114" s="14" t="s">
        <v>77</v>
      </c>
      <c r="J114" s="14" t="s">
        <v>72</v>
      </c>
      <c r="K114" s="29" t="s">
        <v>73</v>
      </c>
      <c r="L114" s="31"/>
      <c r="M114" s="7"/>
    </row>
    <row r="115" spans="1:13" x14ac:dyDescent="0.25">
      <c r="A115" s="71" t="s">
        <v>85</v>
      </c>
      <c r="B115" s="71"/>
      <c r="C115" s="71"/>
      <c r="D115" s="71"/>
      <c r="E115" s="71"/>
      <c r="F115" s="3" t="s">
        <v>84</v>
      </c>
      <c r="G115" s="23"/>
      <c r="H115" s="43"/>
      <c r="I115" s="43">
        <v>81.741</v>
      </c>
      <c r="J115" s="35">
        <f>J110</f>
        <v>56</v>
      </c>
      <c r="K115" s="13">
        <f>I115/J115</f>
        <v>1.4596607142857143</v>
      </c>
      <c r="L115" s="33"/>
      <c r="M115" s="7"/>
    </row>
    <row r="116" spans="1:13" x14ac:dyDescent="0.25">
      <c r="A116" s="77" t="s">
        <v>86</v>
      </c>
      <c r="B116" s="78"/>
      <c r="C116" s="78"/>
      <c r="D116" s="78"/>
      <c r="E116" s="78"/>
      <c r="F116" s="78"/>
      <c r="G116" s="78"/>
      <c r="H116" s="78"/>
      <c r="I116" s="36">
        <f>SUM(I115:I115)</f>
        <v>81.741</v>
      </c>
      <c r="J116" s="40"/>
      <c r="K116" s="40">
        <f>SUM(K115:K115)</f>
        <v>1.4596607142857143</v>
      </c>
      <c r="L116" s="33"/>
      <c r="M116" s="7"/>
    </row>
    <row r="117" spans="1:13" s="7" customFormat="1" ht="9.75" customHeight="1" x14ac:dyDescent="0.25">
      <c r="F117" s="26"/>
      <c r="G117" s="26"/>
      <c r="H117" s="26"/>
      <c r="I117" s="26"/>
      <c r="J117" s="26"/>
      <c r="K117" s="26"/>
      <c r="L117" s="26"/>
    </row>
    <row r="118" spans="1:13" s="7" customFormat="1" ht="12.75" customHeight="1" x14ac:dyDescent="0.25">
      <c r="A118" s="73" t="s">
        <v>25</v>
      </c>
      <c r="B118" s="73"/>
      <c r="C118" s="73"/>
      <c r="D118" s="73"/>
      <c r="E118" s="73"/>
      <c r="F118" s="73"/>
      <c r="G118" s="73"/>
      <c r="H118" s="73"/>
      <c r="I118" s="73"/>
      <c r="J118" s="73"/>
      <c r="K118" s="73"/>
      <c r="L118" s="73"/>
    </row>
    <row r="119" spans="1:13" s="7" customFormat="1" ht="15" customHeight="1" x14ac:dyDescent="0.25">
      <c r="A119" s="72" t="s">
        <v>26</v>
      </c>
      <c r="B119" s="72"/>
      <c r="C119" s="72"/>
      <c r="D119" s="65" t="s">
        <v>27</v>
      </c>
      <c r="E119" s="66"/>
      <c r="F119" s="66"/>
      <c r="G119" s="66"/>
      <c r="H119" s="66"/>
      <c r="I119" s="66"/>
      <c r="J119" s="67"/>
      <c r="K119" s="72" t="s">
        <v>38</v>
      </c>
      <c r="L119" s="72"/>
    </row>
    <row r="120" spans="1:13" s="7" customFormat="1" ht="30" x14ac:dyDescent="0.25">
      <c r="A120" s="3" t="s">
        <v>28</v>
      </c>
      <c r="B120" s="4" t="s">
        <v>29</v>
      </c>
      <c r="C120" s="3" t="s">
        <v>30</v>
      </c>
      <c r="D120" s="3" t="s">
        <v>31</v>
      </c>
      <c r="E120" s="3" t="s">
        <v>32</v>
      </c>
      <c r="F120" s="3" t="s">
        <v>33</v>
      </c>
      <c r="G120" s="3" t="s">
        <v>34</v>
      </c>
      <c r="H120" s="3" t="s">
        <v>35</v>
      </c>
      <c r="I120" s="3" t="s">
        <v>36</v>
      </c>
      <c r="J120" s="3" t="s">
        <v>37</v>
      </c>
      <c r="K120" s="72"/>
      <c r="L120" s="72"/>
    </row>
    <row r="121" spans="1:13" s="7" customFormat="1" x14ac:dyDescent="0.25">
      <c r="A121" s="5">
        <f>K76</f>
        <v>162.54679279779998</v>
      </c>
      <c r="B121" s="5"/>
      <c r="C121" s="5"/>
      <c r="D121" s="5">
        <f>K84</f>
        <v>11.532678571428571</v>
      </c>
      <c r="E121" s="5">
        <f>K93</f>
        <v>1.8014285714285716</v>
      </c>
      <c r="F121" s="5"/>
      <c r="G121" s="5">
        <f>K107</f>
        <v>0.58499999999999996</v>
      </c>
      <c r="H121" s="3"/>
      <c r="I121" s="5">
        <f>K111</f>
        <v>5.177657028571427</v>
      </c>
      <c r="J121" s="5">
        <f>K116+K99</f>
        <v>1.9848035714285714</v>
      </c>
      <c r="K121" s="82">
        <f>SUM(A121:J121)</f>
        <v>183.62836054065713</v>
      </c>
      <c r="L121" s="83"/>
    </row>
    <row r="122" spans="1:13" s="7" customFormat="1" x14ac:dyDescent="0.25"/>
    <row r="123" spans="1:13" s="7" customFormat="1" ht="15.75" x14ac:dyDescent="0.25">
      <c r="A123" s="9" t="s">
        <v>64</v>
      </c>
      <c r="B123" s="9"/>
      <c r="C123" s="9"/>
      <c r="D123" s="9"/>
      <c r="E123" s="9"/>
      <c r="F123" s="9" t="s">
        <v>65</v>
      </c>
    </row>
    <row r="124" spans="1:13" s="7" customFormat="1" x14ac:dyDescent="0.25">
      <c r="I124" s="50">
        <f>I116+I111+I107+I99+I93+I84+I76</f>
        <v>10283.1881902768</v>
      </c>
      <c r="K124" s="50">
        <f>K121*J115</f>
        <v>10283.1881902768</v>
      </c>
    </row>
    <row r="125" spans="1:13" s="7" customFormat="1" x14ac:dyDescent="0.25"/>
    <row r="126" spans="1:13" s="7" customFormat="1" x14ac:dyDescent="0.25">
      <c r="A126" s="8" t="s">
        <v>135</v>
      </c>
      <c r="B126" s="8"/>
      <c r="C126" s="8"/>
    </row>
    <row r="127" spans="1:13" s="7" customFormat="1" x14ac:dyDescent="0.25">
      <c r="A127" s="8" t="s">
        <v>66</v>
      </c>
      <c r="B127" s="8"/>
      <c r="C127" s="8"/>
    </row>
    <row r="129" spans="9:10" hidden="1" x14ac:dyDescent="0.25">
      <c r="I129" s="46">
        <f>I111+I76</f>
        <v>9392.5691902767994</v>
      </c>
      <c r="J129" s="7" t="s">
        <v>129</v>
      </c>
    </row>
    <row r="130" spans="9:10" hidden="1" x14ac:dyDescent="0.25">
      <c r="I130" s="46">
        <f>I106</f>
        <v>13.041359999999997</v>
      </c>
      <c r="J130" s="7">
        <v>221</v>
      </c>
    </row>
    <row r="131" spans="9:10" hidden="1" x14ac:dyDescent="0.25">
      <c r="I131" s="47">
        <f>I84</f>
        <v>645.83000000000015</v>
      </c>
      <c r="J131">
        <v>223</v>
      </c>
    </row>
    <row r="132" spans="9:10" hidden="1" x14ac:dyDescent="0.25">
      <c r="I132" s="47">
        <f>I93</f>
        <v>100.88</v>
      </c>
      <c r="J132">
        <v>225</v>
      </c>
    </row>
    <row r="133" spans="9:10" hidden="1" x14ac:dyDescent="0.25">
      <c r="I133" s="47">
        <f>I99</f>
        <v>29.407999999999998</v>
      </c>
      <c r="J133" s="7">
        <v>226</v>
      </c>
    </row>
    <row r="134" spans="9:10" hidden="1" x14ac:dyDescent="0.25">
      <c r="I134" s="47">
        <f>I116</f>
        <v>81.741</v>
      </c>
      <c r="J134" t="s">
        <v>130</v>
      </c>
    </row>
  </sheetData>
  <mergeCells count="135">
    <mergeCell ref="A74:E74"/>
    <mergeCell ref="A75:E75"/>
    <mergeCell ref="A41:E41"/>
    <mergeCell ref="G41:K41"/>
    <mergeCell ref="A63:E63"/>
    <mergeCell ref="A64:E64"/>
    <mergeCell ref="A65:E65"/>
    <mergeCell ref="A66:E66"/>
    <mergeCell ref="A54:E54"/>
    <mergeCell ref="A55:E55"/>
    <mergeCell ref="A56:E56"/>
    <mergeCell ref="A57:E57"/>
    <mergeCell ref="A58:E58"/>
    <mergeCell ref="A59:E59"/>
    <mergeCell ref="A47:E47"/>
    <mergeCell ref="A48:E48"/>
    <mergeCell ref="A49:E49"/>
    <mergeCell ref="A50:E50"/>
    <mergeCell ref="A51:E51"/>
    <mergeCell ref="A53:E53"/>
    <mergeCell ref="A43:E43"/>
    <mergeCell ref="G43:K43"/>
    <mergeCell ref="A44:E44"/>
    <mergeCell ref="G44:K44"/>
    <mergeCell ref="A39:E39"/>
    <mergeCell ref="G39:K39"/>
    <mergeCell ref="A40:E40"/>
    <mergeCell ref="G40:K40"/>
    <mergeCell ref="A32:E32"/>
    <mergeCell ref="G32:K32"/>
    <mergeCell ref="A33:E33"/>
    <mergeCell ref="G33:K33"/>
    <mergeCell ref="A37:E37"/>
    <mergeCell ref="G37:K37"/>
    <mergeCell ref="A34:E34"/>
    <mergeCell ref="G34:K34"/>
    <mergeCell ref="A35:E35"/>
    <mergeCell ref="G35:K35"/>
    <mergeCell ref="A36:E36"/>
    <mergeCell ref="G36:K36"/>
    <mergeCell ref="A31:E31"/>
    <mergeCell ref="G31:K31"/>
    <mergeCell ref="A26:E26"/>
    <mergeCell ref="G26:K26"/>
    <mergeCell ref="A27:E27"/>
    <mergeCell ref="G27:K27"/>
    <mergeCell ref="A28:E28"/>
    <mergeCell ref="G28:K28"/>
    <mergeCell ref="A38:E38"/>
    <mergeCell ref="G38:K38"/>
    <mergeCell ref="A20:E20"/>
    <mergeCell ref="G20:K20"/>
    <mergeCell ref="A21:E21"/>
    <mergeCell ref="G21:K21"/>
    <mergeCell ref="A22:E22"/>
    <mergeCell ref="G22:K22"/>
    <mergeCell ref="A29:E29"/>
    <mergeCell ref="G29:K29"/>
    <mergeCell ref="A30:E30"/>
    <mergeCell ref="G30:K30"/>
    <mergeCell ref="A101:L101"/>
    <mergeCell ref="A102:E102"/>
    <mergeCell ref="A103:E103"/>
    <mergeCell ref="A99:H99"/>
    <mergeCell ref="A92:E92"/>
    <mergeCell ref="A98:E98"/>
    <mergeCell ref="A93:H93"/>
    <mergeCell ref="A95:L95"/>
    <mergeCell ref="A96:E96"/>
    <mergeCell ref="A97:E97"/>
    <mergeCell ref="A119:C119"/>
    <mergeCell ref="D119:J119"/>
    <mergeCell ref="K119:L120"/>
    <mergeCell ref="K121:L121"/>
    <mergeCell ref="A111:H111"/>
    <mergeCell ref="A113:L113"/>
    <mergeCell ref="A114:E114"/>
    <mergeCell ref="A115:E115"/>
    <mergeCell ref="A104:E104"/>
    <mergeCell ref="A108:L108"/>
    <mergeCell ref="A109:E109"/>
    <mergeCell ref="A110:E110"/>
    <mergeCell ref="A116:H116"/>
    <mergeCell ref="A118:L118"/>
    <mergeCell ref="A106:E106"/>
    <mergeCell ref="A107:H107"/>
    <mergeCell ref="A105:E105"/>
    <mergeCell ref="A91:E91"/>
    <mergeCell ref="A80:E80"/>
    <mergeCell ref="A81:E81"/>
    <mergeCell ref="A82:E82"/>
    <mergeCell ref="A83:E83"/>
    <mergeCell ref="A86:L86"/>
    <mergeCell ref="A84:H84"/>
    <mergeCell ref="A60:E60"/>
    <mergeCell ref="A61:E61"/>
    <mergeCell ref="A62:E62"/>
    <mergeCell ref="A76:H76"/>
    <mergeCell ref="A78:L78"/>
    <mergeCell ref="A79:E79"/>
    <mergeCell ref="A67:E67"/>
    <mergeCell ref="A68:E68"/>
    <mergeCell ref="A69:E69"/>
    <mergeCell ref="A70:E70"/>
    <mergeCell ref="A87:E87"/>
    <mergeCell ref="A88:E88"/>
    <mergeCell ref="A89:E89"/>
    <mergeCell ref="A90:E90"/>
    <mergeCell ref="A71:E71"/>
    <mergeCell ref="A72:E72"/>
    <mergeCell ref="A73:E73"/>
    <mergeCell ref="A42:E42"/>
    <mergeCell ref="G42:K42"/>
    <mergeCell ref="A52:E52"/>
    <mergeCell ref="A3:F3"/>
    <mergeCell ref="A4:D4"/>
    <mergeCell ref="A15:E15"/>
    <mergeCell ref="G15:K15"/>
    <mergeCell ref="A16:E16"/>
    <mergeCell ref="A7:L7"/>
    <mergeCell ref="A6:L6"/>
    <mergeCell ref="A8:L8"/>
    <mergeCell ref="G16:K16"/>
    <mergeCell ref="A17:E17"/>
    <mergeCell ref="G17:K17"/>
    <mergeCell ref="A18:E18"/>
    <mergeCell ref="G18:K18"/>
    <mergeCell ref="A19:E19"/>
    <mergeCell ref="G19:K19"/>
    <mergeCell ref="A23:E23"/>
    <mergeCell ref="G23:K23"/>
    <mergeCell ref="A24:E24"/>
    <mergeCell ref="G24:K24"/>
    <mergeCell ref="A25:E25"/>
    <mergeCell ref="G25:K25"/>
  </mergeCells>
  <printOptions horizontalCentered="1"/>
  <pageMargins left="0" right="0" top="0" bottom="0" header="0" footer="0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СВОД</vt:lpstr>
      <vt:lpstr>Услуга №1</vt:lpstr>
      <vt:lpstr>Услуга №2 </vt:lpstr>
      <vt:lpstr>Работа №1</vt:lpstr>
      <vt:lpstr>Работа №2</vt:lpstr>
      <vt:lpstr>Работа №3</vt:lpstr>
      <vt:lpstr>Работа №4</vt:lpstr>
      <vt:lpstr>'Услуга №1'!Область_печати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2019-01-18T05:54:33Z</dcterms:modified>
</cp:coreProperties>
</file>