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 activeTab="3"/>
  </bookViews>
  <sheets>
    <sheet name="Работа №1 на 01.01.2018" sheetId="13" r:id="rId1"/>
    <sheet name="Работа №2 на 01.01.2018" sheetId="14" r:id="rId2"/>
    <sheet name="Работа №3 на 01.01.2018" sheetId="15" r:id="rId3"/>
    <sheet name="Работа №4 на 01.01.2018" sheetId="16" r:id="rId4"/>
    <sheet name="Работа №5 на 01.01.2018" sheetId="17" r:id="rId5"/>
  </sheets>
  <calcPr calcId="162913"/>
</workbook>
</file>

<file path=xl/calcChain.xml><?xml version="1.0" encoding="utf-8"?>
<calcChain xmlns="http://schemas.openxmlformats.org/spreadsheetml/2006/main">
  <c r="K201" i="14" l="1"/>
  <c r="I201" i="14"/>
  <c r="I201" i="17" l="1"/>
  <c r="I134" i="17"/>
  <c r="I53" i="17"/>
  <c r="K200" i="17"/>
  <c r="K199" i="17"/>
  <c r="K198" i="17"/>
  <c r="I194" i="17"/>
  <c r="I192" i="17"/>
  <c r="K191" i="17"/>
  <c r="K194" i="17" s="1"/>
  <c r="J209" i="17" s="1"/>
  <c r="I186" i="17"/>
  <c r="K185" i="17"/>
  <c r="K186" i="17" s="1"/>
  <c r="H209" i="17" s="1"/>
  <c r="I184" i="17"/>
  <c r="M183" i="17"/>
  <c r="I183" i="17"/>
  <c r="I175" i="17"/>
  <c r="K174" i="17"/>
  <c r="K175" i="17" s="1"/>
  <c r="M168" i="17"/>
  <c r="I167" i="17"/>
  <c r="H167" i="17"/>
  <c r="I166" i="17"/>
  <c r="H166" i="17"/>
  <c r="I165" i="17"/>
  <c r="H165" i="17"/>
  <c r="M159" i="17"/>
  <c r="K159" i="17"/>
  <c r="M158" i="17"/>
  <c r="M157" i="17"/>
  <c r="K156" i="17"/>
  <c r="J156" i="17"/>
  <c r="M156" i="17" s="1"/>
  <c r="I156" i="17"/>
  <c r="K155" i="17"/>
  <c r="J155" i="17"/>
  <c r="M155" i="17" s="1"/>
  <c r="I155" i="17"/>
  <c r="K154" i="17"/>
  <c r="J154" i="17"/>
  <c r="M154" i="17" s="1"/>
  <c r="I154" i="17"/>
  <c r="K153" i="17"/>
  <c r="J153" i="17"/>
  <c r="M153" i="17" s="1"/>
  <c r="I153" i="17"/>
  <c r="K152" i="17"/>
  <c r="J152" i="17"/>
  <c r="M152" i="17" s="1"/>
  <c r="I152" i="17"/>
  <c r="K151" i="17"/>
  <c r="J151" i="17"/>
  <c r="M151" i="17" s="1"/>
  <c r="I151" i="17"/>
  <c r="K150" i="17"/>
  <c r="J150" i="17"/>
  <c r="M150" i="17" s="1"/>
  <c r="I150" i="17"/>
  <c r="K149" i="17"/>
  <c r="J149" i="17"/>
  <c r="M149" i="17" s="1"/>
  <c r="I149" i="17"/>
  <c r="K148" i="17"/>
  <c r="J148" i="17"/>
  <c r="M148" i="17" s="1"/>
  <c r="I148" i="17"/>
  <c r="K147" i="17"/>
  <c r="J147" i="17"/>
  <c r="M147" i="17" s="1"/>
  <c r="I147" i="17"/>
  <c r="K146" i="17"/>
  <c r="J146" i="17"/>
  <c r="M146" i="17" s="1"/>
  <c r="I146" i="17"/>
  <c r="K145" i="17"/>
  <c r="J145" i="17"/>
  <c r="M145" i="17" s="1"/>
  <c r="I145" i="17"/>
  <c r="K144" i="17"/>
  <c r="J144" i="17"/>
  <c r="M144" i="17" s="1"/>
  <c r="I144" i="17"/>
  <c r="K143" i="17"/>
  <c r="J143" i="17"/>
  <c r="M143" i="17" s="1"/>
  <c r="I143" i="17"/>
  <c r="K142" i="17"/>
  <c r="J142" i="17"/>
  <c r="M142" i="17" s="1"/>
  <c r="I142" i="17"/>
  <c r="K141" i="17"/>
  <c r="J141" i="17"/>
  <c r="M141" i="17" s="1"/>
  <c r="I141" i="17"/>
  <c r="K140" i="17"/>
  <c r="J140" i="17"/>
  <c r="M140" i="17" s="1"/>
  <c r="I140" i="17"/>
  <c r="K139" i="17"/>
  <c r="J139" i="17"/>
  <c r="M139" i="17" s="1"/>
  <c r="I139" i="17"/>
  <c r="K138" i="17"/>
  <c r="J138" i="17"/>
  <c r="M138" i="17" s="1"/>
  <c r="I138" i="17"/>
  <c r="K137" i="17"/>
  <c r="J137" i="17"/>
  <c r="M137" i="17" s="1"/>
  <c r="I137" i="17"/>
  <c r="K136" i="17"/>
  <c r="I136" i="17"/>
  <c r="L136" i="17" s="1"/>
  <c r="K135" i="17"/>
  <c r="I135" i="17"/>
  <c r="J135" i="17" s="1"/>
  <c r="M135" i="17" s="1"/>
  <c r="I160" i="17"/>
  <c r="J126" i="17"/>
  <c r="L125" i="17"/>
  <c r="L124" i="17"/>
  <c r="H120" i="17"/>
  <c r="J119" i="17"/>
  <c r="J118" i="17"/>
  <c r="J116" i="17"/>
  <c r="J115" i="17"/>
  <c r="J114" i="17"/>
  <c r="J113" i="17"/>
  <c r="J112" i="17"/>
  <c r="I107" i="17"/>
  <c r="K106" i="17"/>
  <c r="K105" i="17"/>
  <c r="K104" i="17"/>
  <c r="K103" i="17"/>
  <c r="K102" i="17"/>
  <c r="K101" i="17"/>
  <c r="I96" i="17"/>
  <c r="K95" i="17"/>
  <c r="G95" i="17"/>
  <c r="K94" i="17"/>
  <c r="G94" i="17"/>
  <c r="K93" i="17"/>
  <c r="G93" i="17"/>
  <c r="K92" i="17"/>
  <c r="K96" i="17" s="1"/>
  <c r="D209" i="17" s="1"/>
  <c r="G92" i="17"/>
  <c r="M83" i="17"/>
  <c r="I82" i="17"/>
  <c r="M82" i="17" s="1"/>
  <c r="I81" i="17"/>
  <c r="M81" i="17" s="1"/>
  <c r="I80" i="17"/>
  <c r="M80" i="17" s="1"/>
  <c r="I79" i="17"/>
  <c r="M79" i="17" s="1"/>
  <c r="I78" i="17"/>
  <c r="M78" i="17" s="1"/>
  <c r="I77" i="17"/>
  <c r="M77" i="17" s="1"/>
  <c r="I76" i="17"/>
  <c r="M76" i="17" s="1"/>
  <c r="I75" i="17"/>
  <c r="M75" i="17" s="1"/>
  <c r="I74" i="17"/>
  <c r="M74" i="17" s="1"/>
  <c r="I73" i="17"/>
  <c r="M73" i="17" s="1"/>
  <c r="I72" i="17"/>
  <c r="M72" i="17" s="1"/>
  <c r="I71" i="17"/>
  <c r="M71" i="17" s="1"/>
  <c r="I70" i="17"/>
  <c r="M70" i="17" s="1"/>
  <c r="I69" i="17"/>
  <c r="M69" i="17" s="1"/>
  <c r="I68" i="17"/>
  <c r="M68" i="17" s="1"/>
  <c r="I67" i="17"/>
  <c r="M67" i="17" s="1"/>
  <c r="I66" i="17"/>
  <c r="M66" i="17" s="1"/>
  <c r="I65" i="17"/>
  <c r="M65" i="17" s="1"/>
  <c r="L53" i="17"/>
  <c r="M44" i="17"/>
  <c r="F44" i="17"/>
  <c r="K212" i="16"/>
  <c r="K201" i="16"/>
  <c r="K198" i="16"/>
  <c r="F209" i="16"/>
  <c r="I201" i="16"/>
  <c r="K200" i="16"/>
  <c r="K199" i="16"/>
  <c r="K201" i="17" l="1"/>
  <c r="F209" i="17" s="1"/>
  <c r="K134" i="17"/>
  <c r="K160" i="17" s="1"/>
  <c r="I209" i="17" s="1"/>
  <c r="I56" i="17"/>
  <c r="K212" i="17" s="1"/>
  <c r="K53" i="17"/>
  <c r="K56" i="17" s="1"/>
  <c r="A209" i="17" s="1"/>
  <c r="L126" i="17"/>
  <c r="G209" i="17" s="1"/>
  <c r="J120" i="17"/>
  <c r="K209" i="17" s="1"/>
  <c r="K107" i="17"/>
  <c r="E209" i="17" s="1"/>
  <c r="M84" i="17"/>
  <c r="L134" i="17"/>
  <c r="J136" i="17"/>
  <c r="M136" i="17" s="1"/>
  <c r="K192" i="17"/>
  <c r="I134" i="16"/>
  <c r="I194" i="16"/>
  <c r="I192" i="16"/>
  <c r="K191" i="16"/>
  <c r="K194" i="16" s="1"/>
  <c r="J209" i="16" s="1"/>
  <c r="I186" i="16"/>
  <c r="K185" i="16"/>
  <c r="K186" i="16" s="1"/>
  <c r="H209" i="16" s="1"/>
  <c r="I184" i="16"/>
  <c r="M183" i="16"/>
  <c r="I183" i="16"/>
  <c r="I175" i="16"/>
  <c r="K174" i="16"/>
  <c r="K175" i="16" s="1"/>
  <c r="M168" i="16"/>
  <c r="I167" i="16"/>
  <c r="H167" i="16"/>
  <c r="I166" i="16"/>
  <c r="H166" i="16"/>
  <c r="I165" i="16"/>
  <c r="H165" i="16"/>
  <c r="K159" i="16"/>
  <c r="M159" i="16" s="1"/>
  <c r="M158" i="16"/>
  <c r="M157" i="16"/>
  <c r="K156" i="16"/>
  <c r="I156" i="16"/>
  <c r="J156" i="16" s="1"/>
  <c r="K155" i="16"/>
  <c r="I155" i="16"/>
  <c r="J155" i="16" s="1"/>
  <c r="K154" i="16"/>
  <c r="I154" i="16"/>
  <c r="J154" i="16" s="1"/>
  <c r="K153" i="16"/>
  <c r="I153" i="16"/>
  <c r="J153" i="16" s="1"/>
  <c r="K152" i="16"/>
  <c r="I152" i="16"/>
  <c r="J152" i="16" s="1"/>
  <c r="K151" i="16"/>
  <c r="I151" i="16"/>
  <c r="J151" i="16" s="1"/>
  <c r="K150" i="16"/>
  <c r="I150" i="16"/>
  <c r="J150" i="16" s="1"/>
  <c r="K149" i="16"/>
  <c r="I149" i="16"/>
  <c r="J149" i="16" s="1"/>
  <c r="K148" i="16"/>
  <c r="I148" i="16"/>
  <c r="J148" i="16" s="1"/>
  <c r="K147" i="16"/>
  <c r="I147" i="16"/>
  <c r="J147" i="16" s="1"/>
  <c r="K146" i="16"/>
  <c r="I146" i="16"/>
  <c r="J146" i="16" s="1"/>
  <c r="K145" i="16"/>
  <c r="I145" i="16"/>
  <c r="J145" i="16" s="1"/>
  <c r="K144" i="16"/>
  <c r="I144" i="16"/>
  <c r="J144" i="16" s="1"/>
  <c r="K143" i="16"/>
  <c r="I143" i="16"/>
  <c r="J143" i="16" s="1"/>
  <c r="K142" i="16"/>
  <c r="I142" i="16"/>
  <c r="J142" i="16" s="1"/>
  <c r="K141" i="16"/>
  <c r="I141" i="16"/>
  <c r="J141" i="16" s="1"/>
  <c r="K140" i="16"/>
  <c r="I140" i="16"/>
  <c r="J140" i="16" s="1"/>
  <c r="K139" i="16"/>
  <c r="I139" i="16"/>
  <c r="J139" i="16" s="1"/>
  <c r="K138" i="16"/>
  <c r="I138" i="16"/>
  <c r="J138" i="16" s="1"/>
  <c r="K137" i="16"/>
  <c r="I137" i="16"/>
  <c r="J137" i="16" s="1"/>
  <c r="L136" i="16"/>
  <c r="K136" i="16"/>
  <c r="J136" i="16"/>
  <c r="M136" i="16" s="1"/>
  <c r="I136" i="16"/>
  <c r="K135" i="16"/>
  <c r="I135" i="16"/>
  <c r="J135" i="16" s="1"/>
  <c r="M135" i="16" s="1"/>
  <c r="K134" i="16"/>
  <c r="K160" i="16" s="1"/>
  <c r="I209" i="16" s="1"/>
  <c r="J126" i="16"/>
  <c r="L125" i="16"/>
  <c r="L124" i="16"/>
  <c r="H120" i="16"/>
  <c r="J119" i="16"/>
  <c r="J118" i="16"/>
  <c r="J116" i="16"/>
  <c r="J115" i="16"/>
  <c r="J114" i="16"/>
  <c r="J113" i="16"/>
  <c r="J112" i="16"/>
  <c r="I107" i="16"/>
  <c r="K106" i="16"/>
  <c r="K105" i="16"/>
  <c r="K104" i="16"/>
  <c r="K103" i="16"/>
  <c r="K102" i="16"/>
  <c r="K107" i="16" s="1"/>
  <c r="E209" i="16" s="1"/>
  <c r="K101" i="16"/>
  <c r="I96" i="16"/>
  <c r="K95" i="16"/>
  <c r="G95" i="16"/>
  <c r="K94" i="16"/>
  <c r="G94" i="16"/>
  <c r="K93" i="16"/>
  <c r="G93" i="16"/>
  <c r="K92" i="16"/>
  <c r="K96" i="16" s="1"/>
  <c r="D209" i="16" s="1"/>
  <c r="G92" i="16"/>
  <c r="M83" i="16"/>
  <c r="M82" i="16"/>
  <c r="I82" i="16"/>
  <c r="M81" i="16"/>
  <c r="I81" i="16"/>
  <c r="M80" i="16"/>
  <c r="I80" i="16"/>
  <c r="M79" i="16"/>
  <c r="I79" i="16"/>
  <c r="M78" i="16"/>
  <c r="I78" i="16"/>
  <c r="M77" i="16"/>
  <c r="I77" i="16"/>
  <c r="M76" i="16"/>
  <c r="I76" i="16"/>
  <c r="M75" i="16"/>
  <c r="I75" i="16"/>
  <c r="M74" i="16"/>
  <c r="I74" i="16"/>
  <c r="M73" i="16"/>
  <c r="I73" i="16"/>
  <c r="M72" i="16"/>
  <c r="I72" i="16"/>
  <c r="M71" i="16"/>
  <c r="I71" i="16"/>
  <c r="M70" i="16"/>
  <c r="I70" i="16"/>
  <c r="M69" i="16"/>
  <c r="I69" i="16"/>
  <c r="M68" i="16"/>
  <c r="I68" i="16"/>
  <c r="M67" i="16"/>
  <c r="I67" i="16"/>
  <c r="M66" i="16"/>
  <c r="I66" i="16"/>
  <c r="M65" i="16"/>
  <c r="I65" i="16"/>
  <c r="I53" i="16"/>
  <c r="I56" i="16" s="1"/>
  <c r="M44" i="16"/>
  <c r="F44" i="16"/>
  <c r="M211" i="15"/>
  <c r="K212" i="15"/>
  <c r="I134" i="15"/>
  <c r="I53" i="15"/>
  <c r="I201" i="15"/>
  <c r="K200" i="15"/>
  <c r="K199" i="15"/>
  <c r="K198" i="15"/>
  <c r="K201" i="15" s="1"/>
  <c r="F209" i="15" s="1"/>
  <c r="I194" i="15"/>
  <c r="I192" i="15"/>
  <c r="K191" i="15"/>
  <c r="K194" i="15" s="1"/>
  <c r="J209" i="15" s="1"/>
  <c r="I186" i="15"/>
  <c r="K185" i="15"/>
  <c r="K186" i="15" s="1"/>
  <c r="H209" i="15" s="1"/>
  <c r="I184" i="15"/>
  <c r="M183" i="15"/>
  <c r="I183" i="15"/>
  <c r="I175" i="15"/>
  <c r="K174" i="15"/>
  <c r="K175" i="15" s="1"/>
  <c r="M168" i="15"/>
  <c r="I167" i="15"/>
  <c r="H167" i="15"/>
  <c r="I166" i="15"/>
  <c r="H166" i="15"/>
  <c r="I165" i="15"/>
  <c r="H165" i="15"/>
  <c r="M159" i="15"/>
  <c r="K159" i="15"/>
  <c r="M158" i="15"/>
  <c r="M157" i="15"/>
  <c r="K156" i="15"/>
  <c r="J156" i="15"/>
  <c r="M156" i="15" s="1"/>
  <c r="I156" i="15"/>
  <c r="K155" i="15"/>
  <c r="J155" i="15"/>
  <c r="M155" i="15" s="1"/>
  <c r="I155" i="15"/>
  <c r="K154" i="15"/>
  <c r="J154" i="15"/>
  <c r="M154" i="15" s="1"/>
  <c r="I154" i="15"/>
  <c r="K153" i="15"/>
  <c r="J153" i="15"/>
  <c r="M153" i="15" s="1"/>
  <c r="I153" i="15"/>
  <c r="K152" i="15"/>
  <c r="J152" i="15"/>
  <c r="M152" i="15" s="1"/>
  <c r="I152" i="15"/>
  <c r="K151" i="15"/>
  <c r="J151" i="15"/>
  <c r="M151" i="15" s="1"/>
  <c r="I151" i="15"/>
  <c r="K150" i="15"/>
  <c r="J150" i="15"/>
  <c r="M150" i="15" s="1"/>
  <c r="I150" i="15"/>
  <c r="K149" i="15"/>
  <c r="J149" i="15"/>
  <c r="M149" i="15" s="1"/>
  <c r="I149" i="15"/>
  <c r="K148" i="15"/>
  <c r="J148" i="15"/>
  <c r="M148" i="15" s="1"/>
  <c r="I148" i="15"/>
  <c r="K147" i="15"/>
  <c r="J147" i="15"/>
  <c r="M147" i="15" s="1"/>
  <c r="I147" i="15"/>
  <c r="K146" i="15"/>
  <c r="J146" i="15"/>
  <c r="M146" i="15" s="1"/>
  <c r="I146" i="15"/>
  <c r="K145" i="15"/>
  <c r="J145" i="15"/>
  <c r="M145" i="15" s="1"/>
  <c r="I145" i="15"/>
  <c r="K144" i="15"/>
  <c r="J144" i="15"/>
  <c r="M144" i="15" s="1"/>
  <c r="I144" i="15"/>
  <c r="K143" i="15"/>
  <c r="J143" i="15"/>
  <c r="M143" i="15" s="1"/>
  <c r="I143" i="15"/>
  <c r="K142" i="15"/>
  <c r="J142" i="15"/>
  <c r="M142" i="15" s="1"/>
  <c r="I142" i="15"/>
  <c r="K141" i="15"/>
  <c r="J141" i="15"/>
  <c r="M141" i="15" s="1"/>
  <c r="I141" i="15"/>
  <c r="K140" i="15"/>
  <c r="J140" i="15"/>
  <c r="M140" i="15" s="1"/>
  <c r="I140" i="15"/>
  <c r="K139" i="15"/>
  <c r="J139" i="15"/>
  <c r="M139" i="15" s="1"/>
  <c r="I139" i="15"/>
  <c r="K138" i="15"/>
  <c r="J138" i="15"/>
  <c r="M138" i="15" s="1"/>
  <c r="I138" i="15"/>
  <c r="K137" i="15"/>
  <c r="J137" i="15"/>
  <c r="M137" i="15" s="1"/>
  <c r="I137" i="15"/>
  <c r="K136" i="15"/>
  <c r="I136" i="15"/>
  <c r="L136" i="15" s="1"/>
  <c r="K135" i="15"/>
  <c r="I135" i="15"/>
  <c r="J135" i="15" s="1"/>
  <c r="M135" i="15" s="1"/>
  <c r="K134" i="15"/>
  <c r="K160" i="15" s="1"/>
  <c r="I209" i="15" s="1"/>
  <c r="I160" i="15"/>
  <c r="J126" i="15"/>
  <c r="L125" i="15"/>
  <c r="L124" i="15"/>
  <c r="H120" i="15"/>
  <c r="J119" i="15"/>
  <c r="J118" i="15"/>
  <c r="J116" i="15"/>
  <c r="J115" i="15"/>
  <c r="J114" i="15"/>
  <c r="J113" i="15"/>
  <c r="J112" i="15"/>
  <c r="I107" i="15"/>
  <c r="K106" i="15"/>
  <c r="K105" i="15"/>
  <c r="K104" i="15"/>
  <c r="K103" i="15"/>
  <c r="K102" i="15"/>
  <c r="K101" i="15"/>
  <c r="I96" i="15"/>
  <c r="K95" i="15"/>
  <c r="G95" i="15"/>
  <c r="K94" i="15"/>
  <c r="G94" i="15"/>
  <c r="K93" i="15"/>
  <c r="G93" i="15"/>
  <c r="K92" i="15"/>
  <c r="K96" i="15" s="1"/>
  <c r="D209" i="15" s="1"/>
  <c r="G92" i="15"/>
  <c r="M83" i="15"/>
  <c r="I82" i="15"/>
  <c r="M82" i="15" s="1"/>
  <c r="I81" i="15"/>
  <c r="M81" i="15" s="1"/>
  <c r="I80" i="15"/>
  <c r="M80" i="15" s="1"/>
  <c r="I79" i="15"/>
  <c r="M79" i="15" s="1"/>
  <c r="I78" i="15"/>
  <c r="M78" i="15" s="1"/>
  <c r="I77" i="15"/>
  <c r="M77" i="15" s="1"/>
  <c r="I76" i="15"/>
  <c r="M76" i="15" s="1"/>
  <c r="I75" i="15"/>
  <c r="M75" i="15" s="1"/>
  <c r="I74" i="15"/>
  <c r="M74" i="15" s="1"/>
  <c r="I73" i="15"/>
  <c r="M73" i="15" s="1"/>
  <c r="I72" i="15"/>
  <c r="M72" i="15" s="1"/>
  <c r="I71" i="15"/>
  <c r="M71" i="15" s="1"/>
  <c r="I70" i="15"/>
  <c r="M70" i="15" s="1"/>
  <c r="I69" i="15"/>
  <c r="M69" i="15" s="1"/>
  <c r="I68" i="15"/>
  <c r="M68" i="15" s="1"/>
  <c r="I67" i="15"/>
  <c r="M67" i="15" s="1"/>
  <c r="I66" i="15"/>
  <c r="M66" i="15" s="1"/>
  <c r="I65" i="15"/>
  <c r="M65" i="15" s="1"/>
  <c r="K53" i="15"/>
  <c r="K56" i="15" s="1"/>
  <c r="A209" i="15" s="1"/>
  <c r="L53" i="15"/>
  <c r="M44" i="15"/>
  <c r="F44" i="15"/>
  <c r="L209" i="17" l="1"/>
  <c r="M211" i="17" s="1"/>
  <c r="M84" i="16"/>
  <c r="M137" i="16"/>
  <c r="M138" i="16"/>
  <c r="M139" i="16"/>
  <c r="M140" i="16"/>
  <c r="M141" i="16"/>
  <c r="M142" i="16"/>
  <c r="M143" i="16"/>
  <c r="M144" i="16"/>
  <c r="M145" i="16"/>
  <c r="M146" i="16"/>
  <c r="M147" i="16"/>
  <c r="M148" i="16"/>
  <c r="M149" i="16"/>
  <c r="M150" i="16"/>
  <c r="M151" i="16"/>
  <c r="M152" i="16"/>
  <c r="M153" i="16"/>
  <c r="M154" i="16"/>
  <c r="M155" i="16"/>
  <c r="M156" i="16"/>
  <c r="L126" i="16"/>
  <c r="G209" i="16" s="1"/>
  <c r="J120" i="16"/>
  <c r="K209" i="16" s="1"/>
  <c r="L53" i="16"/>
  <c r="L134" i="16"/>
  <c r="I160" i="16"/>
  <c r="K192" i="16"/>
  <c r="K53" i="16"/>
  <c r="K56" i="16" s="1"/>
  <c r="A209" i="16" s="1"/>
  <c r="L126" i="15"/>
  <c r="G209" i="15" s="1"/>
  <c r="I56" i="15"/>
  <c r="J120" i="15"/>
  <c r="K209" i="15" s="1"/>
  <c r="K107" i="15"/>
  <c r="E209" i="15" s="1"/>
  <c r="M84" i="15"/>
  <c r="L134" i="15"/>
  <c r="J136" i="15"/>
  <c r="M136" i="15" s="1"/>
  <c r="K192" i="15"/>
  <c r="L209" i="16" l="1"/>
  <c r="M211" i="16" s="1"/>
  <c r="L209" i="15"/>
  <c r="I134" i="14" l="1"/>
  <c r="I160" i="14" s="1"/>
  <c r="K199" i="14"/>
  <c r="K198" i="14"/>
  <c r="I194" i="14"/>
  <c r="I192" i="14"/>
  <c r="K191" i="14"/>
  <c r="K194" i="14" s="1"/>
  <c r="J209" i="14" s="1"/>
  <c r="I186" i="14"/>
  <c r="K185" i="14"/>
  <c r="K186" i="14" s="1"/>
  <c r="H209" i="14" s="1"/>
  <c r="I184" i="14"/>
  <c r="M183" i="14"/>
  <c r="I183" i="14"/>
  <c r="I175" i="14"/>
  <c r="K174" i="14"/>
  <c r="K175" i="14" s="1"/>
  <c r="M168" i="14"/>
  <c r="I167" i="14"/>
  <c r="H167" i="14"/>
  <c r="I166" i="14"/>
  <c r="H166" i="14"/>
  <c r="I165" i="14"/>
  <c r="H165" i="14"/>
  <c r="K159" i="14"/>
  <c r="M159" i="14" s="1"/>
  <c r="M158" i="14"/>
  <c r="M157" i="14"/>
  <c r="K156" i="14"/>
  <c r="I156" i="14"/>
  <c r="J156" i="14" s="1"/>
  <c r="M156" i="14" s="1"/>
  <c r="K155" i="14"/>
  <c r="J155" i="14"/>
  <c r="M155" i="14" s="1"/>
  <c r="I155" i="14"/>
  <c r="K154" i="14"/>
  <c r="I154" i="14"/>
  <c r="J154" i="14" s="1"/>
  <c r="K153" i="14"/>
  <c r="I153" i="14"/>
  <c r="J153" i="14" s="1"/>
  <c r="M153" i="14" s="1"/>
  <c r="K152" i="14"/>
  <c r="I152" i="14"/>
  <c r="J152" i="14" s="1"/>
  <c r="M152" i="14" s="1"/>
  <c r="K151" i="14"/>
  <c r="J151" i="14"/>
  <c r="M151" i="14" s="1"/>
  <c r="I151" i="14"/>
  <c r="K150" i="14"/>
  <c r="I150" i="14"/>
  <c r="J150" i="14" s="1"/>
  <c r="K149" i="14"/>
  <c r="I149" i="14"/>
  <c r="J149" i="14" s="1"/>
  <c r="M149" i="14" s="1"/>
  <c r="K148" i="14"/>
  <c r="I148" i="14"/>
  <c r="J148" i="14" s="1"/>
  <c r="M148" i="14" s="1"/>
  <c r="K147" i="14"/>
  <c r="J147" i="14"/>
  <c r="M147" i="14" s="1"/>
  <c r="I147" i="14"/>
  <c r="K146" i="14"/>
  <c r="I146" i="14"/>
  <c r="J146" i="14" s="1"/>
  <c r="K145" i="14"/>
  <c r="I145" i="14"/>
  <c r="J145" i="14" s="1"/>
  <c r="M145" i="14" s="1"/>
  <c r="K144" i="14"/>
  <c r="I144" i="14"/>
  <c r="J144" i="14" s="1"/>
  <c r="M144" i="14" s="1"/>
  <c r="K143" i="14"/>
  <c r="J143" i="14"/>
  <c r="M143" i="14" s="1"/>
  <c r="I143" i="14"/>
  <c r="K142" i="14"/>
  <c r="I142" i="14"/>
  <c r="J142" i="14" s="1"/>
  <c r="K141" i="14"/>
  <c r="I141" i="14"/>
  <c r="J141" i="14" s="1"/>
  <c r="M141" i="14" s="1"/>
  <c r="K140" i="14"/>
  <c r="I140" i="14"/>
  <c r="J140" i="14" s="1"/>
  <c r="M140" i="14" s="1"/>
  <c r="K139" i="14"/>
  <c r="J139" i="14"/>
  <c r="M139" i="14" s="1"/>
  <c r="I139" i="14"/>
  <c r="K138" i="14"/>
  <c r="I138" i="14"/>
  <c r="J138" i="14" s="1"/>
  <c r="K137" i="14"/>
  <c r="I137" i="14"/>
  <c r="J137" i="14" s="1"/>
  <c r="M137" i="14" s="1"/>
  <c r="K136" i="14"/>
  <c r="I136" i="14"/>
  <c r="L136" i="14" s="1"/>
  <c r="K135" i="14"/>
  <c r="I135" i="14"/>
  <c r="J135" i="14" s="1"/>
  <c r="K134" i="14"/>
  <c r="K160" i="14" s="1"/>
  <c r="I209" i="14" s="1"/>
  <c r="J126" i="14"/>
  <c r="L125" i="14"/>
  <c r="L124" i="14"/>
  <c r="H120" i="14"/>
  <c r="J119" i="14"/>
  <c r="J118" i="14"/>
  <c r="J116" i="14"/>
  <c r="J115" i="14"/>
  <c r="J114" i="14"/>
  <c r="J113" i="14"/>
  <c r="J112" i="14"/>
  <c r="I107" i="14"/>
  <c r="K106" i="14"/>
  <c r="K105" i="14"/>
  <c r="K104" i="14"/>
  <c r="K103" i="14"/>
  <c r="K102" i="14"/>
  <c r="K101" i="14"/>
  <c r="I96" i="14"/>
  <c r="K95" i="14"/>
  <c r="G95" i="14"/>
  <c r="K94" i="14"/>
  <c r="G94" i="14"/>
  <c r="K93" i="14"/>
  <c r="G93" i="14"/>
  <c r="K92" i="14"/>
  <c r="K96" i="14" s="1"/>
  <c r="D209" i="14" s="1"/>
  <c r="G92" i="14"/>
  <c r="M83" i="14"/>
  <c r="I82" i="14"/>
  <c r="M82" i="14" s="1"/>
  <c r="I81" i="14"/>
  <c r="M81" i="14" s="1"/>
  <c r="I80" i="14"/>
  <c r="M80" i="14" s="1"/>
  <c r="I79" i="14"/>
  <c r="M79" i="14" s="1"/>
  <c r="I78" i="14"/>
  <c r="M78" i="14" s="1"/>
  <c r="I77" i="14"/>
  <c r="M77" i="14" s="1"/>
  <c r="I76" i="14"/>
  <c r="M76" i="14" s="1"/>
  <c r="I75" i="14"/>
  <c r="M75" i="14" s="1"/>
  <c r="I74" i="14"/>
  <c r="M74" i="14" s="1"/>
  <c r="I73" i="14"/>
  <c r="M73" i="14" s="1"/>
  <c r="I72" i="14"/>
  <c r="M72" i="14" s="1"/>
  <c r="I71" i="14"/>
  <c r="M71" i="14" s="1"/>
  <c r="I70" i="14"/>
  <c r="M70" i="14" s="1"/>
  <c r="I69" i="14"/>
  <c r="M69" i="14" s="1"/>
  <c r="I68" i="14"/>
  <c r="M68" i="14" s="1"/>
  <c r="I67" i="14"/>
  <c r="M67" i="14" s="1"/>
  <c r="I66" i="14"/>
  <c r="M66" i="14" s="1"/>
  <c r="I65" i="14"/>
  <c r="M65" i="14" s="1"/>
  <c r="I53" i="14"/>
  <c r="L53" i="14" s="1"/>
  <c r="M44" i="14"/>
  <c r="F44" i="14"/>
  <c r="K213" i="13"/>
  <c r="L210" i="13"/>
  <c r="M138" i="14" l="1"/>
  <c r="M142" i="14"/>
  <c r="M146" i="14"/>
  <c r="M150" i="14"/>
  <c r="M154" i="14"/>
  <c r="F209" i="14"/>
  <c r="K107" i="14"/>
  <c r="E209" i="14" s="1"/>
  <c r="M135" i="14"/>
  <c r="I56" i="14"/>
  <c r="K212" i="14" s="1"/>
  <c r="K53" i="14"/>
  <c r="K56" i="14" s="1"/>
  <c r="A209" i="14" s="1"/>
  <c r="L126" i="14"/>
  <c r="G209" i="14" s="1"/>
  <c r="J120" i="14"/>
  <c r="K209" i="14" s="1"/>
  <c r="M84" i="14"/>
  <c r="L134" i="14"/>
  <c r="J136" i="14"/>
  <c r="M136" i="14" s="1"/>
  <c r="K192" i="14"/>
  <c r="L209" i="14" l="1"/>
  <c r="M211" i="14" s="1"/>
  <c r="K202" i="13" l="1"/>
  <c r="I202" i="13"/>
  <c r="K200" i="13"/>
  <c r="K199" i="13"/>
  <c r="K192" i="13"/>
  <c r="K201" i="13"/>
  <c r="F210" i="13" l="1"/>
  <c r="L135" i="13" l="1"/>
  <c r="I135" i="13"/>
  <c r="L54" i="13"/>
  <c r="I54" i="13"/>
  <c r="K210" i="13" l="1"/>
  <c r="J210" i="13"/>
  <c r="G210" i="13"/>
  <c r="E210" i="13"/>
  <c r="D210" i="13"/>
  <c r="I195" i="13"/>
  <c r="J121" i="13"/>
  <c r="H121" i="13"/>
  <c r="K106" i="13"/>
  <c r="I108" i="13"/>
  <c r="L127" i="13"/>
  <c r="L125" i="13"/>
  <c r="K186" i="13"/>
  <c r="I193" i="13" l="1"/>
  <c r="J127" i="13"/>
  <c r="L126" i="13" l="1"/>
  <c r="J113" i="13"/>
  <c r="J114" i="13"/>
  <c r="J115" i="13"/>
  <c r="J117" i="13"/>
  <c r="J119" i="13"/>
  <c r="J120" i="13"/>
  <c r="J116" i="13"/>
  <c r="G95" i="13"/>
  <c r="G96" i="13"/>
  <c r="G93" i="13"/>
  <c r="G94" i="13"/>
  <c r="K135" i="13"/>
  <c r="I57" i="13"/>
  <c r="K195" i="13" l="1"/>
  <c r="K193" i="13"/>
  <c r="K107" i="13" l="1"/>
  <c r="K108" i="13" s="1"/>
  <c r="K175" i="13" l="1"/>
  <c r="K176" i="13" s="1"/>
  <c r="K187" i="13"/>
  <c r="H210" i="13" s="1"/>
  <c r="I176" i="13"/>
  <c r="I187" i="13"/>
  <c r="I185" i="13" l="1"/>
  <c r="M184" i="13"/>
  <c r="I184" i="13"/>
  <c r="M169" i="13"/>
  <c r="I168" i="13"/>
  <c r="H168" i="13"/>
  <c r="I167" i="13"/>
  <c r="H167" i="13"/>
  <c r="I166" i="13"/>
  <c r="H166" i="13"/>
  <c r="K160" i="13"/>
  <c r="M160" i="13" s="1"/>
  <c r="M159" i="13"/>
  <c r="M158" i="13"/>
  <c r="K157" i="13"/>
  <c r="I157" i="13"/>
  <c r="J157" i="13" s="1"/>
  <c r="K156" i="13"/>
  <c r="I156" i="13"/>
  <c r="J156" i="13" s="1"/>
  <c r="K155" i="13"/>
  <c r="I155" i="13"/>
  <c r="J155" i="13" s="1"/>
  <c r="K154" i="13"/>
  <c r="I154" i="13"/>
  <c r="J154" i="13" s="1"/>
  <c r="K153" i="13"/>
  <c r="I153" i="13"/>
  <c r="J153" i="13" s="1"/>
  <c r="K152" i="13"/>
  <c r="I152" i="13"/>
  <c r="J152" i="13" s="1"/>
  <c r="K151" i="13"/>
  <c r="I151" i="13"/>
  <c r="J151" i="13" s="1"/>
  <c r="K150" i="13"/>
  <c r="I150" i="13"/>
  <c r="J150" i="13" s="1"/>
  <c r="K149" i="13"/>
  <c r="I149" i="13"/>
  <c r="J149" i="13" s="1"/>
  <c r="K148" i="13"/>
  <c r="I148" i="13"/>
  <c r="J148" i="13" s="1"/>
  <c r="K147" i="13"/>
  <c r="I147" i="13"/>
  <c r="J147" i="13" s="1"/>
  <c r="K146" i="13"/>
  <c r="I146" i="13"/>
  <c r="J146" i="13" s="1"/>
  <c r="K145" i="13"/>
  <c r="I145" i="13"/>
  <c r="J145" i="13" s="1"/>
  <c r="K144" i="13"/>
  <c r="I144" i="13"/>
  <c r="J144" i="13" s="1"/>
  <c r="K143" i="13"/>
  <c r="I143" i="13"/>
  <c r="J143" i="13" s="1"/>
  <c r="K142" i="13"/>
  <c r="I142" i="13"/>
  <c r="J142" i="13" s="1"/>
  <c r="K141" i="13"/>
  <c r="I141" i="13"/>
  <c r="J141" i="13" s="1"/>
  <c r="K140" i="13"/>
  <c r="I140" i="13"/>
  <c r="J140" i="13" s="1"/>
  <c r="K139" i="13"/>
  <c r="I139" i="13"/>
  <c r="J139" i="13" s="1"/>
  <c r="K138" i="13"/>
  <c r="I138" i="13"/>
  <c r="J138" i="13" s="1"/>
  <c r="K137" i="13"/>
  <c r="I137" i="13"/>
  <c r="K136" i="13"/>
  <c r="I136" i="13"/>
  <c r="J136" i="13" s="1"/>
  <c r="K105" i="13"/>
  <c r="K104" i="13"/>
  <c r="K103" i="13"/>
  <c r="K102" i="13"/>
  <c r="I97" i="13"/>
  <c r="K96" i="13"/>
  <c r="K95" i="13"/>
  <c r="K94" i="13"/>
  <c r="K93" i="13"/>
  <c r="M84" i="13"/>
  <c r="I83" i="13"/>
  <c r="M83" i="13" s="1"/>
  <c r="I82" i="13"/>
  <c r="M82" i="13" s="1"/>
  <c r="I81" i="13"/>
  <c r="M81" i="13" s="1"/>
  <c r="I80" i="13"/>
  <c r="M80" i="13" s="1"/>
  <c r="I79" i="13"/>
  <c r="M79" i="13" s="1"/>
  <c r="I78" i="13"/>
  <c r="M78" i="13" s="1"/>
  <c r="I77" i="13"/>
  <c r="M77" i="13" s="1"/>
  <c r="I76" i="13"/>
  <c r="M76" i="13" s="1"/>
  <c r="I75" i="13"/>
  <c r="M75" i="13" s="1"/>
  <c r="I74" i="13"/>
  <c r="M74" i="13" s="1"/>
  <c r="I73" i="13"/>
  <c r="M73" i="13" s="1"/>
  <c r="I72" i="13"/>
  <c r="M72" i="13" s="1"/>
  <c r="I71" i="13"/>
  <c r="M71" i="13" s="1"/>
  <c r="I70" i="13"/>
  <c r="M70" i="13" s="1"/>
  <c r="I69" i="13"/>
  <c r="M69" i="13" s="1"/>
  <c r="I68" i="13"/>
  <c r="M68" i="13" s="1"/>
  <c r="I67" i="13"/>
  <c r="M67" i="13" s="1"/>
  <c r="I66" i="13"/>
  <c r="M66" i="13" s="1"/>
  <c r="M45" i="13"/>
  <c r="F45" i="13"/>
  <c r="M136" i="13" l="1"/>
  <c r="M138" i="13"/>
  <c r="M139" i="13"/>
  <c r="M140" i="13"/>
  <c r="M141" i="13"/>
  <c r="M142" i="13"/>
  <c r="M143" i="13"/>
  <c r="M144" i="13"/>
  <c r="M145" i="13"/>
  <c r="M146" i="13"/>
  <c r="M147" i="13"/>
  <c r="M148" i="13"/>
  <c r="M149" i="13"/>
  <c r="M150" i="13"/>
  <c r="M151" i="13"/>
  <c r="M152" i="13"/>
  <c r="M153" i="13"/>
  <c r="M154" i="13"/>
  <c r="M155" i="13"/>
  <c r="M156" i="13"/>
  <c r="M157" i="13"/>
  <c r="J137" i="13"/>
  <c r="M137" i="13" s="1"/>
  <c r="L137" i="13"/>
  <c r="K161" i="13"/>
  <c r="I210" i="13" s="1"/>
  <c r="K97" i="13"/>
  <c r="K54" i="13"/>
  <c r="K57" i="13" s="1"/>
  <c r="A210" i="13" s="1"/>
  <c r="M212" i="13" s="1"/>
  <c r="M85" i="13"/>
  <c r="I161" i="13"/>
</calcChain>
</file>

<file path=xl/sharedStrings.xml><?xml version="1.0" encoding="utf-8"?>
<sst xmlns="http://schemas.openxmlformats.org/spreadsheetml/2006/main" count="1195" uniqueCount="176">
  <si>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</si>
  <si>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</si>
  <si>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</si>
  <si>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</si>
  <si>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</si>
  <si>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</si>
  <si>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</si>
  <si>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</si>
  <si>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</si>
  <si>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</si>
  <si>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</si>
  <si>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</si>
  <si>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</si>
  <si>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</si>
  <si>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</si>
  <si>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</si>
  <si>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</si>
  <si>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</si>
  <si>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</si>
  <si>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</si>
  <si>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</si>
  <si>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</si>
  <si>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</si>
  <si>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</si>
  <si>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</si>
  <si>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</si>
  <si>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</si>
  <si>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</si>
  <si>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</si>
  <si>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</si>
  <si>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</si>
  <si>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</si>
  <si>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</si>
  <si>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</si>
  <si>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</si>
  <si>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</si>
  <si>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</si>
  <si>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</si>
  <si>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</si>
  <si>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</si>
  <si>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</si>
  <si>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</si>
  <si>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</si>
  <si>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</si>
  <si>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</si>
  <si>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</si>
  <si>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</si>
  <si>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</si>
  <si>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</si>
  <si>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</si>
  <si>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</si>
  <si>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</si>
  <si>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</si>
  <si>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</si>
  <si>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</si>
  <si>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</si>
  <si>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</si>
  <si>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</si>
  <si>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Базовый норматив затрат на оказание услуг, руб.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</si>
  <si>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</si>
  <si>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</si>
  <si>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</si>
  <si>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</si>
  <si>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</si>
  <si>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</si>
  <si>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</si>
  <si>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</si>
  <si>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</si>
  <si>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</si>
  <si>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</si>
  <si>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</si>
  <si>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 xml:space="preserve">Тариф (цена), рублей </t>
  </si>
  <si>
    <t>Исполнитель:</t>
  </si>
  <si>
    <t>Благовенко Н.С.</t>
  </si>
  <si>
    <t>7-45-95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</si>
  <si>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</si>
  <si>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</si>
  <si>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</si>
  <si>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</si>
  <si>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</si>
  <si>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</si>
  <si>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</si>
  <si>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</si>
  <si>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</si>
  <si>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</si>
  <si>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</si>
  <si>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</si>
  <si>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</si>
  <si>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</si>
  <si>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</si>
  <si>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</si>
  <si>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</si>
  <si>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</si>
  <si>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</si>
  <si>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</si>
  <si>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</si>
  <si>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</si>
  <si>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</si>
  <si>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t>ПР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</si>
  <si>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</si>
  <si>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</si>
  <si>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t>Интернет</t>
  </si>
  <si>
    <t>кол-во точек, ед</t>
  </si>
  <si>
    <t>Затраты на прочие расходы</t>
  </si>
  <si>
    <t>Прочие затраты</t>
  </si>
  <si>
    <t xml:space="preserve">                     ИСХОДНЫЕ ДАННЫЕ И РЕЗУЛЬТАТЫ РАСЧЕТОВ  МБУ ММЦ "Бригантина"</t>
  </si>
  <si>
    <t>БАЗОВОГО НОРМАТИВА ЗАТРАТ НА ОКАЗАНИЕ МУНИЦИПАЛЬНЫХ РАБОТ НА 2018 год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</si>
  <si>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бюджетное  учреждение "Многопрофильный молодежный центр "Бригантина" г. Назарово"</t>
    </r>
  </si>
  <si>
    <r>
      <t>Штатное расписание: 24,5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</si>
  <si>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Планируемое число мероприятий в год: 3260</t>
  </si>
  <si>
    <t>Количество мероприятий</t>
  </si>
  <si>
    <t>Нормативные затраты на одного потребителя</t>
  </si>
  <si>
    <t>ИТОГО по муниципальной работе</t>
  </si>
  <si>
    <t>Директор МБУ ММЦ "Бригантина"</t>
  </si>
  <si>
    <t>И.А. Леднева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</si>
  <si>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</si>
  <si>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</si>
  <si>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</si>
  <si>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Техническое и аварийное обслуживание здания ООО "Визит"</t>
  </si>
  <si>
    <t>Оплата услуг по техническому обслуживанию, ремонту вычислительной техники и оборудования</t>
  </si>
  <si>
    <t>Оплата расходов по промывке сетей отопления</t>
  </si>
  <si>
    <t>Услуги по заправке картриджей к оргтехнике</t>
  </si>
  <si>
    <t>Техническое обслуживание установок пожарной сигнализации</t>
  </si>
  <si>
    <t>Оплата стоимости обучения на курсах повышения квалификации</t>
  </si>
  <si>
    <t>Оказание охранных услуг, пульт централизованного наблюдения (ПЦН)</t>
  </si>
  <si>
    <t>Оказание охранных услуг (кнопка тревожной сигнализации)</t>
  </si>
  <si>
    <t>Приобретение программы Антивирус</t>
  </si>
  <si>
    <t>Обслуживание видеонаблюдения</t>
  </si>
  <si>
    <t>Уплата налогов, государственных пошлин, пени, штрафов и сборов</t>
  </si>
  <si>
    <t xml:space="preserve">Затраты на оплату труда (с начисленииями) работников, непосредственно связанных с оказанием работ. </t>
  </si>
  <si>
    <t>Затраты на оплату труда (с начислениями) работников, непосредственно не связанных с оказанием работ</t>
  </si>
  <si>
    <t>Методист</t>
  </si>
  <si>
    <t>Специалист по работе с молодежью</t>
  </si>
  <si>
    <t>Специалист по связям с общественностью</t>
  </si>
  <si>
    <t>Звукооператор</t>
  </si>
  <si>
    <t>Делопроизводитель</t>
  </si>
  <si>
    <t>Педагог-психолог</t>
  </si>
  <si>
    <t>Юрисконсульт</t>
  </si>
  <si>
    <t>Начальник отдела</t>
  </si>
  <si>
    <t>Администратор</t>
  </si>
  <si>
    <t>Начальник хозяйственного отдела</t>
  </si>
  <si>
    <t>Уборщик служебных помещений</t>
  </si>
  <si>
    <t>Уборщик территорий</t>
  </si>
  <si>
    <t>Наименование</t>
  </si>
  <si>
    <t>Нормативные затраты на одно мероприятие</t>
  </si>
  <si>
    <t>Затраты на проведение мероприятий</t>
  </si>
  <si>
    <t>ЗНПР</t>
  </si>
  <si>
    <t>Профилактика безнадзорности и правонарушений среди несовершеннолетних граждан</t>
  </si>
  <si>
    <t>Информационная поддержка молодежной политики</t>
  </si>
  <si>
    <r>
      <t xml:space="preserve">Наименование показателя объема: </t>
    </r>
    <r>
      <rPr>
        <sz val="12"/>
        <color theme="1"/>
        <rFont val="Times New Roman"/>
        <family val="1"/>
        <charset val="204"/>
      </rPr>
      <t>3260 (мероприятий консультационной направленности, тренинги, круглые столы)</t>
    </r>
  </si>
  <si>
    <r>
      <t xml:space="preserve">Наименование показателя объема: </t>
    </r>
    <r>
      <rPr>
        <sz val="12"/>
        <color theme="1"/>
        <rFont val="Times New Roman"/>
        <family val="1"/>
        <charset val="204"/>
      </rPr>
      <t>65 (проведение конкурсов, фестивалей, фотовыставок, фотоквестов, культурно-досуговых мероприятий, мероприятий "Робототехника и НТТМ", школ проектной грамотности, сопровождение  реализации проектов)</t>
    </r>
  </si>
  <si>
    <t>Планируемое число мероприятий в год: 65</t>
  </si>
  <si>
    <t>Поддержка одарённой, талантливой молодёжи,  молодежного творчества и молодежных субкультур.</t>
  </si>
  <si>
    <r>
      <t xml:space="preserve">Наименование показателя объема: </t>
    </r>
    <r>
      <rPr>
        <sz val="12"/>
        <color theme="1"/>
        <rFont val="Times New Roman"/>
        <family val="1"/>
        <charset val="204"/>
      </rPr>
      <t>25 (проведение военно-патриотических мероприятий, семинаров, акций, слётов, игр, круглых столов и др.)</t>
    </r>
  </si>
  <si>
    <t>Планируемое число мероприятий в год: 25</t>
  </si>
  <si>
    <t>Мероприятия направленные на развитие молодежных патриотических объединений и клубов города Назарово</t>
  </si>
  <si>
    <r>
      <t>Наименование показателя объема: 44</t>
    </r>
    <r>
      <rPr>
        <sz val="12"/>
        <color theme="1"/>
        <rFont val="Times New Roman"/>
        <family val="1"/>
        <charset val="204"/>
      </rPr>
      <t xml:space="preserve"> (проведение мероприятий, акций, тренингов, мастер-классов по предпринимательской, добровольческой деятельности и мероприятий, направленных на формирование ЗОЖ)</t>
    </r>
  </si>
  <si>
    <t>Планируемое число мероприятий в год: 44</t>
  </si>
  <si>
    <t>Поддержка инновационной деятельности молодежи и молодежного предпринимательства</t>
  </si>
  <si>
    <t>Мероприятия направленные на развитие добровольческого движения на территории города Назарово</t>
  </si>
  <si>
    <t>Формирование условий для гражданского становления молодежи, ее социально политической активности, поддержка гражданских инициатив (софинансирование)</t>
  </si>
  <si>
    <r>
      <t>Наименование показателя объема: 9</t>
    </r>
    <r>
      <rPr>
        <sz val="12"/>
        <color theme="1"/>
        <rFont val="Times New Roman"/>
        <family val="1"/>
        <charset val="204"/>
      </rPr>
      <t xml:space="preserve"> (проведение организационно- рекламных, досуговых мероприятий, акций и др. для подростков и молодежи)</t>
    </r>
  </si>
  <si>
    <r>
      <t>Работа № 1:</t>
    </r>
    <r>
      <rPr>
        <sz val="12"/>
        <color theme="1"/>
        <rFont val="Times New Roman"/>
        <family val="1"/>
        <charset val="204"/>
      </rPr>
      <t xml:space="preserve"> Организация мероприятий, направленных на профилактику ассоциального деструктивного поведения подростков и молодежи, поддержка детей и молодежи, находящейся в социально-опасном положении. </t>
    </r>
  </si>
  <si>
    <r>
      <t>Работа № 2:</t>
    </r>
    <r>
      <rPr>
        <sz val="12"/>
        <color theme="1"/>
        <rFont val="Times New Roman"/>
        <family val="1"/>
        <charset val="204"/>
      </rPr>
      <t xml:space="preserve"> 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самореализации подростков и молодежи, развитие творческого, профессионального, интеллектуального потенциалов подростков и молодежи.</t>
    </r>
  </si>
  <si>
    <r>
      <t xml:space="preserve">Работа № 3: </t>
    </r>
    <r>
      <rPr>
        <sz val="12"/>
        <color theme="1"/>
        <rFont val="Times New Roman"/>
        <family val="1"/>
        <charset val="204"/>
      </rPr>
  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молодежи.</t>
    </r>
  </si>
  <si>
    <r>
      <t xml:space="preserve">Работа № 4: </t>
    </r>
    <r>
      <rPr>
        <sz val="12"/>
        <color theme="1"/>
        <rFont val="Times New Roman"/>
        <family val="1"/>
        <charset val="204"/>
      </rPr>
  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жизни.</t>
    </r>
  </si>
  <si>
    <r>
      <t xml:space="preserve">Работа № 5: </t>
    </r>
    <r>
      <rPr>
        <sz val="12"/>
        <color theme="1"/>
        <rFont val="Times New Roman"/>
        <family val="1"/>
        <charset val="204"/>
      </rPr>
      <t>Организация досуга детей, подростков и молодежи.</t>
    </r>
  </si>
  <si>
    <t>Планируемое число мероприятий в год: 9</t>
  </si>
  <si>
    <t>Поддержка молодых семей.</t>
  </si>
  <si>
    <t>Поддержка молодых граждан в сфере занятости, трудового воспитания,  профориентации, оздоровления, отдыха детей, подростков и молодежи.</t>
  </si>
  <si>
    <t>Приложение № 1 к приказу от 18.12.2017г. № ____</t>
  </si>
  <si>
    <t>Приложение № 2 к приказу от 18.12.2017г. № ____</t>
  </si>
  <si>
    <t>Приложение № 3 к приказу от 18.12.2017г. № ____</t>
  </si>
  <si>
    <t>Приложение № 4 к приказу от 18.12.2017г. № ____</t>
  </si>
  <si>
    <t>Приложение № 5 к приказу от 18.12.2017г. № ____</t>
  </si>
  <si>
    <t>Поддержка деятельности муниципальных молодежных центров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</si>
</sst>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2" fontId="7" fillId="0" borderId="1" xfId="0" applyNumberFormat="1" applyFont="1" applyBorder="1"/>
    <xf numFmtId="0" fontId="7" fillId="0" borderId="1" xfId="0" applyNumberFormat="1" applyFont="1" applyBorder="1"/>
    <xf numFmtId="4" fontId="7" fillId="2" borderId="1" xfId="0" applyNumberFormat="1" applyFont="1" applyFill="1" applyBorder="1"/>
    <xf numFmtId="3" fontId="7" fillId="2" borderId="1" xfId="0" applyNumberFormat="1" applyFont="1" applyFill="1" applyBorder="1"/>
    <xf numFmtId="165" fontId="7" fillId="2" borderId="1" xfId="0" applyNumberFormat="1" applyFont="1" applyFill="1" applyBorder="1"/>
    <xf numFmtId="4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5" fontId="7" fillId="2" borderId="0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2" fontId="7" fillId="0" borderId="0" xfId="0" applyNumberFormat="1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8" fillId="0" borderId="0" xfId="0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165" fontId="11" fillId="0" borderId="1" xfId="0" applyNumberFormat="1" applyFont="1" applyBorder="1"/>
    <xf numFmtId="4" fontId="11" fillId="0" borderId="1" xfId="0" applyNumberFormat="1" applyFont="1" applyBorder="1"/>
    <xf numFmtId="4" fontId="7" fillId="0" borderId="7" xfId="0" applyNumberFormat="1" applyFont="1" applyBorder="1"/>
    <xf numFmtId="0" fontId="11" fillId="2" borderId="2" xfId="0" applyFont="1" applyFill="1" applyBorder="1" applyAlignment="1">
      <alignment wrapText="1"/>
    </xf>
    <xf numFmtId="4" fontId="7" fillId="2" borderId="2" xfId="0" applyNumberFormat="1" applyFont="1" applyFill="1" applyBorder="1"/>
    <xf numFmtId="4" fontId="7" fillId="2" borderId="7" xfId="0" applyNumberFormat="1" applyFont="1" applyFill="1" applyBorder="1"/>
    <xf numFmtId="166" fontId="7" fillId="2" borderId="1" xfId="0" applyNumberFormat="1" applyFont="1" applyFill="1" applyBorder="1"/>
    <xf numFmtId="4" fontId="7" fillId="2" borderId="6" xfId="0" applyNumberFormat="1" applyFont="1" applyFill="1" applyBorder="1"/>
    <xf numFmtId="4" fontId="8" fillId="5" borderId="8" xfId="0" applyNumberFormat="1" applyFont="1" applyFill="1" applyBorder="1" applyAlignment="1"/>
    <xf numFmtId="4" fontId="8" fillId="7" borderId="8" xfId="0" applyNumberFormat="1" applyFont="1" applyFill="1" applyBorder="1"/>
    <xf numFmtId="2" fontId="8" fillId="7" borderId="8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0" fontId="7" fillId="0" borderId="2" xfId="0" applyFont="1" applyBorder="1"/>
    <xf numFmtId="0" fontId="7" fillId="5" borderId="1" xfId="0" applyFont="1" applyFill="1" applyBorder="1"/>
    <xf numFmtId="4" fontId="8" fillId="5" borderId="9" xfId="0" applyNumberFormat="1" applyFont="1" applyFill="1" applyBorder="1"/>
    <xf numFmtId="0" fontId="7" fillId="0" borderId="10" xfId="0" applyFont="1" applyBorder="1"/>
    <xf numFmtId="0" fontId="8" fillId="7" borderId="11" xfId="0" applyFont="1" applyFill="1" applyBorder="1"/>
    <xf numFmtId="0" fontId="7" fillId="2" borderId="0" xfId="0" applyFont="1" applyFill="1" applyBorder="1" applyAlignment="1">
      <alignment wrapText="1"/>
    </xf>
    <xf numFmtId="165" fontId="11" fillId="2" borderId="1" xfId="0" applyNumberFormat="1" applyFont="1" applyFill="1" applyBorder="1"/>
    <xf numFmtId="2" fontId="7" fillId="0" borderId="7" xfId="0" applyNumberFormat="1" applyFont="1" applyBorder="1"/>
    <xf numFmtId="4" fontId="7" fillId="0" borderId="0" xfId="0" applyNumberFormat="1" applyFont="1"/>
    <xf numFmtId="0" fontId="7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4" fontId="8" fillId="0" borderId="1" xfId="0" applyNumberFormat="1" applyFont="1" applyBorder="1"/>
    <xf numFmtId="0" fontId="7" fillId="0" borderId="1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2" fontId="7" fillId="0" borderId="12" xfId="0" applyNumberFormat="1" applyFont="1" applyBorder="1"/>
    <xf numFmtId="4" fontId="8" fillId="0" borderId="1" xfId="0" applyNumberFormat="1" applyFont="1" applyBorder="1" applyAlignment="1"/>
    <xf numFmtId="4" fontId="8" fillId="2" borderId="0" xfId="0" applyNumberFormat="1" applyFont="1" applyFill="1" applyBorder="1" applyAlignment="1">
      <alignment horizontal="left"/>
    </xf>
    <xf numFmtId="0" fontId="12" fillId="0" borderId="1" xfId="0" applyFont="1" applyBorder="1"/>
    <xf numFmtId="0" fontId="7" fillId="2" borderId="0" xfId="0" applyFont="1" applyFill="1" applyBorder="1"/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/>
    <xf numFmtId="4" fontId="12" fillId="2" borderId="1" xfId="0" applyNumberFormat="1" applyFont="1" applyFill="1" applyBorder="1"/>
    <xf numFmtId="3" fontId="12" fillId="2" borderId="1" xfId="0" applyNumberFormat="1" applyFont="1" applyFill="1" applyBorder="1"/>
    <xf numFmtId="165" fontId="12" fillId="2" borderId="1" xfId="0" applyNumberFormat="1" applyFont="1" applyFill="1" applyBorder="1"/>
    <xf numFmtId="4" fontId="12" fillId="0" borderId="1" xfId="0" applyNumberFormat="1" applyFont="1" applyBorder="1"/>
    <xf numFmtId="3" fontId="11" fillId="2" borderId="1" xfId="0" applyNumberFormat="1" applyFont="1" applyFill="1" applyBorder="1"/>
    <xf numFmtId="0" fontId="11" fillId="0" borderId="0" xfId="0" applyFont="1"/>
    <xf numFmtId="4" fontId="11" fillId="2" borderId="7" xfId="0" applyNumberFormat="1" applyFont="1" applyFill="1" applyBorder="1"/>
    <xf numFmtId="0" fontId="11" fillId="0" borderId="2" xfId="0" applyFont="1" applyBorder="1"/>
    <xf numFmtId="166" fontId="12" fillId="0" borderId="1" xfId="0" applyNumberFormat="1" applyFont="1" applyBorder="1"/>
    <xf numFmtId="0" fontId="12" fillId="0" borderId="0" xfId="0" applyFont="1"/>
    <xf numFmtId="0" fontId="9" fillId="2" borderId="1" xfId="0" applyFont="1" applyFill="1" applyBorder="1" applyAlignment="1">
      <alignment horizontal="left"/>
    </xf>
    <xf numFmtId="2" fontId="12" fillId="0" borderId="1" xfId="0" applyNumberFormat="1" applyFont="1" applyBorder="1" applyAlignment="1">
      <alignment horizontal="right"/>
    </xf>
    <xf numFmtId="0" fontId="11" fillId="0" borderId="1" xfId="0" applyFont="1" applyFill="1" applyBorder="1" applyAlignment="1">
      <alignment wrapText="1"/>
    </xf>
    <xf numFmtId="0" fontId="11" fillId="2" borderId="1" xfId="0" applyFont="1" applyFill="1" applyBorder="1"/>
    <xf numFmtId="2" fontId="11" fillId="2" borderId="1" xfId="0" applyNumberFormat="1" applyFont="1" applyFill="1" applyBorder="1" applyAlignment="1">
      <alignment wrapText="1"/>
    </xf>
    <xf numFmtId="2" fontId="11" fillId="2" borderId="7" xfId="0" applyNumberFormat="1" applyFont="1" applyFill="1" applyBorder="1"/>
    <xf numFmtId="2" fontId="10" fillId="7" borderId="8" xfId="0" applyNumberFormat="1" applyFont="1" applyFill="1" applyBorder="1"/>
    <xf numFmtId="4" fontId="11" fillId="0" borderId="7" xfId="0" applyNumberFormat="1" applyFont="1" applyBorder="1"/>
    <xf numFmtId="4" fontId="10" fillId="0" borderId="1" xfId="0" applyNumberFormat="1" applyFont="1" applyBorder="1" applyAlignment="1">
      <alignment horizontal="left"/>
    </xf>
    <xf numFmtId="4" fontId="11" fillId="2" borderId="2" xfId="0" applyNumberFormat="1" applyFont="1" applyFill="1" applyBorder="1"/>
    <xf numFmtId="2" fontId="11" fillId="2" borderId="1" xfId="0" applyNumberFormat="1" applyFont="1" applyFill="1" applyBorder="1"/>
    <xf numFmtId="1" fontId="11" fillId="2" borderId="2" xfId="0" applyNumberFormat="1" applyFont="1" applyFill="1" applyBorder="1"/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4" fontId="10" fillId="7" borderId="8" xfId="0" applyNumberFormat="1" applyFont="1" applyFill="1" applyBorder="1" applyAlignment="1">
      <alignment horizontal="right"/>
    </xf>
    <xf numFmtId="4" fontId="8" fillId="0" borderId="2" xfId="0" applyNumberFormat="1" applyFont="1" applyBorder="1"/>
    <xf numFmtId="165" fontId="8" fillId="2" borderId="3" xfId="0" applyNumberFormat="1" applyFont="1" applyFill="1" applyBorder="1"/>
    <xf numFmtId="4" fontId="7" fillId="2" borderId="4" xfId="0" applyNumberFormat="1" applyFont="1" applyFill="1" applyBorder="1"/>
    <xf numFmtId="4" fontId="11" fillId="0" borderId="1" xfId="0" applyNumberFormat="1" applyFont="1" applyBorder="1" applyAlignment="1">
      <alignment wrapText="1"/>
    </xf>
    <xf numFmtId="0" fontId="11" fillId="2" borderId="1" xfId="0" applyFont="1" applyFill="1" applyBorder="1" applyAlignment="1">
      <alignment wrapText="1"/>
    </xf>
    <xf numFmtId="4" fontId="11" fillId="8" borderId="1" xfId="0" applyNumberFormat="1" applyFont="1" applyFill="1" applyBorder="1" applyAlignment="1">
      <alignment wrapText="1"/>
    </xf>
    <xf numFmtId="4" fontId="11" fillId="0" borderId="2" xfId="0" applyNumberFormat="1" applyFont="1" applyBorder="1"/>
    <xf numFmtId="4" fontId="8" fillId="9" borderId="9" xfId="0" applyNumberFormat="1" applyFont="1" applyFill="1" applyBorder="1"/>
    <xf numFmtId="4" fontId="8" fillId="10" borderId="8" xfId="0" applyNumberFormat="1" applyFont="1" applyFill="1" applyBorder="1"/>
    <xf numFmtId="4" fontId="7" fillId="0" borderId="2" xfId="0" applyNumberFormat="1" applyFont="1" applyBorder="1"/>
    <xf numFmtId="0" fontId="7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0" fontId="3" fillId="0" borderId="0" xfId="0" applyFont="1"/>
    <xf numFmtId="0" fontId="13" fillId="0" borderId="0" xfId="0" applyFont="1" applyAlignment="1"/>
    <xf numFmtId="0" fontId="0" fillId="0" borderId="0" xfId="0" applyAlignment="1"/>
    <xf numFmtId="4" fontId="10" fillId="2" borderId="1" xfId="0" applyNumberFormat="1" applyFont="1" applyFill="1" applyBorder="1"/>
    <xf numFmtId="166" fontId="11" fillId="0" borderId="1" xfId="0" applyNumberFormat="1" applyFont="1" applyBorder="1"/>
    <xf numFmtId="3" fontId="11" fillId="6" borderId="1" xfId="0" applyNumberFormat="1" applyFont="1" applyFill="1" applyBorder="1"/>
    <xf numFmtId="0" fontId="11" fillId="0" borderId="1" xfId="0" applyNumberFormat="1" applyFont="1" applyBorder="1"/>
    <xf numFmtId="165" fontId="11" fillId="6" borderId="1" xfId="0" applyNumberFormat="1" applyFont="1" applyFill="1" applyBorder="1"/>
    <xf numFmtId="4" fontId="11" fillId="6" borderId="1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4" fontId="10" fillId="7" borderId="8" xfId="0" applyNumberFormat="1" applyFont="1" applyFill="1" applyBorder="1" applyAlignment="1"/>
    <xf numFmtId="0" fontId="11" fillId="0" borderId="1" xfId="0" applyFont="1" applyBorder="1"/>
    <xf numFmtId="0" fontId="11" fillId="0" borderId="3" xfId="0" applyFont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6" fontId="7" fillId="0" borderId="1" xfId="0" applyNumberFormat="1" applyFont="1" applyBorder="1"/>
    <xf numFmtId="2" fontId="7" fillId="0" borderId="1" xfId="0" applyNumberFormat="1" applyFont="1" applyBorder="1" applyAlignment="1">
      <alignment horizontal="right"/>
    </xf>
    <xf numFmtId="2" fontId="7" fillId="0" borderId="2" xfId="0" applyNumberFormat="1" applyFont="1" applyBorder="1"/>
    <xf numFmtId="2" fontId="7" fillId="0" borderId="13" xfId="0" applyNumberFormat="1" applyFont="1" applyBorder="1"/>
    <xf numFmtId="2" fontId="8" fillId="0" borderId="3" xfId="0" applyNumberFormat="1" applyFont="1" applyBorder="1" applyAlignment="1"/>
    <xf numFmtId="2" fontId="8" fillId="7" borderId="8" xfId="0" applyNumberFormat="1" applyFont="1" applyFill="1" applyBorder="1" applyAlignment="1"/>
    <xf numFmtId="4" fontId="7" fillId="0" borderId="1" xfId="0" applyNumberFormat="1" applyFont="1" applyBorder="1" applyAlignment="1">
      <alignment horizontal="center" vertical="center" wrapText="1"/>
    </xf>
    <xf numFmtId="4" fontId="7" fillId="0" borderId="7" xfId="0" applyNumberFormat="1" applyFont="1" applyBorder="1" applyAlignment="1">
      <alignment horizontal="center" vertical="center"/>
    </xf>
    <xf numFmtId="4" fontId="8" fillId="9" borderId="8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wrapText="1"/>
    </xf>
    <xf numFmtId="166" fontId="11" fillId="2" borderId="1" xfId="0" applyNumberFormat="1" applyFont="1" applyFill="1" applyBorder="1"/>
    <xf numFmtId="4" fontId="12" fillId="0" borderId="1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/>
    <xf numFmtId="4" fontId="8" fillId="7" borderId="8" xfId="0" applyNumberFormat="1" applyFont="1" applyFill="1" applyBorder="1" applyAlignment="1"/>
    <xf numFmtId="4" fontId="11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4" fontId="12" fillId="0" borderId="0" xfId="0" applyNumberFormat="1" applyFont="1" applyBorder="1" applyAlignment="1">
      <alignment horizontal="center" vertical="center" wrapText="1"/>
    </xf>
    <xf numFmtId="3" fontId="11" fillId="2" borderId="0" xfId="0" applyNumberFormat="1" applyFont="1" applyFill="1" applyBorder="1"/>
    <xf numFmtId="0" fontId="15" fillId="0" borderId="1" xfId="0" applyFont="1" applyBorder="1" applyAlignment="1">
      <alignment horizontal="left"/>
    </xf>
    <xf numFmtId="4" fontId="11" fillId="2" borderId="1" xfId="0" applyNumberFormat="1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4" fontId="12" fillId="2" borderId="7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4" fontId="8" fillId="9" borderId="8" xfId="0" applyNumberFormat="1" applyFont="1" applyFill="1" applyBorder="1"/>
    <xf numFmtId="4" fontId="10" fillId="9" borderId="8" xfId="0" applyNumberFormat="1" applyFont="1" applyFill="1" applyBorder="1"/>
    <xf numFmtId="4" fontId="8" fillId="9" borderId="8" xfId="0" applyNumberFormat="1" applyFont="1" applyFill="1" applyBorder="1" applyAlignment="1"/>
    <xf numFmtId="4" fontId="7" fillId="9" borderId="8" xfId="0" applyNumberFormat="1" applyFont="1" applyFill="1" applyBorder="1"/>
    <xf numFmtId="0" fontId="11" fillId="0" borderId="1" xfId="0" applyFont="1" applyBorder="1" applyAlignment="1">
      <alignment horizontal="center" wrapText="1"/>
    </xf>
    <xf numFmtId="4" fontId="11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right"/>
    </xf>
    <xf numFmtId="4" fontId="11" fillId="0" borderId="7" xfId="0" applyNumberFormat="1" applyFont="1" applyBorder="1" applyAlignment="1">
      <alignment horizontal="center" vertical="center"/>
    </xf>
    <xf numFmtId="1" fontId="11" fillId="0" borderId="1" xfId="0" applyNumberFormat="1" applyFont="1" applyBorder="1"/>
    <xf numFmtId="4" fontId="11" fillId="0" borderId="13" xfId="0" applyNumberFormat="1" applyFont="1" applyBorder="1"/>
    <xf numFmtId="4" fontId="10" fillId="9" borderId="8" xfId="0" applyNumberFormat="1" applyFont="1" applyFill="1" applyBorder="1" applyAlignment="1">
      <alignment horizontal="center" vertical="center"/>
    </xf>
    <xf numFmtId="2" fontId="10" fillId="0" borderId="3" xfId="0" applyNumberFormat="1" applyFont="1" applyBorder="1" applyAlignment="1"/>
    <xf numFmtId="0" fontId="8" fillId="3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8" fillId="3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8" fillId="3" borderId="0" xfId="0" applyFont="1" applyFill="1" applyAlignment="1"/>
    <xf numFmtId="0" fontId="8" fillId="0" borderId="0" xfId="0" applyFont="1" applyAlignme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4" fontId="7" fillId="0" borderId="2" xfId="0" applyNumberFormat="1" applyFont="1" applyBorder="1"/>
    <xf numFmtId="4" fontId="7" fillId="0" borderId="4" xfId="0" applyNumberFormat="1" applyFont="1" applyBorder="1"/>
    <xf numFmtId="0" fontId="7" fillId="0" borderId="1" xfId="0" applyFont="1" applyBorder="1" applyAlignment="1">
      <alignment horizontal="center" wrapText="1"/>
    </xf>
    <xf numFmtId="0" fontId="8" fillId="3" borderId="0" xfId="0" applyFont="1" applyFill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" xfId="0" applyFont="1" applyBorder="1" applyAlignment="1"/>
    <xf numFmtId="0" fontId="8" fillId="0" borderId="2" xfId="0" applyFont="1" applyBorder="1" applyAlignment="1"/>
    <xf numFmtId="0" fontId="11" fillId="2" borderId="1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11" fillId="2" borderId="4" xfId="0" applyFont="1" applyFill="1" applyBorder="1" applyAlignment="1"/>
    <xf numFmtId="0" fontId="11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3" xfId="0" applyFont="1" applyFill="1" applyBorder="1" applyAlignment="1"/>
    <xf numFmtId="0" fontId="8" fillId="3" borderId="5" xfId="0" applyFont="1" applyFill="1" applyBorder="1" applyAlignment="1"/>
    <xf numFmtId="0" fontId="8" fillId="3" borderId="4" xfId="0" applyFont="1" applyFill="1" applyBorder="1" applyAlignment="1"/>
    <xf numFmtId="0" fontId="7" fillId="2" borderId="1" xfId="0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4" fontId="11" fillId="0" borderId="1" xfId="0" applyNumberFormat="1" applyFont="1" applyBorder="1" applyAlignment="1">
      <alignment horizontal="left"/>
    </xf>
    <xf numFmtId="4" fontId="11" fillId="0" borderId="7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4" fontId="10" fillId="0" borderId="4" xfId="0" applyNumberFormat="1" applyFont="1" applyBorder="1" applyAlignment="1">
      <alignment horizontal="left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7" fillId="4" borderId="4" xfId="0" applyFont="1" applyFill="1" applyBorder="1" applyAlignment="1"/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1" fontId="7" fillId="4" borderId="4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/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1" xfId="0" applyFont="1" applyBorder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/>
    <xf numFmtId="0" fontId="0" fillId="0" borderId="0" xfId="0" applyAlignment="1">
      <alignment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2" fillId="0" borderId="2" xfId="0" applyFont="1" applyBorder="1" applyAlignment="1">
      <alignment horizontal="left"/>
    </xf>
    <xf numFmtId="0" fontId="15" fillId="0" borderId="3" xfId="0" applyFont="1" applyBorder="1" applyAlignment="1">
      <alignment horizontal="left"/>
    </xf>
    <xf numFmtId="0" fontId="15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8"/>
  <sheetViews>
    <sheetView topLeftCell="A16" zoomScale="90" zoomScaleNormal="90" workbookViewId="0">
      <selection activeCell="J12" sqref="J12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1" spans="1:14" hidden="1" x14ac:dyDescent="0.25"/>
    <row r="2" spans="1:14" ht="15.75" hidden="1" x14ac:dyDescent="0.25">
      <c r="A2" s="293"/>
      <c r="B2" s="293"/>
      <c r="C2" s="293"/>
      <c r="D2" s="293"/>
      <c r="E2" s="293"/>
      <c r="F2" s="293"/>
      <c r="G2" s="293"/>
      <c r="H2" s="293"/>
    </row>
    <row r="3" spans="1:14" ht="15.75" hidden="1" x14ac:dyDescent="0.25">
      <c r="A3" s="293"/>
      <c r="B3" s="293"/>
      <c r="C3" s="81"/>
      <c r="D3" s="81"/>
      <c r="E3" s="293"/>
      <c r="F3" s="293"/>
      <c r="G3" s="81"/>
      <c r="H3" s="81"/>
    </row>
    <row r="4" spans="1:14" ht="15.75" x14ac:dyDescent="0.25">
      <c r="A4" s="167"/>
      <c r="B4" s="167"/>
      <c r="C4" s="81"/>
      <c r="D4" s="81"/>
      <c r="E4" s="167"/>
      <c r="F4" s="167"/>
      <c r="G4" s="81"/>
      <c r="H4" s="81"/>
    </row>
    <row r="5" spans="1:14" ht="40.5" customHeight="1" x14ac:dyDescent="0.25">
      <c r="A5" s="294"/>
      <c r="B5" s="294"/>
      <c r="C5" s="294"/>
      <c r="D5" s="82"/>
      <c r="E5" s="294"/>
      <c r="F5" s="294"/>
      <c r="G5" s="294"/>
      <c r="H5" s="83"/>
      <c r="I5" s="298" t="s">
        <v>170</v>
      </c>
      <c r="J5" s="295"/>
      <c r="K5" s="295"/>
      <c r="L5" s="295"/>
    </row>
    <row r="6" spans="1:14" ht="15.75" x14ac:dyDescent="0.25">
      <c r="A6" s="4"/>
      <c r="B6" s="4"/>
      <c r="C6" s="4"/>
      <c r="D6" s="5"/>
      <c r="E6" s="4"/>
      <c r="F6" s="4"/>
      <c r="G6" s="4"/>
      <c r="H6" s="5"/>
    </row>
    <row r="7" spans="1:14" ht="15.75" x14ac:dyDescent="0.25">
      <c r="A7" s="290"/>
      <c r="B7" s="290"/>
      <c r="C7" s="290"/>
      <c r="D7" s="5"/>
      <c r="E7" s="290"/>
      <c r="F7" s="290"/>
      <c r="G7" s="290"/>
      <c r="H7" s="5"/>
    </row>
    <row r="8" spans="1:14" x14ac:dyDescent="0.25">
      <c r="A8" s="6"/>
      <c r="B8" s="6"/>
      <c r="C8" s="6"/>
      <c r="D8" s="6"/>
      <c r="E8" s="6"/>
      <c r="F8" s="6"/>
      <c r="G8" s="6"/>
      <c r="H8" s="6"/>
    </row>
    <row r="9" spans="1:14" ht="15.75" x14ac:dyDescent="0.25">
      <c r="A9" s="291" t="s">
        <v>105</v>
      </c>
      <c r="B9" s="292"/>
      <c r="C9" s="292"/>
      <c r="D9" s="292"/>
      <c r="E9" s="292"/>
      <c r="F9" s="292"/>
      <c r="G9" s="292"/>
      <c r="H9" s="6"/>
    </row>
    <row r="10" spans="1:14" ht="15.75" x14ac:dyDescent="0.25">
      <c r="A10" s="291" t="s">
        <v>106</v>
      </c>
      <c r="B10" s="292"/>
      <c r="C10" s="292"/>
      <c r="D10" s="292"/>
      <c r="E10" s="292"/>
      <c r="F10" s="292"/>
      <c r="G10" s="292"/>
      <c r="H10" s="295"/>
    </row>
    <row r="12" spans="1:14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5.75" x14ac:dyDescent="0.25">
      <c r="A13" s="8" t="s">
        <v>107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t="31.5" customHeight="1" x14ac:dyDescent="0.25">
      <c r="A14" s="296" t="s">
        <v>162</v>
      </c>
      <c r="B14" s="297"/>
      <c r="C14" s="297"/>
      <c r="D14" s="297"/>
      <c r="E14" s="297"/>
      <c r="F14" s="297"/>
      <c r="G14" s="297"/>
      <c r="H14" s="297"/>
      <c r="I14" s="297"/>
      <c r="J14" s="297"/>
      <c r="K14" s="297"/>
      <c r="L14" s="297"/>
      <c r="M14" s="297"/>
      <c r="N14" s="7"/>
    </row>
    <row r="15" spans="1:14" ht="15.75" x14ac:dyDescent="0.25">
      <c r="A15" s="8" t="s">
        <v>99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ht="15.75" x14ac:dyDescent="0.25">
      <c r="A16" s="8" t="s">
        <v>149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15.75" x14ac:dyDescent="0.25">
      <c r="A17" s="8" t="s">
        <v>108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51.75" customHeight="1" x14ac:dyDescent="0.25">
      <c r="A18" s="204" t="s">
        <v>116</v>
      </c>
      <c r="B18" s="204"/>
      <c r="C18" s="204"/>
      <c r="D18" s="204"/>
      <c r="E18" s="204"/>
      <c r="F18" s="9" t="s">
        <v>115</v>
      </c>
      <c r="G18" s="204" t="s">
        <v>117</v>
      </c>
      <c r="H18" s="204"/>
      <c r="I18" s="204"/>
      <c r="J18" s="204"/>
      <c r="K18" s="204"/>
      <c r="L18" s="204"/>
      <c r="M18" s="9" t="s">
        <v>115</v>
      </c>
      <c r="N18" s="11"/>
    </row>
    <row r="19" spans="1:14" x14ac:dyDescent="0.25">
      <c r="A19" s="285" t="s">
        <v>131</v>
      </c>
      <c r="B19" s="285"/>
      <c r="C19" s="285"/>
      <c r="D19" s="285"/>
      <c r="E19" s="285"/>
      <c r="F19" s="140">
        <v>1</v>
      </c>
      <c r="G19" s="289" t="s">
        <v>1</v>
      </c>
      <c r="H19" s="289"/>
      <c r="I19" s="289"/>
      <c r="J19" s="289"/>
      <c r="K19" s="289"/>
      <c r="L19" s="289"/>
      <c r="M19" s="140">
        <v>1</v>
      </c>
      <c r="N19" s="11"/>
    </row>
    <row r="20" spans="1:14" x14ac:dyDescent="0.25">
      <c r="A20" s="285" t="s">
        <v>132</v>
      </c>
      <c r="B20" s="285"/>
      <c r="C20" s="285"/>
      <c r="D20" s="285"/>
      <c r="E20" s="285"/>
      <c r="F20" s="140">
        <v>10</v>
      </c>
      <c r="G20" s="279" t="s">
        <v>135</v>
      </c>
      <c r="H20" s="280"/>
      <c r="I20" s="280"/>
      <c r="J20" s="280"/>
      <c r="K20" s="280"/>
      <c r="L20" s="281"/>
      <c r="M20" s="140">
        <v>1</v>
      </c>
      <c r="N20" s="11"/>
    </row>
    <row r="21" spans="1:14" x14ac:dyDescent="0.25">
      <c r="A21" s="285" t="s">
        <v>133</v>
      </c>
      <c r="B21" s="285"/>
      <c r="C21" s="285"/>
      <c r="D21" s="285"/>
      <c r="E21" s="285"/>
      <c r="F21" s="140">
        <v>1</v>
      </c>
      <c r="G21" s="285" t="s">
        <v>137</v>
      </c>
      <c r="H21" s="285"/>
      <c r="I21" s="285"/>
      <c r="J21" s="285"/>
      <c r="K21" s="285"/>
      <c r="L21" s="285"/>
      <c r="M21" s="140">
        <v>0.5</v>
      </c>
      <c r="N21" s="11"/>
    </row>
    <row r="22" spans="1:14" x14ac:dyDescent="0.25">
      <c r="A22" s="285" t="s">
        <v>134</v>
      </c>
      <c r="B22" s="285"/>
      <c r="C22" s="285"/>
      <c r="D22" s="285"/>
      <c r="E22" s="285"/>
      <c r="F22" s="140">
        <v>0.5</v>
      </c>
      <c r="G22" s="286" t="s">
        <v>138</v>
      </c>
      <c r="H22" s="287"/>
      <c r="I22" s="287"/>
      <c r="J22" s="287"/>
      <c r="K22" s="287"/>
      <c r="L22" s="288"/>
      <c r="M22" s="140">
        <v>3</v>
      </c>
      <c r="N22" s="11"/>
    </row>
    <row r="23" spans="1:14" x14ac:dyDescent="0.25">
      <c r="A23" s="285" t="s">
        <v>136</v>
      </c>
      <c r="B23" s="285"/>
      <c r="C23" s="285"/>
      <c r="D23" s="285"/>
      <c r="E23" s="285"/>
      <c r="F23" s="140">
        <v>1</v>
      </c>
      <c r="G23" s="289" t="s">
        <v>139</v>
      </c>
      <c r="H23" s="289"/>
      <c r="I23" s="289"/>
      <c r="J23" s="289"/>
      <c r="K23" s="289"/>
      <c r="L23" s="289"/>
      <c r="M23" s="140">
        <v>2</v>
      </c>
      <c r="N23" s="11"/>
    </row>
    <row r="24" spans="1:14" x14ac:dyDescent="0.25">
      <c r="A24" s="285"/>
      <c r="B24" s="285"/>
      <c r="C24" s="285"/>
      <c r="D24" s="285"/>
      <c r="E24" s="285"/>
      <c r="F24" s="140"/>
      <c r="G24" s="289" t="s">
        <v>140</v>
      </c>
      <c r="H24" s="289"/>
      <c r="I24" s="289"/>
      <c r="J24" s="289"/>
      <c r="K24" s="289"/>
      <c r="L24" s="289"/>
      <c r="M24" s="144">
        <v>1</v>
      </c>
      <c r="N24" s="11"/>
    </row>
    <row r="25" spans="1:14" ht="15.75" customHeight="1" x14ac:dyDescent="0.25">
      <c r="A25" s="285"/>
      <c r="B25" s="285"/>
      <c r="C25" s="285"/>
      <c r="D25" s="285"/>
      <c r="E25" s="285"/>
      <c r="F25" s="140"/>
      <c r="G25" s="210" t="s">
        <v>141</v>
      </c>
      <c r="H25" s="210"/>
      <c r="I25" s="210"/>
      <c r="J25" s="210"/>
      <c r="K25" s="210"/>
      <c r="L25" s="210"/>
      <c r="M25" s="144">
        <v>1.5</v>
      </c>
      <c r="N25" s="11"/>
    </row>
    <row r="26" spans="1:14" ht="15.75" hidden="1" customHeight="1" x14ac:dyDescent="0.25">
      <c r="A26" s="279"/>
      <c r="B26" s="280"/>
      <c r="C26" s="280"/>
      <c r="D26" s="280"/>
      <c r="E26" s="281"/>
      <c r="F26" s="140"/>
      <c r="G26" s="282"/>
      <c r="H26" s="283"/>
      <c r="I26" s="283"/>
      <c r="J26" s="283"/>
      <c r="K26" s="283"/>
      <c r="L26" s="284"/>
      <c r="M26" s="144"/>
      <c r="N26" s="11"/>
    </row>
    <row r="27" spans="1:14" ht="15.75" customHeight="1" x14ac:dyDescent="0.25">
      <c r="A27" s="279"/>
      <c r="B27" s="280"/>
      <c r="C27" s="280"/>
      <c r="D27" s="280"/>
      <c r="E27" s="281"/>
      <c r="F27" s="140"/>
      <c r="G27" s="282" t="s">
        <v>142</v>
      </c>
      <c r="H27" s="283"/>
      <c r="I27" s="283"/>
      <c r="J27" s="283"/>
      <c r="K27" s="283"/>
      <c r="L27" s="284"/>
      <c r="M27" s="144">
        <v>1</v>
      </c>
      <c r="N27" s="11"/>
    </row>
    <row r="28" spans="1:14" ht="15.75" hidden="1" customHeight="1" x14ac:dyDescent="0.25">
      <c r="A28" s="279"/>
      <c r="B28" s="280"/>
      <c r="C28" s="280"/>
      <c r="D28" s="280"/>
      <c r="E28" s="281"/>
      <c r="F28" s="138"/>
      <c r="G28" s="282"/>
      <c r="H28" s="283"/>
      <c r="I28" s="283"/>
      <c r="J28" s="283"/>
      <c r="K28" s="283"/>
      <c r="L28" s="284"/>
      <c r="M28" s="97"/>
      <c r="N28" s="11"/>
    </row>
    <row r="29" spans="1:14" ht="15.75" customHeight="1" x14ac:dyDescent="0.25">
      <c r="A29" s="279"/>
      <c r="B29" s="280"/>
      <c r="C29" s="280"/>
      <c r="D29" s="280"/>
      <c r="E29" s="281"/>
      <c r="F29" s="138"/>
      <c r="M29" s="97"/>
      <c r="N29" s="11"/>
    </row>
    <row r="30" spans="1:14" ht="15.75" customHeight="1" x14ac:dyDescent="0.25">
      <c r="A30" s="279"/>
      <c r="B30" s="280"/>
      <c r="C30" s="280"/>
      <c r="D30" s="280"/>
      <c r="E30" s="281"/>
      <c r="F30" s="138"/>
      <c r="G30" s="282"/>
      <c r="H30" s="283"/>
      <c r="I30" s="283"/>
      <c r="J30" s="283"/>
      <c r="K30" s="283"/>
      <c r="L30" s="284"/>
      <c r="M30" s="97"/>
      <c r="N30" s="11"/>
    </row>
    <row r="31" spans="1:14" ht="15.75" hidden="1" customHeight="1" x14ac:dyDescent="0.25">
      <c r="A31" s="279"/>
      <c r="B31" s="280"/>
      <c r="C31" s="280"/>
      <c r="D31" s="280"/>
      <c r="E31" s="281"/>
      <c r="F31" s="138"/>
      <c r="G31" s="282"/>
      <c r="H31" s="283"/>
      <c r="I31" s="283"/>
      <c r="J31" s="283"/>
      <c r="K31" s="283"/>
      <c r="L31" s="284"/>
      <c r="M31" s="97"/>
      <c r="N31" s="11"/>
    </row>
    <row r="32" spans="1:14" ht="15.75" hidden="1" customHeight="1" x14ac:dyDescent="0.25">
      <c r="A32" s="279"/>
      <c r="B32" s="280"/>
      <c r="C32" s="280"/>
      <c r="D32" s="280"/>
      <c r="E32" s="281"/>
      <c r="F32" s="138"/>
      <c r="G32" s="282"/>
      <c r="H32" s="283"/>
      <c r="I32" s="283"/>
      <c r="J32" s="283"/>
      <c r="K32" s="283"/>
      <c r="L32" s="284"/>
      <c r="M32" s="97"/>
      <c r="N32" s="11"/>
    </row>
    <row r="33" spans="1:14" ht="15.75" hidden="1" customHeight="1" x14ac:dyDescent="0.25">
      <c r="A33" s="279"/>
      <c r="B33" s="280"/>
      <c r="C33" s="280"/>
      <c r="D33" s="280"/>
      <c r="E33" s="281"/>
      <c r="F33" s="138"/>
      <c r="G33" s="282"/>
      <c r="H33" s="283"/>
      <c r="I33" s="283"/>
      <c r="J33" s="283"/>
      <c r="K33" s="283"/>
      <c r="L33" s="284"/>
      <c r="M33" s="97"/>
      <c r="N33" s="11"/>
    </row>
    <row r="34" spans="1:14" ht="15.75" hidden="1" customHeight="1" x14ac:dyDescent="0.25">
      <c r="A34" s="279"/>
      <c r="B34" s="280"/>
      <c r="C34" s="280"/>
      <c r="D34" s="280"/>
      <c r="E34" s="281"/>
      <c r="F34" s="138"/>
      <c r="G34" s="282"/>
      <c r="H34" s="283"/>
      <c r="I34" s="283"/>
      <c r="J34" s="283"/>
      <c r="K34" s="283"/>
      <c r="L34" s="284"/>
      <c r="M34" s="97"/>
      <c r="N34" s="11"/>
    </row>
    <row r="35" spans="1:14" ht="15.75" hidden="1" customHeight="1" x14ac:dyDescent="0.25">
      <c r="A35" s="279"/>
      <c r="B35" s="280"/>
      <c r="C35" s="280"/>
      <c r="D35" s="280"/>
      <c r="E35" s="281"/>
      <c r="F35" s="138"/>
      <c r="G35" s="282"/>
      <c r="H35" s="283"/>
      <c r="I35" s="283"/>
      <c r="J35" s="283"/>
      <c r="K35" s="283"/>
      <c r="L35" s="284"/>
      <c r="M35" s="97"/>
      <c r="N35" s="11"/>
    </row>
    <row r="36" spans="1:14" ht="15.75" hidden="1" customHeight="1" x14ac:dyDescent="0.25">
      <c r="A36" s="279"/>
      <c r="B36" s="280"/>
      <c r="C36" s="280"/>
      <c r="D36" s="280"/>
      <c r="E36" s="281"/>
      <c r="F36" s="138"/>
      <c r="G36" s="282"/>
      <c r="H36" s="283"/>
      <c r="I36" s="283"/>
      <c r="J36" s="283"/>
      <c r="K36" s="283"/>
      <c r="L36" s="284"/>
      <c r="M36" s="97"/>
      <c r="N36" s="11"/>
    </row>
    <row r="37" spans="1:14" x14ac:dyDescent="0.25">
      <c r="A37" s="226"/>
      <c r="B37" s="226"/>
      <c r="C37" s="226"/>
      <c r="D37" s="226"/>
      <c r="E37" s="226"/>
      <c r="F37" s="138"/>
      <c r="G37" s="210"/>
      <c r="H37" s="210"/>
      <c r="I37" s="210"/>
      <c r="J37" s="210"/>
      <c r="K37" s="210"/>
      <c r="L37" s="210"/>
      <c r="M37" s="97"/>
      <c r="N37" s="11"/>
    </row>
    <row r="38" spans="1:14" x14ac:dyDescent="0.25">
      <c r="A38" s="226"/>
      <c r="B38" s="226"/>
      <c r="C38" s="226"/>
      <c r="D38" s="226"/>
      <c r="E38" s="226"/>
      <c r="F38" s="138"/>
      <c r="G38" s="210"/>
      <c r="H38" s="210"/>
      <c r="I38" s="210"/>
      <c r="J38" s="210"/>
      <c r="K38" s="210"/>
      <c r="L38" s="210"/>
      <c r="M38" s="97"/>
      <c r="N38" s="11"/>
    </row>
    <row r="39" spans="1:14" x14ac:dyDescent="0.25">
      <c r="A39" s="274"/>
      <c r="B39" s="274"/>
      <c r="C39" s="274"/>
      <c r="D39" s="274"/>
      <c r="E39" s="274"/>
      <c r="F39" s="79"/>
      <c r="G39" s="210"/>
      <c r="H39" s="210"/>
      <c r="I39" s="210"/>
      <c r="J39" s="210"/>
      <c r="K39" s="210"/>
      <c r="L39" s="210"/>
      <c r="M39" s="97"/>
      <c r="N39" s="11"/>
    </row>
    <row r="40" spans="1:14" x14ac:dyDescent="0.25">
      <c r="A40" s="274"/>
      <c r="B40" s="274"/>
      <c r="C40" s="274"/>
      <c r="D40" s="274"/>
      <c r="E40" s="274"/>
      <c r="F40" s="79"/>
      <c r="G40" s="210"/>
      <c r="H40" s="210"/>
      <c r="I40" s="210"/>
      <c r="J40" s="210"/>
      <c r="K40" s="210"/>
      <c r="L40" s="210"/>
      <c r="M40" s="97"/>
      <c r="N40" s="11"/>
    </row>
    <row r="41" spans="1:14" x14ac:dyDescent="0.25">
      <c r="A41" s="274"/>
      <c r="B41" s="274"/>
      <c r="C41" s="274"/>
      <c r="D41" s="274"/>
      <c r="E41" s="274"/>
      <c r="F41" s="79"/>
      <c r="G41" s="210"/>
      <c r="H41" s="210"/>
      <c r="I41" s="210"/>
      <c r="J41" s="210"/>
      <c r="K41" s="210"/>
      <c r="L41" s="210"/>
      <c r="M41" s="97"/>
      <c r="N41" s="11"/>
    </row>
    <row r="42" spans="1:14" x14ac:dyDescent="0.25">
      <c r="A42" s="274"/>
      <c r="B42" s="274"/>
      <c r="C42" s="274"/>
      <c r="D42" s="274"/>
      <c r="E42" s="274"/>
      <c r="F42" s="79"/>
      <c r="G42" s="184"/>
      <c r="H42" s="185"/>
      <c r="I42" s="185"/>
      <c r="J42" s="185"/>
      <c r="K42" s="185"/>
      <c r="L42" s="186"/>
      <c r="M42" s="97"/>
      <c r="N42" s="11"/>
    </row>
    <row r="43" spans="1:14" ht="15" customHeight="1" x14ac:dyDescent="0.25">
      <c r="A43" s="274"/>
      <c r="B43" s="274"/>
      <c r="C43" s="274"/>
      <c r="D43" s="274"/>
      <c r="E43" s="274"/>
      <c r="F43" s="79"/>
      <c r="G43" s="184"/>
      <c r="H43" s="185"/>
      <c r="I43" s="185"/>
      <c r="J43" s="185"/>
      <c r="K43" s="185"/>
      <c r="L43" s="186"/>
      <c r="M43" s="97"/>
      <c r="N43" s="11"/>
    </row>
    <row r="44" spans="1:14" ht="15.75" customHeight="1" x14ac:dyDescent="0.25">
      <c r="A44" s="275"/>
      <c r="B44" s="276"/>
      <c r="C44" s="276"/>
      <c r="D44" s="276"/>
      <c r="E44" s="277"/>
      <c r="F44" s="79"/>
      <c r="G44" s="184"/>
      <c r="H44" s="185"/>
      <c r="I44" s="185"/>
      <c r="J44" s="185"/>
      <c r="K44" s="185"/>
      <c r="L44" s="186"/>
      <c r="M44" s="97"/>
      <c r="N44" s="11"/>
    </row>
    <row r="45" spans="1:14" x14ac:dyDescent="0.25">
      <c r="A45" s="272" t="s">
        <v>2</v>
      </c>
      <c r="B45" s="272"/>
      <c r="C45" s="272"/>
      <c r="D45" s="272"/>
      <c r="E45" s="272"/>
      <c r="F45" s="141">
        <f>SUM(F19:F43)</f>
        <v>13.5</v>
      </c>
      <c r="G45" s="273" t="s">
        <v>2</v>
      </c>
      <c r="H45" s="273"/>
      <c r="I45" s="273"/>
      <c r="J45" s="273"/>
      <c r="K45" s="273"/>
      <c r="L45" s="273"/>
      <c r="M45" s="143">
        <f>SUM(M19:M44)</f>
        <v>11</v>
      </c>
      <c r="N45" s="11"/>
    </row>
    <row r="46" spans="1:14" ht="27.75" customHeight="1" x14ac:dyDescent="0.25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3"/>
      <c r="N46" s="11"/>
    </row>
    <row r="47" spans="1:14" x14ac:dyDescent="0.25">
      <c r="A47" s="14" t="s">
        <v>109</v>
      </c>
      <c r="B47" s="14"/>
      <c r="C47" s="14"/>
      <c r="D47" s="14"/>
      <c r="E47" s="14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2.75" customHeight="1" x14ac:dyDescent="0.25">
      <c r="A48" s="14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</row>
    <row r="49" spans="1:14" ht="15" customHeight="1" x14ac:dyDescent="0.25">
      <c r="A49" s="268" t="s">
        <v>129</v>
      </c>
      <c r="B49" s="236"/>
      <c r="C49" s="236"/>
      <c r="D49" s="236"/>
      <c r="E49" s="236"/>
      <c r="F49" s="236"/>
      <c r="G49" s="236"/>
      <c r="H49" s="236"/>
      <c r="I49" s="236"/>
      <c r="J49" s="236"/>
      <c r="K49" s="236"/>
      <c r="L49" s="236"/>
      <c r="M49" s="236"/>
      <c r="N49" s="11"/>
    </row>
    <row r="50" spans="1:14" ht="60" x14ac:dyDescent="0.25">
      <c r="A50" s="189" t="s">
        <v>3</v>
      </c>
      <c r="B50" s="189"/>
      <c r="C50" s="189"/>
      <c r="D50" s="189"/>
      <c r="E50" s="189"/>
      <c r="F50" s="9" t="s">
        <v>4</v>
      </c>
      <c r="G50" s="9" t="s">
        <v>0</v>
      </c>
      <c r="H50" s="9" t="s">
        <v>76</v>
      </c>
      <c r="I50" s="9" t="s">
        <v>78</v>
      </c>
      <c r="J50" s="9" t="s">
        <v>110</v>
      </c>
      <c r="K50" s="9" t="s">
        <v>144</v>
      </c>
      <c r="L50" s="9" t="s">
        <v>82</v>
      </c>
      <c r="M50" s="11"/>
      <c r="N50" s="11"/>
    </row>
    <row r="51" spans="1:14" hidden="1" x14ac:dyDescent="0.25">
      <c r="A51" s="212"/>
      <c r="B51" s="212"/>
      <c r="C51" s="212"/>
      <c r="D51" s="212"/>
      <c r="E51" s="212"/>
      <c r="F51" s="10"/>
      <c r="G51" s="10"/>
      <c r="H51" s="10"/>
      <c r="I51" s="10"/>
      <c r="J51" s="15"/>
      <c r="K51" s="15"/>
      <c r="L51" s="15"/>
      <c r="M51" s="11"/>
      <c r="N51" s="11"/>
    </row>
    <row r="52" spans="1:14" hidden="1" x14ac:dyDescent="0.25">
      <c r="A52" s="212"/>
      <c r="B52" s="212"/>
      <c r="C52" s="212"/>
      <c r="D52" s="212"/>
      <c r="E52" s="212"/>
      <c r="F52" s="10"/>
      <c r="G52" s="10"/>
      <c r="H52" s="10"/>
      <c r="I52" s="10"/>
      <c r="J52" s="15"/>
      <c r="K52" s="15"/>
      <c r="L52" s="15"/>
      <c r="M52" s="11"/>
      <c r="N52" s="11"/>
    </row>
    <row r="53" spans="1:14" x14ac:dyDescent="0.25">
      <c r="A53" s="269">
        <v>1</v>
      </c>
      <c r="B53" s="270"/>
      <c r="C53" s="270"/>
      <c r="D53" s="270"/>
      <c r="E53" s="271"/>
      <c r="F53" s="10">
        <v>2</v>
      </c>
      <c r="G53" s="10">
        <v>3</v>
      </c>
      <c r="H53" s="10" t="s">
        <v>77</v>
      </c>
      <c r="I53" s="10" t="s">
        <v>79</v>
      </c>
      <c r="J53" s="16">
        <v>6</v>
      </c>
      <c r="K53" s="16" t="s">
        <v>81</v>
      </c>
      <c r="L53" s="16" t="s">
        <v>61</v>
      </c>
      <c r="M53" s="11"/>
      <c r="N53" s="11"/>
    </row>
    <row r="54" spans="1:14" x14ac:dyDescent="0.25">
      <c r="A54" s="210" t="s">
        <v>116</v>
      </c>
      <c r="B54" s="210"/>
      <c r="C54" s="210"/>
      <c r="D54" s="210"/>
      <c r="E54" s="210"/>
      <c r="F54" s="58">
        <v>17723.5</v>
      </c>
      <c r="G54" s="65">
        <v>12.9</v>
      </c>
      <c r="H54" s="58">
        <v>2743598.45</v>
      </c>
      <c r="I54" s="129">
        <f>H54*1.302</f>
        <v>3572165.1819000002</v>
      </c>
      <c r="J54" s="88">
        <v>3260</v>
      </c>
      <c r="K54" s="58">
        <f>I54/J54</f>
        <v>1095.7561907668712</v>
      </c>
      <c r="L54" s="65">
        <f>I54/3732670*100</f>
        <v>95.699999782997153</v>
      </c>
      <c r="M54" s="11"/>
      <c r="N54" s="11"/>
    </row>
    <row r="55" spans="1:14" ht="15.75" thickBot="1" x14ac:dyDescent="0.3">
      <c r="A55" s="278"/>
      <c r="B55" s="278"/>
      <c r="C55" s="278"/>
      <c r="D55" s="278"/>
      <c r="E55" s="278"/>
      <c r="F55" s="84"/>
      <c r="G55" s="84"/>
      <c r="H55" s="84"/>
      <c r="I55" s="85"/>
      <c r="J55" s="86"/>
      <c r="K55" s="87"/>
      <c r="L55" s="87"/>
      <c r="M55" s="11"/>
      <c r="N55" s="11"/>
    </row>
    <row r="56" spans="1:14" hidden="1" x14ac:dyDescent="0.25">
      <c r="A56" s="212"/>
      <c r="B56" s="212"/>
      <c r="C56" s="212"/>
      <c r="D56" s="212"/>
      <c r="E56" s="212"/>
      <c r="F56" s="20"/>
      <c r="G56" s="20"/>
      <c r="H56" s="20"/>
      <c r="I56" s="42"/>
      <c r="J56" s="19"/>
      <c r="K56" s="42"/>
      <c r="L56" s="20"/>
      <c r="M56" s="11"/>
      <c r="N56" s="11"/>
    </row>
    <row r="57" spans="1:14" ht="15.75" thickBot="1" x14ac:dyDescent="0.3">
      <c r="A57" s="187" t="s">
        <v>83</v>
      </c>
      <c r="B57" s="187"/>
      <c r="C57" s="187"/>
      <c r="D57" s="187"/>
      <c r="E57" s="187"/>
      <c r="F57" s="73"/>
      <c r="G57" s="73"/>
      <c r="H57" s="110"/>
      <c r="I57" s="168">
        <f>I54</f>
        <v>3572165.1819000002</v>
      </c>
      <c r="J57" s="111"/>
      <c r="K57" s="49">
        <f>K54</f>
        <v>1095.7561907668712</v>
      </c>
      <c r="L57" s="112"/>
      <c r="M57" s="11"/>
      <c r="N57" s="11"/>
    </row>
    <row r="58" spans="1:14" x14ac:dyDescent="0.25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16.5" customHeight="1" x14ac:dyDescent="0.25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48" customHeight="1" x14ac:dyDescent="0.25">
      <c r="A60" s="21"/>
      <c r="B60" s="21"/>
      <c r="C60" s="21"/>
      <c r="D60" s="21"/>
      <c r="E60" s="21"/>
      <c r="F60" s="22"/>
      <c r="G60" s="22"/>
      <c r="H60" s="22"/>
      <c r="I60" s="22"/>
      <c r="J60" s="23"/>
      <c r="K60" s="24"/>
      <c r="L60" s="24"/>
      <c r="M60" s="11"/>
      <c r="N60" s="11"/>
    </row>
    <row r="61" spans="1:14" ht="98.25" hidden="1" customHeight="1" x14ac:dyDescent="0.25">
      <c r="A61" s="21"/>
      <c r="B61" s="21"/>
      <c r="C61" s="21"/>
      <c r="D61" s="21"/>
      <c r="E61" s="21"/>
      <c r="F61" s="25"/>
      <c r="G61" s="25"/>
      <c r="H61" s="25"/>
      <c r="I61" s="25"/>
      <c r="J61" s="25"/>
      <c r="K61" s="26"/>
      <c r="L61" s="25"/>
      <c r="M61" s="26"/>
      <c r="N61" s="11"/>
    </row>
    <row r="62" spans="1:14" hidden="1" x14ac:dyDescent="0.25">
      <c r="A62" s="205" t="s">
        <v>15</v>
      </c>
      <c r="B62" s="205"/>
      <c r="C62" s="205"/>
      <c r="D62" s="205"/>
      <c r="E62" s="205"/>
      <c r="F62" s="205"/>
      <c r="G62" s="205"/>
      <c r="H62" s="205"/>
      <c r="I62" s="205"/>
      <c r="J62" s="205"/>
      <c r="K62" s="205"/>
      <c r="L62" s="205"/>
      <c r="M62" s="205"/>
      <c r="N62" s="11"/>
    </row>
    <row r="63" spans="1:14" hidden="1" x14ac:dyDescent="0.25">
      <c r="A63" s="27"/>
      <c r="B63" s="27"/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11"/>
    </row>
    <row r="64" spans="1:14" ht="80.25" hidden="1" customHeight="1" x14ac:dyDescent="0.25">
      <c r="A64" s="264" t="s">
        <v>6</v>
      </c>
      <c r="B64" s="264"/>
      <c r="C64" s="264"/>
      <c r="D64" s="264"/>
      <c r="E64" s="264"/>
      <c r="F64" s="28" t="s">
        <v>7</v>
      </c>
      <c r="G64" s="28" t="s">
        <v>8</v>
      </c>
      <c r="H64" s="28" t="s">
        <v>9</v>
      </c>
      <c r="I64" s="28" t="s">
        <v>10</v>
      </c>
      <c r="J64" s="28"/>
      <c r="K64" s="28" t="s">
        <v>11</v>
      </c>
      <c r="L64" s="28" t="s">
        <v>12</v>
      </c>
      <c r="M64" s="28" t="s">
        <v>5</v>
      </c>
      <c r="N64" s="11"/>
    </row>
    <row r="65" spans="1:14" ht="15" hidden="1" customHeight="1" x14ac:dyDescent="0.25">
      <c r="A65" s="265">
        <v>1</v>
      </c>
      <c r="B65" s="266"/>
      <c r="C65" s="266"/>
      <c r="D65" s="266"/>
      <c r="E65" s="267"/>
      <c r="F65" s="28">
        <v>2</v>
      </c>
      <c r="G65" s="28">
        <v>3</v>
      </c>
      <c r="H65" s="28">
        <v>4</v>
      </c>
      <c r="I65" s="28" t="s">
        <v>59</v>
      </c>
      <c r="J65" s="28"/>
      <c r="K65" s="28">
        <v>6</v>
      </c>
      <c r="L65" s="28">
        <v>7</v>
      </c>
      <c r="M65" s="28" t="s">
        <v>60</v>
      </c>
      <c r="N65" s="11"/>
    </row>
    <row r="66" spans="1:14" ht="15" hidden="1" customHeight="1" x14ac:dyDescent="0.25">
      <c r="A66" s="263" t="s">
        <v>62</v>
      </c>
      <c r="B66" s="263"/>
      <c r="C66" s="263"/>
      <c r="D66" s="263"/>
      <c r="E66" s="263"/>
      <c r="F66" s="29" t="s">
        <v>13</v>
      </c>
      <c r="G66" s="28">
        <v>7</v>
      </c>
      <c r="H66" s="29">
        <v>10</v>
      </c>
      <c r="I66" s="30">
        <f>G66/H66</f>
        <v>0.7</v>
      </c>
      <c r="J66" s="30"/>
      <c r="K66" s="28">
        <v>20</v>
      </c>
      <c r="L66" s="31">
        <v>7100</v>
      </c>
      <c r="M66" s="31">
        <f>I66*L66</f>
        <v>4970</v>
      </c>
      <c r="N66" s="11"/>
    </row>
    <row r="67" spans="1:14" ht="15" hidden="1" customHeight="1" x14ac:dyDescent="0.25">
      <c r="A67" s="263" t="s">
        <v>63</v>
      </c>
      <c r="B67" s="263"/>
      <c r="C67" s="263"/>
      <c r="D67" s="263"/>
      <c r="E67" s="263"/>
      <c r="F67" s="29" t="s">
        <v>13</v>
      </c>
      <c r="G67" s="28">
        <v>1</v>
      </c>
      <c r="H67" s="29">
        <v>10</v>
      </c>
      <c r="I67" s="30">
        <f t="shared" ref="I67:I83" si="0">G67/H67</f>
        <v>0.1</v>
      </c>
      <c r="J67" s="30"/>
      <c r="K67" s="28">
        <v>20</v>
      </c>
      <c r="L67" s="31">
        <v>538700</v>
      </c>
      <c r="M67" s="31">
        <f t="shared" ref="M67:M84" si="1">I67*L67</f>
        <v>53870</v>
      </c>
      <c r="N67" s="11"/>
    </row>
    <row r="68" spans="1:14" ht="15" hidden="1" customHeight="1" x14ac:dyDescent="0.25">
      <c r="A68" s="263" t="s">
        <v>64</v>
      </c>
      <c r="B68" s="263"/>
      <c r="C68" s="263"/>
      <c r="D68" s="263"/>
      <c r="E68" s="263"/>
      <c r="F68" s="29" t="s">
        <v>13</v>
      </c>
      <c r="G68" s="28">
        <v>1</v>
      </c>
      <c r="H68" s="29">
        <v>10</v>
      </c>
      <c r="I68" s="30">
        <f t="shared" si="0"/>
        <v>0.1</v>
      </c>
      <c r="J68" s="30"/>
      <c r="K68" s="28">
        <v>20</v>
      </c>
      <c r="L68" s="31">
        <v>380000</v>
      </c>
      <c r="M68" s="31">
        <f t="shared" si="1"/>
        <v>38000</v>
      </c>
      <c r="N68" s="11"/>
    </row>
    <row r="69" spans="1:14" ht="12.75" hidden="1" customHeight="1" x14ac:dyDescent="0.25">
      <c r="A69" s="263"/>
      <c r="B69" s="263"/>
      <c r="C69" s="263"/>
      <c r="D69" s="263"/>
      <c r="E69" s="263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 x14ac:dyDescent="0.25">
      <c r="A70" s="263"/>
      <c r="B70" s="263"/>
      <c r="C70" s="263"/>
      <c r="D70" s="263"/>
      <c r="E70" s="263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 x14ac:dyDescent="0.25">
      <c r="A71" s="260"/>
      <c r="B71" s="261"/>
      <c r="C71" s="261"/>
      <c r="D71" s="261"/>
      <c r="E71" s="26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 x14ac:dyDescent="0.25">
      <c r="A72" s="260"/>
      <c r="B72" s="261"/>
      <c r="C72" s="261"/>
      <c r="D72" s="261"/>
      <c r="E72" s="26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 x14ac:dyDescent="0.25">
      <c r="A73" s="260"/>
      <c r="B73" s="261"/>
      <c r="C73" s="261"/>
      <c r="D73" s="261"/>
      <c r="E73" s="26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 x14ac:dyDescent="0.25">
      <c r="A74" s="260"/>
      <c r="B74" s="261"/>
      <c r="C74" s="261"/>
      <c r="D74" s="261"/>
      <c r="E74" s="26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t="15" hidden="1" customHeight="1" x14ac:dyDescent="0.25">
      <c r="A75" s="260"/>
      <c r="B75" s="261"/>
      <c r="C75" s="261"/>
      <c r="D75" s="261"/>
      <c r="E75" s="262"/>
      <c r="F75" s="29" t="s">
        <v>13</v>
      </c>
      <c r="G75" s="28"/>
      <c r="H75" s="29">
        <v>10</v>
      </c>
      <c r="I75" s="30">
        <f t="shared" si="0"/>
        <v>0</v>
      </c>
      <c r="J75" s="30"/>
      <c r="K75" s="28"/>
      <c r="L75" s="31"/>
      <c r="M75" s="31">
        <f t="shared" si="1"/>
        <v>0</v>
      </c>
      <c r="N75" s="11"/>
    </row>
    <row r="76" spans="1:14" hidden="1" x14ac:dyDescent="0.25">
      <c r="A76" s="257"/>
      <c r="B76" s="258"/>
      <c r="C76" s="258"/>
      <c r="D76" s="258"/>
      <c r="E76" s="259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 x14ac:dyDescent="0.25">
      <c r="A77" s="257"/>
      <c r="B77" s="258"/>
      <c r="C77" s="258"/>
      <c r="D77" s="258"/>
      <c r="E77" s="259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 x14ac:dyDescent="0.25">
      <c r="A78" s="257"/>
      <c r="B78" s="258"/>
      <c r="C78" s="258"/>
      <c r="D78" s="258"/>
      <c r="E78" s="259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 x14ac:dyDescent="0.25">
      <c r="A79" s="257"/>
      <c r="B79" s="258"/>
      <c r="C79" s="258"/>
      <c r="D79" s="258"/>
      <c r="E79" s="259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 x14ac:dyDescent="0.25">
      <c r="A80" s="257"/>
      <c r="B80" s="258"/>
      <c r="C80" s="258"/>
      <c r="D80" s="258"/>
      <c r="E80" s="259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 x14ac:dyDescent="0.25">
      <c r="A81" s="257"/>
      <c r="B81" s="258"/>
      <c r="C81" s="258"/>
      <c r="D81" s="258"/>
      <c r="E81" s="259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 x14ac:dyDescent="0.25">
      <c r="A82" s="257"/>
      <c r="B82" s="258"/>
      <c r="C82" s="258"/>
      <c r="D82" s="258"/>
      <c r="E82" s="259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 x14ac:dyDescent="0.25">
      <c r="A83" s="257"/>
      <c r="B83" s="258"/>
      <c r="C83" s="258"/>
      <c r="D83" s="258"/>
      <c r="E83" s="259"/>
      <c r="F83" s="29" t="s">
        <v>13</v>
      </c>
      <c r="G83" s="29"/>
      <c r="H83" s="29">
        <v>10</v>
      </c>
      <c r="I83" s="30">
        <f t="shared" si="0"/>
        <v>0</v>
      </c>
      <c r="J83" s="30"/>
      <c r="K83" s="29"/>
      <c r="L83" s="32"/>
      <c r="M83" s="31">
        <f t="shared" si="1"/>
        <v>0</v>
      </c>
      <c r="N83" s="11"/>
    </row>
    <row r="84" spans="1:14" hidden="1" x14ac:dyDescent="0.25">
      <c r="A84" s="249" t="s">
        <v>100</v>
      </c>
      <c r="B84" s="249"/>
      <c r="C84" s="249"/>
      <c r="D84" s="249"/>
      <c r="E84" s="249"/>
      <c r="F84" s="29"/>
      <c r="G84" s="29"/>
      <c r="H84" s="29"/>
      <c r="I84" s="33"/>
      <c r="J84" s="33"/>
      <c r="K84" s="29"/>
      <c r="L84" s="32"/>
      <c r="M84" s="32">
        <f t="shared" si="1"/>
        <v>0</v>
      </c>
      <c r="N84" s="11"/>
    </row>
    <row r="85" spans="1:14" ht="9" hidden="1" customHeight="1" x14ac:dyDescent="0.25">
      <c r="A85" s="250" t="s">
        <v>14</v>
      </c>
      <c r="B85" s="251"/>
      <c r="C85" s="251"/>
      <c r="D85" s="251"/>
      <c r="E85" s="251"/>
      <c r="F85" s="251"/>
      <c r="G85" s="251"/>
      <c r="H85" s="251"/>
      <c r="I85" s="251"/>
      <c r="J85" s="251"/>
      <c r="K85" s="251"/>
      <c r="L85" s="252"/>
      <c r="M85" s="32">
        <f>M84+M68+M67+M66</f>
        <v>96840</v>
      </c>
      <c r="N85" s="11"/>
    </row>
    <row r="86" spans="1:14" ht="42.75" customHeight="1" x14ac:dyDescent="0.25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</row>
    <row r="87" spans="1:14" x14ac:dyDescent="0.25">
      <c r="A87" s="188" t="s">
        <v>16</v>
      </c>
      <c r="B87" s="188"/>
      <c r="C87" s="188"/>
      <c r="D87" s="188"/>
      <c r="E87" s="188"/>
      <c r="F87" s="188"/>
      <c r="G87" s="188"/>
      <c r="H87" s="188"/>
      <c r="I87" s="188"/>
      <c r="J87" s="188"/>
      <c r="K87" s="188"/>
      <c r="L87" s="188"/>
      <c r="M87" s="188"/>
      <c r="N87" s="11"/>
    </row>
    <row r="88" spans="1:14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11"/>
    </row>
    <row r="89" spans="1:14" ht="30.75" hidden="1" customHeight="1" x14ac:dyDescent="0.25">
      <c r="A89" s="253"/>
      <c r="B89" s="253"/>
      <c r="C89" s="253"/>
      <c r="D89" s="253"/>
      <c r="E89" s="253"/>
      <c r="F89" s="253"/>
      <c r="G89" s="253"/>
      <c r="H89" s="253"/>
      <c r="I89" s="253"/>
      <c r="J89" s="253"/>
      <c r="K89" s="253"/>
      <c r="L89" s="253"/>
      <c r="M89" s="35"/>
      <c r="N89" s="11"/>
    </row>
    <row r="90" spans="1:14" x14ac:dyDescent="0.25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  <c r="N90" s="11"/>
    </row>
    <row r="91" spans="1:14" ht="73.5" customHeight="1" x14ac:dyDescent="0.25">
      <c r="A91" s="189" t="s">
        <v>17</v>
      </c>
      <c r="B91" s="189"/>
      <c r="C91" s="189"/>
      <c r="D91" s="189"/>
      <c r="E91" s="189"/>
      <c r="F91" s="9" t="s">
        <v>7</v>
      </c>
      <c r="G91" s="36" t="s">
        <v>92</v>
      </c>
      <c r="H91" s="9" t="s">
        <v>71</v>
      </c>
      <c r="I91" s="9" t="s">
        <v>84</v>
      </c>
      <c r="J91" s="9" t="s">
        <v>110</v>
      </c>
      <c r="K91" s="9" t="s">
        <v>144</v>
      </c>
      <c r="L91" s="11"/>
      <c r="M91" s="11"/>
      <c r="N91" s="11"/>
    </row>
    <row r="92" spans="1:14" ht="18.75" customHeight="1" x14ac:dyDescent="0.25">
      <c r="A92" s="254">
        <v>1</v>
      </c>
      <c r="B92" s="255"/>
      <c r="C92" s="255"/>
      <c r="D92" s="255"/>
      <c r="E92" s="256"/>
      <c r="F92" s="9">
        <v>2</v>
      </c>
      <c r="G92" s="9">
        <v>3</v>
      </c>
      <c r="H92" s="37">
        <v>4</v>
      </c>
      <c r="I92" s="37">
        <v>5</v>
      </c>
      <c r="J92" s="38">
        <v>6</v>
      </c>
      <c r="K92" s="38" t="s">
        <v>81</v>
      </c>
      <c r="L92" s="11"/>
      <c r="M92" s="39"/>
      <c r="N92" s="11"/>
    </row>
    <row r="93" spans="1:14" x14ac:dyDescent="0.25">
      <c r="A93" s="242" t="s">
        <v>23</v>
      </c>
      <c r="B93" s="242"/>
      <c r="C93" s="242"/>
      <c r="D93" s="242"/>
      <c r="E93" s="242"/>
      <c r="F93" s="41" t="s">
        <v>26</v>
      </c>
      <c r="G93" s="40">
        <f>I93/H93</f>
        <v>6.9475785055123573</v>
      </c>
      <c r="H93" s="58">
        <v>6746.66</v>
      </c>
      <c r="I93" s="58">
        <v>46872.95</v>
      </c>
      <c r="J93" s="88">
        <v>3260</v>
      </c>
      <c r="K93" s="58">
        <f>I93/J93</f>
        <v>14.378205521472392</v>
      </c>
      <c r="L93" s="11"/>
      <c r="M93" s="25"/>
      <c r="N93" s="11"/>
    </row>
    <row r="94" spans="1:14" x14ac:dyDescent="0.25">
      <c r="A94" s="242" t="s">
        <v>24</v>
      </c>
      <c r="B94" s="242"/>
      <c r="C94" s="242"/>
      <c r="D94" s="242"/>
      <c r="E94" s="242"/>
      <c r="F94" s="41" t="s">
        <v>27</v>
      </c>
      <c r="G94" s="41">
        <f>I94/H94</f>
        <v>173.34858997519828</v>
      </c>
      <c r="H94" s="58">
        <v>1632.95</v>
      </c>
      <c r="I94" s="58">
        <v>283069.58</v>
      </c>
      <c r="J94" s="88">
        <v>3260</v>
      </c>
      <c r="K94" s="58">
        <f>I94/J94</f>
        <v>86.831159509202465</v>
      </c>
      <c r="L94" s="11"/>
      <c r="M94" s="11"/>
      <c r="N94" s="11"/>
    </row>
    <row r="95" spans="1:14" x14ac:dyDescent="0.25">
      <c r="A95" s="242" t="s">
        <v>85</v>
      </c>
      <c r="B95" s="242"/>
      <c r="C95" s="242"/>
      <c r="D95" s="242"/>
      <c r="E95" s="242"/>
      <c r="F95" s="41" t="s">
        <v>28</v>
      </c>
      <c r="G95" s="41">
        <f t="shared" ref="G95:G96" si="2">I95/H95</f>
        <v>125.59205298013246</v>
      </c>
      <c r="H95" s="58">
        <v>37.75</v>
      </c>
      <c r="I95" s="58">
        <v>4741.1000000000004</v>
      </c>
      <c r="J95" s="88">
        <v>3260</v>
      </c>
      <c r="K95" s="58">
        <f>I95/J95</f>
        <v>1.4543251533742332</v>
      </c>
      <c r="L95" s="11"/>
      <c r="M95" s="11"/>
      <c r="N95" s="11"/>
    </row>
    <row r="96" spans="1:14" ht="15.75" thickBot="1" x14ac:dyDescent="0.3">
      <c r="A96" s="243" t="s">
        <v>25</v>
      </c>
      <c r="B96" s="243"/>
      <c r="C96" s="243"/>
      <c r="D96" s="243"/>
      <c r="E96" s="243"/>
      <c r="F96" s="101" t="s">
        <v>28</v>
      </c>
      <c r="G96" s="41">
        <f t="shared" si="2"/>
        <v>128.24001558542764</v>
      </c>
      <c r="H96" s="90">
        <v>51.33</v>
      </c>
      <c r="I96" s="90">
        <v>6582.56</v>
      </c>
      <c r="J96" s="88">
        <v>3260</v>
      </c>
      <c r="K96" s="90">
        <f>I96/J96</f>
        <v>2.01919018404908</v>
      </c>
      <c r="L96" s="11"/>
      <c r="M96" s="11"/>
      <c r="N96" s="11"/>
    </row>
    <row r="97" spans="1:14" ht="15.75" thickBot="1" x14ac:dyDescent="0.3">
      <c r="A97" s="244" t="s">
        <v>29</v>
      </c>
      <c r="B97" s="245"/>
      <c r="C97" s="245"/>
      <c r="D97" s="245"/>
      <c r="E97" s="246"/>
      <c r="F97" s="102"/>
      <c r="G97" s="102"/>
      <c r="H97" s="102"/>
      <c r="I97" s="169">
        <f>SUM(I93:I96)</f>
        <v>341266.19</v>
      </c>
      <c r="J97" s="91"/>
      <c r="K97" s="109">
        <f>SUM(K93:K96)</f>
        <v>104.68288036809817</v>
      </c>
      <c r="L97" s="11"/>
      <c r="M97" s="11"/>
      <c r="N97" s="11"/>
    </row>
    <row r="98" spans="1:14" ht="31.5" customHeight="1" x14ac:dyDescent="0.25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11"/>
      <c r="M98" s="11"/>
      <c r="N98" s="11"/>
    </row>
    <row r="99" spans="1:14" x14ac:dyDescent="0.25">
      <c r="A99" s="188" t="s">
        <v>30</v>
      </c>
      <c r="B99" s="188"/>
      <c r="C99" s="188"/>
      <c r="D99" s="188"/>
      <c r="E99" s="188"/>
      <c r="F99" s="188"/>
      <c r="G99" s="188"/>
      <c r="H99" s="188"/>
      <c r="I99" s="188"/>
      <c r="J99" s="188"/>
      <c r="K99" s="188"/>
      <c r="L99" s="188"/>
      <c r="M99" s="188"/>
      <c r="N99" s="11"/>
    </row>
    <row r="100" spans="1:14" x14ac:dyDescent="0.25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</row>
    <row r="101" spans="1:14" ht="60" x14ac:dyDescent="0.25">
      <c r="A101" s="238" t="s">
        <v>32</v>
      </c>
      <c r="B101" s="238"/>
      <c r="C101" s="238"/>
      <c r="D101" s="238"/>
      <c r="E101" s="238"/>
      <c r="F101" s="37" t="s">
        <v>7</v>
      </c>
      <c r="G101" s="37" t="s">
        <v>18</v>
      </c>
      <c r="H101" s="43" t="s">
        <v>87</v>
      </c>
      <c r="I101" s="9" t="s">
        <v>84</v>
      </c>
      <c r="J101" s="9" t="s">
        <v>110</v>
      </c>
      <c r="K101" s="9" t="s">
        <v>144</v>
      </c>
      <c r="L101" s="11"/>
      <c r="M101" s="11"/>
      <c r="N101" s="11"/>
    </row>
    <row r="102" spans="1:14" x14ac:dyDescent="0.25">
      <c r="A102" s="222" t="s">
        <v>118</v>
      </c>
      <c r="B102" s="222"/>
      <c r="C102" s="222"/>
      <c r="D102" s="222"/>
      <c r="E102" s="222"/>
      <c r="F102" s="97" t="s">
        <v>31</v>
      </c>
      <c r="G102" s="97">
        <v>1</v>
      </c>
      <c r="H102" s="103">
        <v>3027.85</v>
      </c>
      <c r="I102" s="58">
        <v>34771.82</v>
      </c>
      <c r="J102" s="88">
        <v>3260</v>
      </c>
      <c r="K102" s="104">
        <f t="shared" ref="K102:K107" si="3">I102/J102</f>
        <v>10.666202453987729</v>
      </c>
      <c r="L102" s="11"/>
      <c r="M102" s="11"/>
      <c r="N102" s="11"/>
    </row>
    <row r="103" spans="1:14" hidden="1" x14ac:dyDescent="0.25">
      <c r="A103" s="222"/>
      <c r="B103" s="222"/>
      <c r="C103" s="222"/>
      <c r="D103" s="222"/>
      <c r="E103" s="222"/>
      <c r="F103" s="97"/>
      <c r="G103" s="97"/>
      <c r="H103" s="105"/>
      <c r="I103" s="155"/>
      <c r="J103" s="88">
        <v>3260</v>
      </c>
      <c r="K103" s="104">
        <f t="shared" si="3"/>
        <v>0</v>
      </c>
      <c r="L103" s="11"/>
      <c r="M103" s="47"/>
      <c r="N103" s="11"/>
    </row>
    <row r="104" spans="1:14" ht="28.5" customHeight="1" x14ac:dyDescent="0.25">
      <c r="A104" s="247" t="s">
        <v>119</v>
      </c>
      <c r="B104" s="247"/>
      <c r="C104" s="247"/>
      <c r="D104" s="247"/>
      <c r="E104" s="248"/>
      <c r="F104" s="97" t="s">
        <v>31</v>
      </c>
      <c r="G104" s="97">
        <v>1</v>
      </c>
      <c r="H104" s="103"/>
      <c r="I104" s="58">
        <v>14355</v>
      </c>
      <c r="J104" s="88">
        <v>3260</v>
      </c>
      <c r="K104" s="104">
        <f t="shared" si="3"/>
        <v>4.4033742331288339</v>
      </c>
      <c r="L104" s="11"/>
      <c r="M104" s="11"/>
      <c r="N104" s="11"/>
    </row>
    <row r="105" spans="1:14" x14ac:dyDescent="0.25">
      <c r="A105" s="239" t="s">
        <v>120</v>
      </c>
      <c r="B105" s="240"/>
      <c r="C105" s="240"/>
      <c r="D105" s="240"/>
      <c r="E105" s="241"/>
      <c r="F105" s="97" t="s">
        <v>31</v>
      </c>
      <c r="G105" s="97">
        <v>1</v>
      </c>
      <c r="H105" s="103"/>
      <c r="I105" s="58">
        <v>6220.5</v>
      </c>
      <c r="J105" s="88">
        <v>3260</v>
      </c>
      <c r="K105" s="104">
        <f t="shared" si="3"/>
        <v>1.9081288343558283</v>
      </c>
      <c r="L105" s="11"/>
      <c r="M105" s="11"/>
      <c r="N105" s="11"/>
    </row>
    <row r="106" spans="1:14" x14ac:dyDescent="0.25">
      <c r="A106" s="106" t="s">
        <v>121</v>
      </c>
      <c r="B106" s="107"/>
      <c r="C106" s="107"/>
      <c r="D106" s="107"/>
      <c r="E106" s="108"/>
      <c r="F106" s="97" t="s">
        <v>31</v>
      </c>
      <c r="G106" s="97">
        <v>1</v>
      </c>
      <c r="H106" s="103"/>
      <c r="I106" s="90">
        <v>10048.5</v>
      </c>
      <c r="J106" s="88">
        <v>3260</v>
      </c>
      <c r="K106" s="104">
        <f>I106/J106</f>
        <v>3.0823619631901842</v>
      </c>
      <c r="L106" s="11"/>
      <c r="M106" s="11"/>
      <c r="N106" s="11"/>
    </row>
    <row r="107" spans="1:14" s="1" customFormat="1" ht="15.75" thickBot="1" x14ac:dyDescent="0.3">
      <c r="A107" s="222" t="s">
        <v>122</v>
      </c>
      <c r="B107" s="222"/>
      <c r="C107" s="222"/>
      <c r="D107" s="222"/>
      <c r="E107" s="222"/>
      <c r="F107" s="97" t="s">
        <v>31</v>
      </c>
      <c r="G107" s="97">
        <v>1</v>
      </c>
      <c r="H107" s="103">
        <v>500</v>
      </c>
      <c r="I107" s="90">
        <v>5742</v>
      </c>
      <c r="J107" s="88">
        <v>3260</v>
      </c>
      <c r="K107" s="104">
        <f t="shared" si="3"/>
        <v>1.7613496932515338</v>
      </c>
      <c r="L107" s="13"/>
      <c r="M107" s="13"/>
      <c r="N107" s="13"/>
    </row>
    <row r="108" spans="1:14" ht="15.75" thickBot="1" x14ac:dyDescent="0.3">
      <c r="A108" s="69" t="s">
        <v>91</v>
      </c>
      <c r="B108" s="70"/>
      <c r="C108" s="70"/>
      <c r="D108" s="70"/>
      <c r="E108" s="70"/>
      <c r="F108" s="70"/>
      <c r="G108" s="70"/>
      <c r="H108" s="70"/>
      <c r="I108" s="170">
        <f>SUM(I102:I107)</f>
        <v>71137.820000000007</v>
      </c>
      <c r="J108" s="11"/>
      <c r="K108" s="49">
        <f>SUM(K102:K107)</f>
        <v>21.82141717791411</v>
      </c>
      <c r="L108" s="11"/>
      <c r="M108" s="11"/>
      <c r="N108" s="11"/>
    </row>
    <row r="109" spans="1:14" ht="28.5" customHeight="1" x14ac:dyDescent="0.25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1:14" x14ac:dyDescent="0.25">
      <c r="A110" s="188" t="s">
        <v>86</v>
      </c>
      <c r="B110" s="188"/>
      <c r="C110" s="188"/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1"/>
    </row>
    <row r="111" spans="1:14" x14ac:dyDescent="0.25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</row>
    <row r="112" spans="1:14" ht="60" x14ac:dyDescent="0.25">
      <c r="A112" s="189" t="s">
        <v>32</v>
      </c>
      <c r="B112" s="189"/>
      <c r="C112" s="189"/>
      <c r="D112" s="189"/>
      <c r="E112" s="189"/>
      <c r="F112" s="9" t="s">
        <v>94</v>
      </c>
      <c r="G112" s="9" t="s">
        <v>22</v>
      </c>
      <c r="H112" s="9" t="s">
        <v>84</v>
      </c>
      <c r="I112" s="9" t="s">
        <v>110</v>
      </c>
      <c r="J112" s="9" t="s">
        <v>144</v>
      </c>
      <c r="K112" s="11"/>
      <c r="L112" s="11"/>
      <c r="M112" s="11"/>
      <c r="N112" s="11"/>
    </row>
    <row r="113" spans="1:14" ht="18" customHeight="1" x14ac:dyDescent="0.25">
      <c r="A113" s="184" t="s">
        <v>123</v>
      </c>
      <c r="B113" s="185"/>
      <c r="C113" s="185"/>
      <c r="D113" s="185"/>
      <c r="E113" s="186"/>
      <c r="F113" s="36">
        <v>4</v>
      </c>
      <c r="G113" s="36">
        <v>3750</v>
      </c>
      <c r="H113" s="154">
        <v>14355</v>
      </c>
      <c r="I113" s="88">
        <v>3260</v>
      </c>
      <c r="J113" s="99">
        <f t="shared" ref="J113:J115" si="4">H113/I113</f>
        <v>4.4033742331288339</v>
      </c>
      <c r="K113" s="11"/>
      <c r="L113" s="11"/>
      <c r="M113" s="11"/>
      <c r="N113" s="11"/>
    </row>
    <row r="114" spans="1:14" ht="20.25" customHeight="1" x14ac:dyDescent="0.25">
      <c r="A114" s="210" t="s">
        <v>124</v>
      </c>
      <c r="B114" s="210"/>
      <c r="C114" s="210"/>
      <c r="D114" s="210"/>
      <c r="E114" s="210"/>
      <c r="F114" s="36">
        <v>12</v>
      </c>
      <c r="G114" s="36">
        <v>3000</v>
      </c>
      <c r="H114" s="154">
        <v>34452</v>
      </c>
      <c r="I114" s="88">
        <v>3260</v>
      </c>
      <c r="J114" s="99">
        <f t="shared" si="4"/>
        <v>10.568098159509203</v>
      </c>
      <c r="K114" s="11"/>
      <c r="L114" s="11"/>
      <c r="M114" s="11"/>
      <c r="N114" s="11"/>
    </row>
    <row r="115" spans="1:14" ht="18.75" customHeight="1" x14ac:dyDescent="0.25">
      <c r="A115" s="210" t="s">
        <v>125</v>
      </c>
      <c r="B115" s="210"/>
      <c r="C115" s="210"/>
      <c r="D115" s="210"/>
      <c r="E115" s="210"/>
      <c r="F115" s="36">
        <v>12</v>
      </c>
      <c r="G115" s="36">
        <v>1000</v>
      </c>
      <c r="H115" s="154">
        <v>11484</v>
      </c>
      <c r="I115" s="88">
        <v>3260</v>
      </c>
      <c r="J115" s="99">
        <f t="shared" si="4"/>
        <v>3.5226993865030676</v>
      </c>
      <c r="K115" s="11"/>
      <c r="L115" s="11"/>
      <c r="M115" s="11"/>
      <c r="N115" s="11"/>
    </row>
    <row r="116" spans="1:14" x14ac:dyDescent="0.25">
      <c r="A116" s="184" t="s">
        <v>126</v>
      </c>
      <c r="B116" s="185"/>
      <c r="C116" s="185"/>
      <c r="D116" s="185"/>
      <c r="E116" s="186"/>
      <c r="F116" s="114"/>
      <c r="G116" s="97"/>
      <c r="H116" s="58">
        <v>9570</v>
      </c>
      <c r="I116" s="88">
        <v>3260</v>
      </c>
      <c r="J116" s="99">
        <f>H116/I116</f>
        <v>2.9355828220858897</v>
      </c>
      <c r="K116" s="11"/>
      <c r="L116" s="11"/>
      <c r="M116" s="11"/>
      <c r="N116" s="11"/>
    </row>
    <row r="117" spans="1:14" ht="15.75" customHeight="1" thickBot="1" x14ac:dyDescent="0.3">
      <c r="A117" s="184" t="s">
        <v>127</v>
      </c>
      <c r="B117" s="185"/>
      <c r="C117" s="185"/>
      <c r="D117" s="185"/>
      <c r="E117" s="186"/>
      <c r="F117" s="36">
        <v>12</v>
      </c>
      <c r="G117" s="36">
        <v>1500</v>
      </c>
      <c r="H117" s="154">
        <v>17226</v>
      </c>
      <c r="I117" s="88">
        <v>3260</v>
      </c>
      <c r="J117" s="99">
        <f t="shared" ref="J117:J120" si="5">H117/I117</f>
        <v>5.2840490797546016</v>
      </c>
      <c r="K117" s="11"/>
      <c r="L117" s="11"/>
      <c r="M117" s="11"/>
      <c r="N117" s="11"/>
    </row>
    <row r="118" spans="1:14" ht="14.25" hidden="1" customHeight="1" thickBot="1" x14ac:dyDescent="0.3">
      <c r="F118" s="36"/>
      <c r="G118" s="36"/>
      <c r="H118" s="115"/>
      <c r="I118" s="88"/>
      <c r="J118" s="99"/>
      <c r="K118" s="11"/>
      <c r="L118" s="11"/>
      <c r="M118" s="11"/>
      <c r="N118" s="11"/>
    </row>
    <row r="119" spans="1:14" ht="16.5" hidden="1" customHeight="1" x14ac:dyDescent="0.25">
      <c r="A119" s="210"/>
      <c r="B119" s="210"/>
      <c r="C119" s="210"/>
      <c r="D119" s="210"/>
      <c r="E119" s="210"/>
      <c r="F119" s="36"/>
      <c r="G119" s="36"/>
      <c r="H119" s="113"/>
      <c r="I119" s="88">
        <v>3260</v>
      </c>
      <c r="J119" s="99">
        <f t="shared" si="5"/>
        <v>0</v>
      </c>
      <c r="K119" s="11"/>
      <c r="L119" s="11"/>
      <c r="M119" s="11"/>
      <c r="N119" s="11"/>
    </row>
    <row r="120" spans="1:14" ht="17.25" hidden="1" customHeight="1" thickBot="1" x14ac:dyDescent="0.3">
      <c r="A120" s="184"/>
      <c r="B120" s="185"/>
      <c r="C120" s="185"/>
      <c r="D120" s="185"/>
      <c r="E120" s="186"/>
      <c r="F120" s="114"/>
      <c r="G120" s="97"/>
      <c r="H120" s="58"/>
      <c r="I120" s="88">
        <v>3260</v>
      </c>
      <c r="J120" s="99">
        <f t="shared" si="5"/>
        <v>0</v>
      </c>
      <c r="K120" s="11"/>
      <c r="L120" s="11"/>
      <c r="M120" s="11"/>
      <c r="N120" s="11"/>
    </row>
    <row r="121" spans="1:14" ht="20.25" customHeight="1" thickBot="1" x14ac:dyDescent="0.3">
      <c r="A121" s="230" t="s">
        <v>90</v>
      </c>
      <c r="B121" s="231"/>
      <c r="C121" s="231"/>
      <c r="D121" s="231"/>
      <c r="E121" s="232"/>
      <c r="F121" s="94"/>
      <c r="G121" s="94"/>
      <c r="H121" s="169">
        <f>H120+H119+H118+H117+H116+H115+H114+H113</f>
        <v>87087</v>
      </c>
      <c r="I121" s="89"/>
      <c r="J121" s="100">
        <f>J120+J119+J118+J117+J116+J115+J114+J113</f>
        <v>26.713803680981595</v>
      </c>
      <c r="K121" s="11"/>
      <c r="L121" s="51"/>
      <c r="M121" s="11"/>
      <c r="N121" s="11"/>
    </row>
    <row r="122" spans="1:14" ht="20.25" customHeight="1" x14ac:dyDescent="0.25">
      <c r="A122" s="69"/>
      <c r="B122" s="70"/>
      <c r="C122" s="70"/>
      <c r="D122" s="70"/>
      <c r="E122" s="70"/>
      <c r="F122" s="70"/>
      <c r="G122" s="70"/>
      <c r="H122" s="54"/>
      <c r="I122" s="13"/>
      <c r="J122" s="55"/>
      <c r="K122" s="11"/>
      <c r="L122" s="51"/>
      <c r="M122" s="11"/>
      <c r="N122" s="11"/>
    </row>
    <row r="123" spans="1:14" ht="31.5" customHeight="1" x14ac:dyDescent="0.25">
      <c r="A123" s="233" t="s">
        <v>88</v>
      </c>
      <c r="B123" s="234"/>
      <c r="C123" s="234"/>
      <c r="D123" s="234"/>
      <c r="E123" s="234"/>
      <c r="F123" s="235"/>
      <c r="G123" s="235"/>
      <c r="H123" s="235"/>
      <c r="I123" s="236"/>
      <c r="J123" s="236"/>
      <c r="K123" s="236"/>
      <c r="L123" s="236"/>
      <c r="M123" s="235"/>
      <c r="N123" s="237"/>
    </row>
    <row r="124" spans="1:14" ht="45" x14ac:dyDescent="0.25">
      <c r="A124" s="189" t="s">
        <v>33</v>
      </c>
      <c r="B124" s="189"/>
      <c r="C124" s="189"/>
      <c r="D124" s="189"/>
      <c r="E124" s="189"/>
      <c r="F124" s="9" t="s">
        <v>7</v>
      </c>
      <c r="G124" s="9" t="s">
        <v>18</v>
      </c>
      <c r="H124" s="9" t="s">
        <v>71</v>
      </c>
      <c r="I124" s="9" t="s">
        <v>34</v>
      </c>
      <c r="J124" s="9" t="s">
        <v>84</v>
      </c>
      <c r="K124" s="37" t="s">
        <v>110</v>
      </c>
      <c r="L124" s="9" t="s">
        <v>144</v>
      </c>
      <c r="M124" s="11"/>
      <c r="N124" s="11"/>
    </row>
    <row r="125" spans="1:14" ht="31.5" customHeight="1" x14ac:dyDescent="0.25">
      <c r="A125" s="226" t="s">
        <v>35</v>
      </c>
      <c r="B125" s="226"/>
      <c r="C125" s="226"/>
      <c r="D125" s="226"/>
      <c r="E125" s="226"/>
      <c r="F125" s="96" t="s">
        <v>36</v>
      </c>
      <c r="G125" s="97">
        <v>3</v>
      </c>
      <c r="H125" s="98">
        <v>590.59</v>
      </c>
      <c r="I125" s="97">
        <v>12</v>
      </c>
      <c r="J125" s="90">
        <v>23812.639999999999</v>
      </c>
      <c r="K125" s="88">
        <v>3260</v>
      </c>
      <c r="L125" s="99">
        <f>J125/K125</f>
        <v>7.3044907975460118</v>
      </c>
      <c r="M125" s="93"/>
      <c r="N125" s="11"/>
    </row>
    <row r="126" spans="1:14" ht="22.5" customHeight="1" thickBot="1" x14ac:dyDescent="0.3">
      <c r="A126" s="226" t="s">
        <v>101</v>
      </c>
      <c r="B126" s="226"/>
      <c r="C126" s="226"/>
      <c r="D126" s="226"/>
      <c r="E126" s="226"/>
      <c r="F126" s="96" t="s">
        <v>102</v>
      </c>
      <c r="G126" s="97">
        <v>1</v>
      </c>
      <c r="H126" s="98">
        <v>3300</v>
      </c>
      <c r="I126" s="97">
        <v>12</v>
      </c>
      <c r="J126" s="90">
        <v>37897.199999999997</v>
      </c>
      <c r="K126" s="88">
        <v>3260</v>
      </c>
      <c r="L126" s="99">
        <f>J126/K126</f>
        <v>11.624907975460122</v>
      </c>
      <c r="M126" s="93"/>
      <c r="N126" s="11"/>
    </row>
    <row r="127" spans="1:14" ht="20.25" customHeight="1" thickBot="1" x14ac:dyDescent="0.3">
      <c r="A127" s="227" t="s">
        <v>37</v>
      </c>
      <c r="B127" s="228"/>
      <c r="C127" s="228"/>
      <c r="D127" s="228"/>
      <c r="E127" s="229"/>
      <c r="F127" s="227"/>
      <c r="G127" s="228"/>
      <c r="H127" s="228"/>
      <c r="I127" s="228"/>
      <c r="J127" s="169">
        <f>J126+J125</f>
        <v>61709.84</v>
      </c>
      <c r="K127" s="89"/>
      <c r="L127" s="100">
        <f>L126+L125</f>
        <v>18.929398773006135</v>
      </c>
      <c r="M127" s="93"/>
      <c r="N127" s="11"/>
    </row>
    <row r="128" spans="1:14" ht="62.25" customHeight="1" x14ac:dyDescent="0.25">
      <c r="A128" s="53"/>
      <c r="B128" s="53"/>
      <c r="C128" s="53"/>
      <c r="D128" s="53"/>
      <c r="E128" s="53"/>
      <c r="F128" s="53"/>
      <c r="G128" s="53"/>
      <c r="H128" s="53"/>
      <c r="I128" s="53"/>
      <c r="J128" s="54"/>
      <c r="K128" s="13"/>
      <c r="L128" s="55"/>
      <c r="M128" s="11"/>
      <c r="N128" s="11"/>
    </row>
    <row r="129" spans="1:14" ht="95.25" hidden="1" customHeigh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 ht="12" customHeight="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25"/>
      <c r="M130" s="25"/>
      <c r="N130" s="11"/>
    </row>
    <row r="131" spans="1:14" x14ac:dyDescent="0.25">
      <c r="A131" s="188" t="s">
        <v>130</v>
      </c>
      <c r="B131" s="188"/>
      <c r="C131" s="188"/>
      <c r="D131" s="188"/>
      <c r="E131" s="188"/>
      <c r="F131" s="188"/>
      <c r="G131" s="188"/>
      <c r="H131" s="188"/>
      <c r="I131" s="188"/>
      <c r="J131" s="188"/>
      <c r="K131" s="188"/>
      <c r="L131" s="188"/>
      <c r="M131" s="188"/>
      <c r="N131" s="11"/>
    </row>
    <row r="132" spans="1:14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</row>
    <row r="133" spans="1:14" ht="60" x14ac:dyDescent="0.25">
      <c r="A133" s="189" t="s">
        <v>3</v>
      </c>
      <c r="B133" s="189"/>
      <c r="C133" s="189"/>
      <c r="D133" s="189"/>
      <c r="E133" s="189"/>
      <c r="F133" s="9" t="s">
        <v>4</v>
      </c>
      <c r="G133" s="10" t="s">
        <v>0</v>
      </c>
      <c r="H133" s="52" t="s">
        <v>89</v>
      </c>
      <c r="I133" s="52" t="s">
        <v>78</v>
      </c>
      <c r="J133" s="9" t="s">
        <v>110</v>
      </c>
      <c r="K133" s="9" t="s">
        <v>144</v>
      </c>
      <c r="L133" s="9" t="s">
        <v>82</v>
      </c>
      <c r="M133" s="39"/>
      <c r="N133" s="11"/>
    </row>
    <row r="134" spans="1:14" x14ac:dyDescent="0.25">
      <c r="A134" s="192">
        <v>1</v>
      </c>
      <c r="B134" s="193"/>
      <c r="C134" s="193"/>
      <c r="D134" s="193"/>
      <c r="E134" s="194"/>
      <c r="F134" s="37">
        <v>2</v>
      </c>
      <c r="G134" s="12">
        <v>3</v>
      </c>
      <c r="H134" s="37">
        <v>4</v>
      </c>
      <c r="I134" s="37">
        <v>5</v>
      </c>
      <c r="J134" s="38">
        <v>6</v>
      </c>
      <c r="K134" s="56">
        <v>7</v>
      </c>
      <c r="L134" s="57">
        <v>8</v>
      </c>
      <c r="M134" s="39"/>
      <c r="N134" s="13"/>
    </row>
    <row r="135" spans="1:14" ht="15.75" thickBot="1" x14ac:dyDescent="0.3">
      <c r="A135" s="210" t="s">
        <v>117</v>
      </c>
      <c r="B135" s="210"/>
      <c r="C135" s="210"/>
      <c r="D135" s="210"/>
      <c r="E135" s="210"/>
      <c r="F135" s="58">
        <v>12807.31</v>
      </c>
      <c r="G135" s="65">
        <v>10.4</v>
      </c>
      <c r="H135" s="58">
        <v>1598352.24</v>
      </c>
      <c r="I135" s="58">
        <f>H135*1.302-0.01</f>
        <v>2081054.6064800001</v>
      </c>
      <c r="J135" s="88">
        <v>3260</v>
      </c>
      <c r="K135" s="58">
        <f>I135/J135</f>
        <v>638.36030873619632</v>
      </c>
      <c r="L135" s="130">
        <f>I135/2174560.74*100</f>
        <v>95.699999002097314</v>
      </c>
      <c r="M135" s="24"/>
      <c r="N135" s="13"/>
    </row>
    <row r="136" spans="1:14" ht="15.75" hidden="1" thickBot="1" x14ac:dyDescent="0.3">
      <c r="A136" s="219"/>
      <c r="B136" s="220"/>
      <c r="C136" s="220"/>
      <c r="D136" s="220"/>
      <c r="E136" s="221"/>
      <c r="F136" s="58">
        <v>17865.98</v>
      </c>
      <c r="G136" s="131">
        <v>4</v>
      </c>
      <c r="H136" s="88"/>
      <c r="I136" s="65">
        <f>J57</f>
        <v>0</v>
      </c>
      <c r="J136" s="58" t="e">
        <f t="shared" ref="J136:J157" si="6">G136/H136*I136</f>
        <v>#DIV/0!</v>
      </c>
      <c r="K136" s="58">
        <f t="shared" ref="K136:K157" si="7">F136*G136*12*1.302</f>
        <v>1116552.28608</v>
      </c>
      <c r="L136" s="132" t="s">
        <v>61</v>
      </c>
      <c r="M136" s="47" t="e">
        <f t="shared" ref="M136:M160" si="8">J136*K136</f>
        <v>#DIV/0!</v>
      </c>
      <c r="N136" s="13"/>
    </row>
    <row r="137" spans="1:14" ht="15.75" hidden="1" thickBot="1" x14ac:dyDescent="0.3">
      <c r="A137" s="222"/>
      <c r="B137" s="222"/>
      <c r="C137" s="222"/>
      <c r="D137" s="222"/>
      <c r="E137" s="222"/>
      <c r="F137" s="58">
        <v>9544</v>
      </c>
      <c r="G137" s="131">
        <v>1</v>
      </c>
      <c r="H137" s="88"/>
      <c r="I137" s="65">
        <f>J57</f>
        <v>0</v>
      </c>
      <c r="J137" s="58" t="e">
        <f t="shared" si="6"/>
        <v>#DIV/0!</v>
      </c>
      <c r="K137" s="58">
        <f t="shared" si="7"/>
        <v>149115.45600000001</v>
      </c>
      <c r="L137" s="65">
        <f>I137/11277167.39*100</f>
        <v>0</v>
      </c>
      <c r="M137" s="17" t="e">
        <f t="shared" si="8"/>
        <v>#DIV/0!</v>
      </c>
      <c r="N137" s="13"/>
    </row>
    <row r="138" spans="1:14" ht="15" hidden="1" customHeight="1" x14ac:dyDescent="0.25">
      <c r="A138" s="223"/>
      <c r="B138" s="224"/>
      <c r="C138" s="224"/>
      <c r="D138" s="224"/>
      <c r="E138" s="225"/>
      <c r="F138" s="58">
        <v>11560</v>
      </c>
      <c r="G138" s="131">
        <v>1</v>
      </c>
      <c r="H138" s="88"/>
      <c r="I138" s="65">
        <f>J57</f>
        <v>0</v>
      </c>
      <c r="J138" s="58" t="e">
        <f t="shared" si="6"/>
        <v>#DIV/0!</v>
      </c>
      <c r="K138" s="58">
        <f t="shared" si="7"/>
        <v>180613.44</v>
      </c>
      <c r="L138" s="41"/>
      <c r="M138" s="17" t="e">
        <f t="shared" si="8"/>
        <v>#DIV/0!</v>
      </c>
      <c r="N138" s="13"/>
    </row>
    <row r="139" spans="1:14" ht="15.75" hidden="1" thickBot="1" x14ac:dyDescent="0.3">
      <c r="A139" s="210"/>
      <c r="B139" s="210"/>
      <c r="C139" s="210"/>
      <c r="D139" s="210"/>
      <c r="E139" s="210"/>
      <c r="F139" s="58">
        <v>9544</v>
      </c>
      <c r="G139" s="133">
        <v>0.5</v>
      </c>
      <c r="H139" s="88"/>
      <c r="I139" s="65">
        <f>J57</f>
        <v>0</v>
      </c>
      <c r="J139" s="58" t="e">
        <f t="shared" si="6"/>
        <v>#DIV/0!</v>
      </c>
      <c r="K139" s="58">
        <f t="shared" si="7"/>
        <v>74557.728000000003</v>
      </c>
      <c r="L139" s="41"/>
      <c r="M139" s="17" t="e">
        <f t="shared" si="8"/>
        <v>#DIV/0!</v>
      </c>
      <c r="N139" s="13"/>
    </row>
    <row r="140" spans="1:14" ht="15.75" hidden="1" thickBot="1" x14ac:dyDescent="0.3">
      <c r="A140" s="210"/>
      <c r="B140" s="210"/>
      <c r="C140" s="210"/>
      <c r="D140" s="210"/>
      <c r="E140" s="210"/>
      <c r="F140" s="58">
        <v>9544</v>
      </c>
      <c r="G140" s="131">
        <v>1</v>
      </c>
      <c r="H140" s="88"/>
      <c r="I140" s="65">
        <f>J57</f>
        <v>0</v>
      </c>
      <c r="J140" s="58" t="e">
        <f t="shared" si="6"/>
        <v>#DIV/0!</v>
      </c>
      <c r="K140" s="58">
        <f t="shared" si="7"/>
        <v>149115.45600000001</v>
      </c>
      <c r="L140" s="58"/>
      <c r="M140" s="17" t="e">
        <f t="shared" si="8"/>
        <v>#DIV/0!</v>
      </c>
      <c r="N140" s="13"/>
    </row>
    <row r="141" spans="1:14" ht="14.25" hidden="1" customHeight="1" x14ac:dyDescent="0.25">
      <c r="A141" s="210"/>
      <c r="B141" s="210"/>
      <c r="C141" s="210"/>
      <c r="D141" s="210"/>
      <c r="E141" s="210"/>
      <c r="F141" s="58">
        <v>9544</v>
      </c>
      <c r="G141" s="131">
        <v>1</v>
      </c>
      <c r="H141" s="88"/>
      <c r="I141" s="65">
        <f>J57</f>
        <v>0</v>
      </c>
      <c r="J141" s="58" t="e">
        <f t="shared" si="6"/>
        <v>#DIV/0!</v>
      </c>
      <c r="K141" s="58">
        <f t="shared" si="7"/>
        <v>149115.45600000001</v>
      </c>
      <c r="L141" s="89"/>
      <c r="M141" s="17" t="e">
        <f t="shared" si="8"/>
        <v>#DIV/0!</v>
      </c>
      <c r="N141" s="13"/>
    </row>
    <row r="142" spans="1:14" ht="15.75" hidden="1" thickBot="1" x14ac:dyDescent="0.3">
      <c r="A142" s="184"/>
      <c r="B142" s="185"/>
      <c r="C142" s="185"/>
      <c r="D142" s="185"/>
      <c r="E142" s="186"/>
      <c r="F142" s="58">
        <v>9544</v>
      </c>
      <c r="G142" s="58"/>
      <c r="H142" s="88"/>
      <c r="I142" s="65">
        <f>J57</f>
        <v>0</v>
      </c>
      <c r="J142" s="58" t="e">
        <f t="shared" si="6"/>
        <v>#DIV/0!</v>
      </c>
      <c r="K142" s="58">
        <f t="shared" si="7"/>
        <v>0</v>
      </c>
      <c r="L142" s="89"/>
      <c r="M142" s="17" t="e">
        <f t="shared" si="8"/>
        <v>#DIV/0!</v>
      </c>
      <c r="N142" s="13"/>
    </row>
    <row r="143" spans="1:14" ht="15.75" hidden="1" thickBot="1" x14ac:dyDescent="0.3">
      <c r="A143" s="184"/>
      <c r="B143" s="185"/>
      <c r="C143" s="185"/>
      <c r="D143" s="185"/>
      <c r="E143" s="186"/>
      <c r="F143" s="58">
        <v>9544</v>
      </c>
      <c r="G143" s="134">
        <v>0.25</v>
      </c>
      <c r="H143" s="88"/>
      <c r="I143" s="65">
        <f>J57</f>
        <v>0</v>
      </c>
      <c r="J143" s="58" t="e">
        <f t="shared" si="6"/>
        <v>#DIV/0!</v>
      </c>
      <c r="K143" s="58">
        <f t="shared" si="7"/>
        <v>37278.864000000001</v>
      </c>
      <c r="L143" s="89"/>
      <c r="M143" s="17" t="e">
        <f t="shared" si="8"/>
        <v>#DIV/0!</v>
      </c>
      <c r="N143" s="13"/>
    </row>
    <row r="144" spans="1:14" ht="15.75" hidden="1" thickBot="1" x14ac:dyDescent="0.3">
      <c r="A144" s="184"/>
      <c r="B144" s="185"/>
      <c r="C144" s="185"/>
      <c r="D144" s="185"/>
      <c r="E144" s="186"/>
      <c r="F144" s="58">
        <v>9544</v>
      </c>
      <c r="G144" s="58"/>
      <c r="H144" s="88"/>
      <c r="I144" s="65">
        <f>J57</f>
        <v>0</v>
      </c>
      <c r="J144" s="58" t="e">
        <f t="shared" si="6"/>
        <v>#DIV/0!</v>
      </c>
      <c r="K144" s="58">
        <f t="shared" si="7"/>
        <v>0</v>
      </c>
      <c r="L144" s="89"/>
      <c r="M144" s="17" t="e">
        <f t="shared" si="8"/>
        <v>#DIV/0!</v>
      </c>
      <c r="N144" s="13"/>
    </row>
    <row r="145" spans="1:14" ht="15.75" hidden="1" thickBot="1" x14ac:dyDescent="0.3">
      <c r="A145" s="184"/>
      <c r="B145" s="185"/>
      <c r="C145" s="185"/>
      <c r="D145" s="185"/>
      <c r="E145" s="186"/>
      <c r="F145" s="58">
        <v>9544</v>
      </c>
      <c r="G145" s="133">
        <v>0.5</v>
      </c>
      <c r="H145" s="88"/>
      <c r="I145" s="65">
        <f>J57</f>
        <v>0</v>
      </c>
      <c r="J145" s="58" t="e">
        <f t="shared" si="6"/>
        <v>#DIV/0!</v>
      </c>
      <c r="K145" s="58">
        <f t="shared" si="7"/>
        <v>74557.728000000003</v>
      </c>
      <c r="L145" s="89"/>
      <c r="M145" s="17" t="e">
        <f t="shared" si="8"/>
        <v>#DIV/0!</v>
      </c>
      <c r="N145" s="13"/>
    </row>
    <row r="146" spans="1:14" ht="15.75" hidden="1" customHeight="1" x14ac:dyDescent="0.25">
      <c r="A146" s="184"/>
      <c r="B146" s="185"/>
      <c r="C146" s="185"/>
      <c r="D146" s="185"/>
      <c r="E146" s="186"/>
      <c r="F146" s="58">
        <v>9544</v>
      </c>
      <c r="G146" s="131">
        <v>1</v>
      </c>
      <c r="H146" s="88"/>
      <c r="I146" s="65">
        <f>J57</f>
        <v>0</v>
      </c>
      <c r="J146" s="58" t="e">
        <f t="shared" si="6"/>
        <v>#DIV/0!</v>
      </c>
      <c r="K146" s="58">
        <f t="shared" si="7"/>
        <v>149115.45600000001</v>
      </c>
      <c r="L146" s="89"/>
      <c r="M146" s="17" t="e">
        <f t="shared" si="8"/>
        <v>#DIV/0!</v>
      </c>
      <c r="N146" s="13"/>
    </row>
    <row r="147" spans="1:14" ht="15" hidden="1" customHeight="1" x14ac:dyDescent="0.25">
      <c r="A147" s="210"/>
      <c r="B147" s="210"/>
      <c r="C147" s="210"/>
      <c r="D147" s="210"/>
      <c r="E147" s="210"/>
      <c r="F147" s="58">
        <v>9544</v>
      </c>
      <c r="G147" s="131">
        <v>1</v>
      </c>
      <c r="H147" s="88"/>
      <c r="I147" s="65">
        <f>J57</f>
        <v>0</v>
      </c>
      <c r="J147" s="58" t="e">
        <f t="shared" si="6"/>
        <v>#DIV/0!</v>
      </c>
      <c r="K147" s="58">
        <f t="shared" si="7"/>
        <v>149115.45600000001</v>
      </c>
      <c r="L147" s="89"/>
      <c r="M147" s="17" t="e">
        <f t="shared" si="8"/>
        <v>#DIV/0!</v>
      </c>
      <c r="N147" s="13"/>
    </row>
    <row r="148" spans="1:14" ht="15" hidden="1" customHeight="1" x14ac:dyDescent="0.25">
      <c r="A148" s="210"/>
      <c r="B148" s="210"/>
      <c r="C148" s="210"/>
      <c r="D148" s="210"/>
      <c r="E148" s="210"/>
      <c r="F148" s="58">
        <v>9544</v>
      </c>
      <c r="G148" s="133">
        <v>5.5</v>
      </c>
      <c r="H148" s="88"/>
      <c r="I148" s="65">
        <f>J57</f>
        <v>0</v>
      </c>
      <c r="J148" s="58" t="e">
        <f t="shared" si="6"/>
        <v>#DIV/0!</v>
      </c>
      <c r="K148" s="58">
        <f t="shared" si="7"/>
        <v>820135.00800000003</v>
      </c>
      <c r="L148" s="89"/>
      <c r="M148" s="17" t="e">
        <f t="shared" si="8"/>
        <v>#DIV/0!</v>
      </c>
      <c r="N148" s="13"/>
    </row>
    <row r="149" spans="1:14" ht="15" hidden="1" customHeight="1" x14ac:dyDescent="0.25">
      <c r="A149" s="210"/>
      <c r="B149" s="210"/>
      <c r="C149" s="210"/>
      <c r="D149" s="210"/>
      <c r="E149" s="210"/>
      <c r="F149" s="58">
        <v>9544</v>
      </c>
      <c r="G149" s="131">
        <v>1</v>
      </c>
      <c r="H149" s="88"/>
      <c r="I149" s="65">
        <f>J57</f>
        <v>0</v>
      </c>
      <c r="J149" s="58" t="e">
        <f t="shared" si="6"/>
        <v>#DIV/0!</v>
      </c>
      <c r="K149" s="58">
        <f t="shared" si="7"/>
        <v>149115.45600000001</v>
      </c>
      <c r="L149" s="89"/>
      <c r="M149" s="17" t="e">
        <f t="shared" si="8"/>
        <v>#DIV/0!</v>
      </c>
      <c r="N149" s="13"/>
    </row>
    <row r="150" spans="1:14" ht="15" hidden="1" customHeight="1" x14ac:dyDescent="0.25">
      <c r="A150" s="210"/>
      <c r="B150" s="210"/>
      <c r="C150" s="210"/>
      <c r="D150" s="210"/>
      <c r="E150" s="210"/>
      <c r="F150" s="58">
        <v>9544</v>
      </c>
      <c r="G150" s="133">
        <v>0.5</v>
      </c>
      <c r="H150" s="88"/>
      <c r="I150" s="65">
        <f>J57</f>
        <v>0</v>
      </c>
      <c r="J150" s="58" t="e">
        <f t="shared" si="6"/>
        <v>#DIV/0!</v>
      </c>
      <c r="K150" s="58">
        <f t="shared" si="7"/>
        <v>74557.728000000003</v>
      </c>
      <c r="L150" s="89"/>
      <c r="M150" s="17" t="e">
        <f t="shared" si="8"/>
        <v>#DIV/0!</v>
      </c>
      <c r="N150" s="13"/>
    </row>
    <row r="151" spans="1:14" ht="15" hidden="1" customHeight="1" x14ac:dyDescent="0.25">
      <c r="A151" s="210"/>
      <c r="B151" s="210"/>
      <c r="C151" s="210"/>
      <c r="D151" s="210"/>
      <c r="E151" s="210"/>
      <c r="F151" s="58">
        <v>9544</v>
      </c>
      <c r="G151" s="133">
        <v>0.5</v>
      </c>
      <c r="H151" s="88"/>
      <c r="I151" s="65">
        <f>J57</f>
        <v>0</v>
      </c>
      <c r="J151" s="58" t="e">
        <f t="shared" si="6"/>
        <v>#DIV/0!</v>
      </c>
      <c r="K151" s="58">
        <f t="shared" si="7"/>
        <v>74557.728000000003</v>
      </c>
      <c r="L151" s="89"/>
      <c r="M151" s="17" t="e">
        <f t="shared" si="8"/>
        <v>#DIV/0!</v>
      </c>
      <c r="N151" s="13"/>
    </row>
    <row r="152" spans="1:14" ht="15.75" hidden="1" thickBot="1" x14ac:dyDescent="0.3">
      <c r="A152" s="210"/>
      <c r="B152" s="210"/>
      <c r="C152" s="210"/>
      <c r="D152" s="210"/>
      <c r="E152" s="210"/>
      <c r="F152" s="58">
        <v>9544</v>
      </c>
      <c r="G152" s="131">
        <v>1</v>
      </c>
      <c r="H152" s="88"/>
      <c r="I152" s="65">
        <f>J57</f>
        <v>0</v>
      </c>
      <c r="J152" s="58" t="e">
        <f t="shared" si="6"/>
        <v>#DIV/0!</v>
      </c>
      <c r="K152" s="58">
        <f t="shared" si="7"/>
        <v>149115.45600000001</v>
      </c>
      <c r="L152" s="89"/>
      <c r="M152" s="17" t="e">
        <f t="shared" si="8"/>
        <v>#DIV/0!</v>
      </c>
      <c r="N152" s="13"/>
    </row>
    <row r="153" spans="1:14" ht="15.75" hidden="1" customHeight="1" x14ac:dyDescent="0.25">
      <c r="A153" s="210"/>
      <c r="B153" s="210"/>
      <c r="C153" s="210"/>
      <c r="D153" s="210"/>
      <c r="E153" s="210"/>
      <c r="F153" s="58">
        <v>9544</v>
      </c>
      <c r="G153" s="131">
        <v>4</v>
      </c>
      <c r="H153" s="88"/>
      <c r="I153" s="65">
        <f>J57</f>
        <v>0</v>
      </c>
      <c r="J153" s="58" t="e">
        <f t="shared" si="6"/>
        <v>#DIV/0!</v>
      </c>
      <c r="K153" s="58">
        <f t="shared" si="7"/>
        <v>596461.82400000002</v>
      </c>
      <c r="L153" s="89"/>
      <c r="M153" s="17" t="e">
        <f t="shared" si="8"/>
        <v>#DIV/0!</v>
      </c>
      <c r="N153" s="13"/>
    </row>
    <row r="154" spans="1:14" ht="16.5" hidden="1" customHeight="1" x14ac:dyDescent="0.25">
      <c r="A154" s="184"/>
      <c r="B154" s="185"/>
      <c r="C154" s="185"/>
      <c r="D154" s="185"/>
      <c r="E154" s="186"/>
      <c r="F154" s="58">
        <v>9544</v>
      </c>
      <c r="G154" s="131">
        <v>1</v>
      </c>
      <c r="H154" s="88"/>
      <c r="I154" s="65">
        <f>J57</f>
        <v>0</v>
      </c>
      <c r="J154" s="58" t="e">
        <f t="shared" si="6"/>
        <v>#DIV/0!</v>
      </c>
      <c r="K154" s="58">
        <f t="shared" si="7"/>
        <v>149115.45600000001</v>
      </c>
      <c r="L154" s="89"/>
      <c r="M154" s="17" t="e">
        <f t="shared" si="8"/>
        <v>#DIV/0!</v>
      </c>
      <c r="N154" s="13"/>
    </row>
    <row r="155" spans="1:14" ht="16.5" hidden="1" customHeight="1" x14ac:dyDescent="0.25">
      <c r="A155" s="184"/>
      <c r="B155" s="185"/>
      <c r="C155" s="185"/>
      <c r="D155" s="185"/>
      <c r="E155" s="186"/>
      <c r="F155" s="58">
        <v>9544</v>
      </c>
      <c r="G155" s="134">
        <v>1.75</v>
      </c>
      <c r="H155" s="88"/>
      <c r="I155" s="65">
        <f>J57</f>
        <v>0</v>
      </c>
      <c r="J155" s="58" t="e">
        <f t="shared" si="6"/>
        <v>#DIV/0!</v>
      </c>
      <c r="K155" s="58">
        <f t="shared" si="7"/>
        <v>260952.04800000001</v>
      </c>
      <c r="L155" s="89"/>
      <c r="M155" s="17" t="e">
        <f t="shared" si="8"/>
        <v>#DIV/0!</v>
      </c>
      <c r="N155" s="13"/>
    </row>
    <row r="156" spans="1:14" ht="16.5" hidden="1" customHeight="1" x14ac:dyDescent="0.25">
      <c r="A156" s="184"/>
      <c r="B156" s="185"/>
      <c r="C156" s="185"/>
      <c r="D156" s="185"/>
      <c r="E156" s="186"/>
      <c r="F156" s="58">
        <v>9544</v>
      </c>
      <c r="G156" s="65"/>
      <c r="H156" s="88"/>
      <c r="I156" s="65">
        <f>J57</f>
        <v>0</v>
      </c>
      <c r="J156" s="58" t="e">
        <f t="shared" si="6"/>
        <v>#DIV/0!</v>
      </c>
      <c r="K156" s="58">
        <f t="shared" si="7"/>
        <v>0</v>
      </c>
      <c r="L156" s="89"/>
      <c r="M156" s="17" t="e">
        <f t="shared" si="8"/>
        <v>#DIV/0!</v>
      </c>
      <c r="N156" s="13"/>
    </row>
    <row r="157" spans="1:14" ht="16.5" hidden="1" customHeight="1" x14ac:dyDescent="0.25">
      <c r="A157" s="184"/>
      <c r="B157" s="185"/>
      <c r="C157" s="185"/>
      <c r="D157" s="185"/>
      <c r="E157" s="186"/>
      <c r="F157" s="58">
        <v>9544</v>
      </c>
      <c r="G157" s="133">
        <v>0.5</v>
      </c>
      <c r="H157" s="88"/>
      <c r="I157" s="65">
        <f>J57</f>
        <v>0</v>
      </c>
      <c r="J157" s="58" t="e">
        <f t="shared" si="6"/>
        <v>#DIV/0!</v>
      </c>
      <c r="K157" s="58">
        <f t="shared" si="7"/>
        <v>74557.728000000003</v>
      </c>
      <c r="L157" s="89"/>
      <c r="M157" s="17" t="e">
        <f t="shared" si="8"/>
        <v>#DIV/0!</v>
      </c>
      <c r="N157" s="13"/>
    </row>
    <row r="158" spans="1:14" ht="15" hidden="1" customHeight="1" x14ac:dyDescent="0.25">
      <c r="A158" s="184"/>
      <c r="B158" s="185"/>
      <c r="C158" s="185"/>
      <c r="D158" s="185"/>
      <c r="E158" s="186"/>
      <c r="F158" s="58"/>
      <c r="G158" s="58"/>
      <c r="H158" s="58"/>
      <c r="I158" s="58"/>
      <c r="J158" s="58"/>
      <c r="K158" s="58"/>
      <c r="L158" s="89"/>
      <c r="M158" s="17">
        <f t="shared" si="8"/>
        <v>0</v>
      </c>
      <c r="N158" s="13"/>
    </row>
    <row r="159" spans="1:14" ht="15.75" hidden="1" customHeight="1" x14ac:dyDescent="0.25">
      <c r="A159" s="184"/>
      <c r="B159" s="185"/>
      <c r="C159" s="185"/>
      <c r="D159" s="185"/>
      <c r="E159" s="186"/>
      <c r="F159" s="58"/>
      <c r="G159" s="58"/>
      <c r="H159" s="58"/>
      <c r="I159" s="58"/>
      <c r="J159" s="58"/>
      <c r="K159" s="58"/>
      <c r="L159" s="89"/>
      <c r="M159" s="17">
        <f t="shared" si="8"/>
        <v>0</v>
      </c>
      <c r="N159" s="13"/>
    </row>
    <row r="160" spans="1:14" ht="14.25" hidden="1" customHeight="1" x14ac:dyDescent="0.25">
      <c r="A160" s="184"/>
      <c r="B160" s="185"/>
      <c r="C160" s="185"/>
      <c r="D160" s="185"/>
      <c r="E160" s="186"/>
      <c r="F160" s="58"/>
      <c r="G160" s="58"/>
      <c r="H160" s="58"/>
      <c r="I160" s="58"/>
      <c r="J160" s="88">
        <v>105</v>
      </c>
      <c r="K160" s="90">
        <f>I160/J160</f>
        <v>0</v>
      </c>
      <c r="L160" s="89"/>
      <c r="M160" s="45">
        <f t="shared" si="8"/>
        <v>0</v>
      </c>
      <c r="N160" s="13"/>
    </row>
    <row r="161" spans="1:14" ht="15.75" thickBot="1" x14ac:dyDescent="0.3">
      <c r="A161" s="187" t="s">
        <v>83</v>
      </c>
      <c r="B161" s="187"/>
      <c r="C161" s="187"/>
      <c r="D161" s="187"/>
      <c r="E161" s="187"/>
      <c r="F161" s="135"/>
      <c r="G161" s="136"/>
      <c r="H161" s="136"/>
      <c r="I161" s="169">
        <f>I135</f>
        <v>2081054.6064800001</v>
      </c>
      <c r="J161" s="91"/>
      <c r="K161" s="137">
        <f>K135</f>
        <v>638.36030873619632</v>
      </c>
      <c r="L161" s="89"/>
      <c r="M161" s="24"/>
      <c r="N161" s="13"/>
    </row>
    <row r="162" spans="1:14" ht="24.75" customHeight="1" x14ac:dyDescent="0.25">
      <c r="A162" s="89"/>
      <c r="B162" s="89"/>
      <c r="C162" s="89"/>
      <c r="D162" s="89"/>
      <c r="E162" s="89"/>
      <c r="F162" s="89"/>
      <c r="G162" s="89"/>
      <c r="H162" s="89"/>
      <c r="I162" s="89"/>
      <c r="J162" s="89"/>
      <c r="K162" s="89"/>
      <c r="L162" s="89"/>
      <c r="M162" s="11"/>
      <c r="N162" s="11"/>
    </row>
    <row r="163" spans="1:14" hidden="1" x14ac:dyDescent="0.25">
      <c r="A163" s="188" t="s">
        <v>38</v>
      </c>
      <c r="B163" s="188"/>
      <c r="C163" s="188"/>
      <c r="D163" s="188"/>
      <c r="E163" s="188"/>
      <c r="F163" s="188"/>
      <c r="G163" s="188"/>
      <c r="H163" s="188"/>
      <c r="I163" s="188"/>
      <c r="J163" s="188"/>
      <c r="K163" s="188"/>
      <c r="L163" s="188"/>
      <c r="M163" s="188"/>
      <c r="N163" s="11"/>
    </row>
    <row r="164" spans="1:14" hidden="1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</row>
    <row r="165" spans="1:14" ht="45" hidden="1" x14ac:dyDescent="0.25">
      <c r="A165" s="189" t="s">
        <v>39</v>
      </c>
      <c r="B165" s="189"/>
      <c r="C165" s="189"/>
      <c r="D165" s="189"/>
      <c r="E165" s="189"/>
      <c r="F165" s="9" t="s">
        <v>7</v>
      </c>
      <c r="G165" s="9" t="s">
        <v>18</v>
      </c>
      <c r="H165" s="9" t="s">
        <v>19</v>
      </c>
      <c r="I165" s="9" t="s">
        <v>20</v>
      </c>
      <c r="J165" s="9"/>
      <c r="K165" s="9" t="s">
        <v>21</v>
      </c>
      <c r="L165" s="9" t="s">
        <v>22</v>
      </c>
      <c r="M165" s="9" t="s">
        <v>84</v>
      </c>
      <c r="N165" s="11"/>
    </row>
    <row r="166" spans="1:14" hidden="1" x14ac:dyDescent="0.25">
      <c r="A166" s="198" t="s">
        <v>40</v>
      </c>
      <c r="B166" s="198"/>
      <c r="C166" s="198"/>
      <c r="D166" s="198"/>
      <c r="E166" s="198"/>
      <c r="F166" s="12" t="s">
        <v>43</v>
      </c>
      <c r="G166" s="12">
        <v>0</v>
      </c>
      <c r="H166" s="56">
        <f>M89</f>
        <v>0</v>
      </c>
      <c r="I166" s="46">
        <f>J57</f>
        <v>0</v>
      </c>
      <c r="J166" s="46"/>
      <c r="K166" s="12"/>
      <c r="L166" s="12"/>
      <c r="M166" s="12"/>
      <c r="N166" s="11"/>
    </row>
    <row r="167" spans="1:14" hidden="1" x14ac:dyDescent="0.25">
      <c r="A167" s="198" t="s">
        <v>41</v>
      </c>
      <c r="B167" s="198"/>
      <c r="C167" s="198"/>
      <c r="D167" s="198"/>
      <c r="E167" s="198"/>
      <c r="F167" s="12" t="s">
        <v>44</v>
      </c>
      <c r="G167" s="12">
        <v>0</v>
      </c>
      <c r="H167" s="56">
        <f>M89</f>
        <v>0</v>
      </c>
      <c r="I167" s="46">
        <f>J57</f>
        <v>0</v>
      </c>
      <c r="J167" s="46"/>
      <c r="K167" s="12"/>
      <c r="L167" s="12"/>
      <c r="M167" s="12"/>
      <c r="N167" s="11"/>
    </row>
    <row r="168" spans="1:14" hidden="1" x14ac:dyDescent="0.25">
      <c r="A168" s="198" t="s">
        <v>42</v>
      </c>
      <c r="B168" s="198"/>
      <c r="C168" s="198"/>
      <c r="D168" s="198"/>
      <c r="E168" s="198"/>
      <c r="F168" s="12" t="s">
        <v>44</v>
      </c>
      <c r="G168" s="12">
        <v>0</v>
      </c>
      <c r="H168" s="56">
        <f>M89</f>
        <v>0</v>
      </c>
      <c r="I168" s="46">
        <f>J57</f>
        <v>0</v>
      </c>
      <c r="J168" s="46"/>
      <c r="K168" s="12"/>
      <c r="L168" s="12"/>
      <c r="M168" s="12"/>
      <c r="N168" s="11"/>
    </row>
    <row r="169" spans="1:14" hidden="1" x14ac:dyDescent="0.25">
      <c r="A169" s="199" t="s">
        <v>45</v>
      </c>
      <c r="B169" s="200"/>
      <c r="C169" s="200"/>
      <c r="D169" s="200"/>
      <c r="E169" s="200"/>
      <c r="F169" s="200"/>
      <c r="G169" s="200"/>
      <c r="H169" s="200"/>
      <c r="I169" s="200"/>
      <c r="J169" s="200"/>
      <c r="K169" s="200"/>
      <c r="L169" s="201"/>
      <c r="M169" s="60">
        <f>M166+M167+M168</f>
        <v>0</v>
      </c>
      <c r="N169" s="11"/>
    </row>
    <row r="170" spans="1:14" hidden="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1"/>
    </row>
    <row r="171" spans="1:14" hidden="1" x14ac:dyDescent="0.25">
      <c r="A171" s="190" t="s">
        <v>95</v>
      </c>
      <c r="B171" s="191"/>
      <c r="C171" s="191"/>
      <c r="D171" s="191"/>
      <c r="E171" s="191"/>
      <c r="F171" s="191"/>
      <c r="G171" s="191"/>
      <c r="H171" s="191"/>
      <c r="I171" s="191"/>
      <c r="J171" s="191"/>
      <c r="K171" s="191"/>
      <c r="L171" s="191"/>
      <c r="M171" s="11"/>
      <c r="N171" s="11"/>
    </row>
    <row r="172" spans="1:14" hidden="1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</row>
    <row r="173" spans="1:14" ht="75" hidden="1" x14ac:dyDescent="0.25">
      <c r="A173" s="181" t="s">
        <v>66</v>
      </c>
      <c r="B173" s="182"/>
      <c r="C173" s="182"/>
      <c r="D173" s="182"/>
      <c r="E173" s="183"/>
      <c r="F173" s="9" t="s">
        <v>7</v>
      </c>
      <c r="G173" s="9" t="s">
        <v>18</v>
      </c>
      <c r="H173" s="37" t="s">
        <v>22</v>
      </c>
      <c r="I173" s="9" t="s">
        <v>84</v>
      </c>
      <c r="J173" s="37" t="s">
        <v>80</v>
      </c>
      <c r="K173" s="37" t="s">
        <v>75</v>
      </c>
      <c r="L173" s="11"/>
      <c r="M173" s="11"/>
      <c r="N173" s="11"/>
    </row>
    <row r="174" spans="1:14" hidden="1" x14ac:dyDescent="0.25">
      <c r="A174" s="192">
        <v>1</v>
      </c>
      <c r="B174" s="193"/>
      <c r="C174" s="193"/>
      <c r="D174" s="193"/>
      <c r="E174" s="194"/>
      <c r="F174" s="37">
        <v>2</v>
      </c>
      <c r="G174" s="37">
        <v>3</v>
      </c>
      <c r="H174" s="37">
        <v>4</v>
      </c>
      <c r="I174" s="37">
        <v>5</v>
      </c>
      <c r="J174" s="38">
        <v>6</v>
      </c>
      <c r="K174" s="56">
        <v>7</v>
      </c>
      <c r="L174" s="11"/>
      <c r="M174" s="11"/>
      <c r="N174" s="11"/>
    </row>
    <row r="175" spans="1:14" ht="15.75" hidden="1" thickBot="1" x14ac:dyDescent="0.3">
      <c r="A175" s="195" t="s">
        <v>97</v>
      </c>
      <c r="B175" s="196"/>
      <c r="C175" s="196"/>
      <c r="D175" s="196"/>
      <c r="E175" s="197"/>
      <c r="F175" s="17"/>
      <c r="G175" s="18"/>
      <c r="H175" s="17"/>
      <c r="I175" s="17"/>
      <c r="J175" s="18">
        <v>30</v>
      </c>
      <c r="K175" s="10">
        <f>I175/J175</f>
        <v>0</v>
      </c>
      <c r="L175" s="11"/>
      <c r="M175" s="11"/>
      <c r="N175" s="11"/>
    </row>
    <row r="176" spans="1:14" ht="15.75" hidden="1" thickBot="1" x14ac:dyDescent="0.3">
      <c r="A176" s="71" t="s">
        <v>96</v>
      </c>
      <c r="B176" s="72"/>
      <c r="C176" s="72"/>
      <c r="D176" s="72"/>
      <c r="E176" s="72"/>
      <c r="F176" s="72"/>
      <c r="G176" s="72"/>
      <c r="H176" s="72"/>
      <c r="I176" s="61">
        <f>I175</f>
        <v>0</v>
      </c>
      <c r="J176" s="62"/>
      <c r="K176" s="63">
        <f>K175</f>
        <v>0</v>
      </c>
      <c r="L176" s="11"/>
      <c r="M176" s="11"/>
      <c r="N176" s="11"/>
    </row>
    <row r="177" spans="1:14" hidden="1" x14ac:dyDescent="0.25">
      <c r="A177" s="180" t="s">
        <v>65</v>
      </c>
      <c r="B177" s="180"/>
      <c r="C177" s="180"/>
      <c r="D177" s="180"/>
      <c r="E177" s="180"/>
      <c r="F177" s="180"/>
      <c r="G177" s="180"/>
      <c r="H177" s="180"/>
      <c r="I177" s="180"/>
      <c r="J177" s="180"/>
      <c r="K177" s="180"/>
      <c r="L177" s="180"/>
      <c r="M177" s="180"/>
      <c r="N177" s="11"/>
    </row>
    <row r="178" spans="1:14" hidden="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idden="1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</row>
    <row r="182" spans="1:14" ht="60" hidden="1" x14ac:dyDescent="0.25">
      <c r="A182" s="181" t="s">
        <v>66</v>
      </c>
      <c r="B182" s="182"/>
      <c r="C182" s="182"/>
      <c r="D182" s="182"/>
      <c r="E182" s="183"/>
      <c r="F182" s="9" t="s">
        <v>7</v>
      </c>
      <c r="G182" s="9" t="s">
        <v>18</v>
      </c>
      <c r="H182" s="37" t="s">
        <v>22</v>
      </c>
      <c r="I182" s="9" t="s">
        <v>84</v>
      </c>
      <c r="J182" s="9" t="s">
        <v>110</v>
      </c>
      <c r="K182" s="9" t="s">
        <v>111</v>
      </c>
      <c r="L182" s="11"/>
      <c r="M182" s="11"/>
      <c r="N182" s="11"/>
    </row>
    <row r="183" spans="1:14" hidden="1" x14ac:dyDescent="0.25">
      <c r="A183" s="192">
        <v>1</v>
      </c>
      <c r="B183" s="193"/>
      <c r="C183" s="193"/>
      <c r="D183" s="193"/>
      <c r="E183" s="194"/>
      <c r="F183" s="37">
        <v>2</v>
      </c>
      <c r="G183" s="37">
        <v>3</v>
      </c>
      <c r="H183" s="37">
        <v>4</v>
      </c>
      <c r="I183" s="37">
        <v>5</v>
      </c>
      <c r="J183" s="38">
        <v>6</v>
      </c>
      <c r="K183" s="56">
        <v>7</v>
      </c>
      <c r="L183" s="11"/>
      <c r="M183" s="64"/>
      <c r="N183" s="11"/>
    </row>
    <row r="184" spans="1:14" hidden="1" x14ac:dyDescent="0.25">
      <c r="A184" s="195" t="s">
        <v>68</v>
      </c>
      <c r="B184" s="196"/>
      <c r="C184" s="196"/>
      <c r="D184" s="196"/>
      <c r="E184" s="197"/>
      <c r="F184" s="17" t="s">
        <v>31</v>
      </c>
      <c r="G184" s="18">
        <v>0</v>
      </c>
      <c r="H184" s="17"/>
      <c r="I184" s="17">
        <f>J57</f>
        <v>0</v>
      </c>
      <c r="J184" s="24"/>
      <c r="K184" s="11"/>
      <c r="L184" s="11"/>
      <c r="M184" s="47">
        <f>J184*H184</f>
        <v>0</v>
      </c>
      <c r="N184" s="11"/>
    </row>
    <row r="185" spans="1:14" hidden="1" x14ac:dyDescent="0.25">
      <c r="A185" s="195" t="s">
        <v>69</v>
      </c>
      <c r="B185" s="196"/>
      <c r="C185" s="196"/>
      <c r="D185" s="196"/>
      <c r="E185" s="197"/>
      <c r="F185" s="17" t="s">
        <v>31</v>
      </c>
      <c r="G185" s="18">
        <v>0</v>
      </c>
      <c r="H185" s="17"/>
      <c r="I185" s="17">
        <f>J57</f>
        <v>0</v>
      </c>
      <c r="J185" s="24"/>
      <c r="K185" s="11"/>
      <c r="L185" s="11"/>
      <c r="M185" s="17"/>
      <c r="N185" s="11"/>
    </row>
    <row r="186" spans="1:14" ht="15.75" hidden="1" thickBot="1" x14ac:dyDescent="0.3">
      <c r="A186" s="195" t="s">
        <v>70</v>
      </c>
      <c r="B186" s="196"/>
      <c r="C186" s="196"/>
      <c r="D186" s="196"/>
      <c r="E186" s="197"/>
      <c r="F186" s="17" t="s">
        <v>93</v>
      </c>
      <c r="G186" s="65"/>
      <c r="H186" s="17"/>
      <c r="I186" s="44"/>
      <c r="J186" s="88">
        <v>3260</v>
      </c>
      <c r="K186" s="66">
        <f>I186/J186</f>
        <v>0</v>
      </c>
      <c r="L186" s="11"/>
      <c r="M186" s="11"/>
      <c r="N186" s="11"/>
    </row>
    <row r="187" spans="1:14" ht="15.75" hidden="1" thickBot="1" x14ac:dyDescent="0.3">
      <c r="A187" s="71" t="s">
        <v>67</v>
      </c>
      <c r="B187" s="72"/>
      <c r="C187" s="72"/>
      <c r="D187" s="72"/>
      <c r="E187" s="72"/>
      <c r="F187" s="72"/>
      <c r="G187" s="72"/>
      <c r="H187" s="72"/>
      <c r="I187" s="61">
        <f>I186</f>
        <v>0</v>
      </c>
      <c r="J187" s="59"/>
      <c r="K187" s="50">
        <f>K186</f>
        <v>0</v>
      </c>
      <c r="L187" s="11"/>
      <c r="M187" s="11"/>
      <c r="N187" s="11"/>
    </row>
    <row r="188" spans="1:14" x14ac:dyDescent="0.25">
      <c r="A188" s="78"/>
      <c r="B188" s="78"/>
      <c r="C188" s="78"/>
      <c r="D188" s="78"/>
      <c r="E188" s="78"/>
      <c r="F188" s="78"/>
      <c r="G188" s="78"/>
      <c r="H188" s="78"/>
      <c r="I188" s="54"/>
      <c r="J188" s="80"/>
      <c r="K188" s="55"/>
      <c r="L188" s="11"/>
      <c r="M188" s="11"/>
      <c r="N188" s="11"/>
    </row>
    <row r="189" spans="1:14" x14ac:dyDescent="0.25">
      <c r="A189" s="11"/>
      <c r="B189" s="11"/>
      <c r="C189" s="11"/>
      <c r="D189" s="11"/>
      <c r="E189" s="11"/>
      <c r="F189" s="11"/>
      <c r="G189" s="11"/>
      <c r="H189" s="11"/>
      <c r="I189" s="13"/>
      <c r="J189" s="13"/>
      <c r="K189" s="13"/>
      <c r="L189" s="11"/>
      <c r="M189" s="11"/>
      <c r="N189" s="11"/>
    </row>
    <row r="190" spans="1:14" x14ac:dyDescent="0.25">
      <c r="A190" s="205" t="s">
        <v>103</v>
      </c>
      <c r="B190" s="205"/>
      <c r="C190" s="205"/>
      <c r="D190" s="205"/>
      <c r="E190" s="205"/>
      <c r="F190" s="205"/>
      <c r="G190" s="205"/>
      <c r="H190" s="205"/>
      <c r="I190" s="205"/>
      <c r="J190" s="205"/>
      <c r="K190" s="205"/>
      <c r="L190" s="205"/>
      <c r="M190" s="11"/>
      <c r="N190" s="11"/>
    </row>
    <row r="191" spans="1:14" ht="60" x14ac:dyDescent="0.25">
      <c r="A191" s="181" t="s">
        <v>104</v>
      </c>
      <c r="B191" s="182"/>
      <c r="C191" s="182"/>
      <c r="D191" s="182"/>
      <c r="E191" s="183"/>
      <c r="F191" s="68" t="s">
        <v>7</v>
      </c>
      <c r="G191" s="68" t="s">
        <v>92</v>
      </c>
      <c r="H191" s="68" t="s">
        <v>71</v>
      </c>
      <c r="I191" s="68" t="s">
        <v>84</v>
      </c>
      <c r="J191" s="9" t="s">
        <v>110</v>
      </c>
      <c r="K191" s="9" t="s">
        <v>144</v>
      </c>
      <c r="L191" s="75"/>
      <c r="M191" s="11"/>
      <c r="N191" s="11"/>
    </row>
    <row r="192" spans="1:14" ht="20.25" customHeight="1" thickBot="1" x14ac:dyDescent="0.3">
      <c r="A192" s="210" t="s">
        <v>128</v>
      </c>
      <c r="B192" s="210"/>
      <c r="C192" s="210"/>
      <c r="D192" s="210"/>
      <c r="E192" s="210"/>
      <c r="F192" s="79"/>
      <c r="G192" s="92"/>
      <c r="H192" s="95"/>
      <c r="I192" s="58">
        <v>4739.5</v>
      </c>
      <c r="J192" s="41">
        <v>3260</v>
      </c>
      <c r="K192" s="116">
        <f>I192/J192</f>
        <v>1.453834355828221</v>
      </c>
      <c r="L192" s="76"/>
      <c r="M192" s="11"/>
      <c r="N192" s="11"/>
    </row>
    <row r="193" spans="1:14" hidden="1" x14ac:dyDescent="0.25">
      <c r="A193" s="206" t="s">
        <v>96</v>
      </c>
      <c r="B193" s="207"/>
      <c r="C193" s="207"/>
      <c r="D193" s="207"/>
      <c r="E193" s="207"/>
      <c r="F193" s="207"/>
      <c r="G193" s="207"/>
      <c r="H193" s="207"/>
      <c r="I193" s="77">
        <f>SUM(I192:I192)</f>
        <v>4739.5</v>
      </c>
      <c r="J193" s="77"/>
      <c r="K193" s="77">
        <f>SUM(K192:K192)</f>
        <v>1.453834355828221</v>
      </c>
      <c r="L193" s="76"/>
      <c r="M193" s="11"/>
      <c r="N193" s="11"/>
    </row>
    <row r="194" spans="1:14" hidden="1" x14ac:dyDescent="0.25">
      <c r="A194" s="11"/>
      <c r="B194" s="11"/>
      <c r="C194" s="11"/>
      <c r="D194" s="11"/>
      <c r="E194" s="11"/>
      <c r="F194" s="11"/>
      <c r="G194" s="11"/>
      <c r="H194" s="11"/>
      <c r="I194" s="67"/>
      <c r="J194" s="67"/>
      <c r="K194" s="67"/>
      <c r="L194" s="11"/>
      <c r="M194" s="11"/>
      <c r="N194" s="11"/>
    </row>
    <row r="195" spans="1:14" ht="15.75" thickBot="1" x14ac:dyDescent="0.3">
      <c r="A195" s="208" t="s">
        <v>96</v>
      </c>
      <c r="B195" s="208"/>
      <c r="C195" s="208"/>
      <c r="D195" s="208"/>
      <c r="E195" s="208"/>
      <c r="F195" s="208"/>
      <c r="G195" s="208"/>
      <c r="H195" s="209"/>
      <c r="I195" s="117">
        <f>I192</f>
        <v>4739.5</v>
      </c>
      <c r="J195" s="110"/>
      <c r="K195" s="49">
        <f>K192</f>
        <v>1.453834355828221</v>
      </c>
      <c r="L195" s="11"/>
      <c r="M195" s="11"/>
      <c r="N195" s="11"/>
    </row>
    <row r="196" spans="1:14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1"/>
    </row>
    <row r="197" spans="1:14" x14ac:dyDescent="0.25">
      <c r="A197" s="211" t="s">
        <v>145</v>
      </c>
      <c r="B197" s="211"/>
      <c r="C197" s="211"/>
      <c r="D197" s="211"/>
      <c r="E197" s="211"/>
      <c r="F197" s="211"/>
      <c r="G197" s="211"/>
      <c r="H197" s="211"/>
      <c r="I197" s="211"/>
      <c r="J197" s="211"/>
      <c r="K197" s="211"/>
      <c r="L197" s="205"/>
      <c r="M197" s="11"/>
      <c r="N197" s="13"/>
    </row>
    <row r="198" spans="1:14" ht="60" x14ac:dyDescent="0.25">
      <c r="A198" s="189" t="s">
        <v>143</v>
      </c>
      <c r="B198" s="189"/>
      <c r="C198" s="189"/>
      <c r="D198" s="189"/>
      <c r="E198" s="189"/>
      <c r="F198" s="74" t="s">
        <v>7</v>
      </c>
      <c r="G198" s="74" t="s">
        <v>92</v>
      </c>
      <c r="H198" s="74" t="s">
        <v>71</v>
      </c>
      <c r="I198" s="74" t="s">
        <v>84</v>
      </c>
      <c r="J198" s="9" t="s">
        <v>110</v>
      </c>
      <c r="K198" s="9" t="s">
        <v>144</v>
      </c>
      <c r="L198" s="75"/>
      <c r="M198" s="11"/>
      <c r="N198" s="13"/>
    </row>
    <row r="199" spans="1:14" ht="28.5" customHeight="1" x14ac:dyDescent="0.25">
      <c r="A199" s="213" t="s">
        <v>147</v>
      </c>
      <c r="B199" s="214"/>
      <c r="C199" s="214"/>
      <c r="D199" s="214"/>
      <c r="E199" s="215"/>
      <c r="F199" s="10" t="s">
        <v>44</v>
      </c>
      <c r="G199" s="74"/>
      <c r="H199" s="74"/>
      <c r="I199" s="151">
        <v>20000</v>
      </c>
      <c r="J199" s="57">
        <v>3260</v>
      </c>
      <c r="K199" s="147">
        <f>I199/J199</f>
        <v>6.1349693251533743</v>
      </c>
      <c r="L199" s="75"/>
      <c r="M199" s="11"/>
      <c r="N199" s="13"/>
    </row>
    <row r="200" spans="1:14" ht="21" customHeight="1" thickBot="1" x14ac:dyDescent="0.3">
      <c r="A200" s="216" t="s">
        <v>148</v>
      </c>
      <c r="B200" s="217"/>
      <c r="C200" s="217"/>
      <c r="D200" s="217"/>
      <c r="E200" s="218"/>
      <c r="F200" s="10" t="s">
        <v>44</v>
      </c>
      <c r="G200" s="74"/>
      <c r="H200" s="74"/>
      <c r="I200" s="151">
        <v>10000</v>
      </c>
      <c r="J200" s="57">
        <v>3260</v>
      </c>
      <c r="K200" s="147">
        <f>I200/J200</f>
        <v>3.0674846625766872</v>
      </c>
      <c r="L200" s="75"/>
      <c r="M200" s="11"/>
      <c r="N200" s="13"/>
    </row>
    <row r="201" spans="1:14" ht="20.25" hidden="1" customHeight="1" thickBot="1" x14ac:dyDescent="0.3">
      <c r="A201" s="212"/>
      <c r="B201" s="212"/>
      <c r="C201" s="212"/>
      <c r="D201" s="212"/>
      <c r="E201" s="212"/>
      <c r="F201" s="10" t="s">
        <v>44</v>
      </c>
      <c r="G201" s="145"/>
      <c r="H201" s="146"/>
      <c r="I201" s="152"/>
      <c r="J201" s="57">
        <v>3260</v>
      </c>
      <c r="K201" s="148">
        <f>I201/J201</f>
        <v>0</v>
      </c>
      <c r="L201" s="76"/>
      <c r="M201" s="11"/>
      <c r="N201" s="13"/>
    </row>
    <row r="202" spans="1:14" ht="15.75" thickBot="1" x14ac:dyDescent="0.3">
      <c r="A202" s="206"/>
      <c r="B202" s="207"/>
      <c r="C202" s="207"/>
      <c r="D202" s="207"/>
      <c r="E202" s="207"/>
      <c r="F202" s="207"/>
      <c r="G202" s="207"/>
      <c r="H202" s="207"/>
      <c r="I202" s="153">
        <f>I199+I200+I201</f>
        <v>30000</v>
      </c>
      <c r="J202" s="149"/>
      <c r="K202" s="150">
        <f>K199+K200+K201</f>
        <v>9.2024539877300615</v>
      </c>
      <c r="L202" s="26"/>
      <c r="M202" s="11"/>
      <c r="N202" s="13"/>
    </row>
    <row r="203" spans="1:14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3"/>
    </row>
    <row r="204" spans="1:14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</row>
    <row r="205" spans="1:14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</row>
    <row r="206" spans="1:14" x14ac:dyDescent="0.25">
      <c r="A206" s="188" t="s">
        <v>46</v>
      </c>
      <c r="B206" s="188"/>
      <c r="C206" s="188"/>
      <c r="D206" s="188"/>
      <c r="E206" s="188"/>
      <c r="F206" s="188"/>
      <c r="G206" s="188"/>
      <c r="H206" s="188"/>
      <c r="I206" s="188"/>
      <c r="J206" s="188"/>
      <c r="K206" s="188"/>
      <c r="L206" s="188"/>
      <c r="M206" s="188"/>
      <c r="N206" s="11"/>
    </row>
    <row r="207" spans="1:14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</row>
    <row r="208" spans="1:14" ht="47.25" customHeight="1" x14ac:dyDescent="0.25">
      <c r="A208" s="204" t="s">
        <v>47</v>
      </c>
      <c r="B208" s="204"/>
      <c r="C208" s="204"/>
      <c r="D208" s="189" t="s">
        <v>48</v>
      </c>
      <c r="E208" s="189"/>
      <c r="F208" s="189"/>
      <c r="G208" s="189"/>
      <c r="H208" s="189"/>
      <c r="I208" s="189"/>
      <c r="J208" s="189"/>
      <c r="K208" s="189"/>
      <c r="L208" s="204" t="s">
        <v>58</v>
      </c>
      <c r="M208" s="204"/>
      <c r="N208" s="11"/>
    </row>
    <row r="209" spans="1:14" ht="30" x14ac:dyDescent="0.25">
      <c r="A209" s="10" t="s">
        <v>49</v>
      </c>
      <c r="B209" s="9" t="s">
        <v>50</v>
      </c>
      <c r="C209" s="10" t="s">
        <v>51</v>
      </c>
      <c r="D209" s="10" t="s">
        <v>52</v>
      </c>
      <c r="E209" s="10" t="s">
        <v>53</v>
      </c>
      <c r="F209" s="10" t="s">
        <v>146</v>
      </c>
      <c r="G209" s="10" t="s">
        <v>54</v>
      </c>
      <c r="H209" s="10" t="s">
        <v>55</v>
      </c>
      <c r="I209" s="10" t="s">
        <v>56</v>
      </c>
      <c r="J209" s="10" t="s">
        <v>98</v>
      </c>
      <c r="K209" s="10" t="s">
        <v>57</v>
      </c>
      <c r="L209" s="204"/>
      <c r="M209" s="204"/>
      <c r="N209" s="11"/>
    </row>
    <row r="210" spans="1:14" x14ac:dyDescent="0.25">
      <c r="A210" s="17">
        <f>K57</f>
        <v>1095.7561907668712</v>
      </c>
      <c r="B210" s="17"/>
      <c r="C210" s="17"/>
      <c r="D210" s="17">
        <f>K97</f>
        <v>104.68288036809817</v>
      </c>
      <c r="E210" s="17">
        <f>K108</f>
        <v>21.82141717791411</v>
      </c>
      <c r="F210" s="17">
        <f>K202</f>
        <v>9.2024539877300615</v>
      </c>
      <c r="G210" s="17">
        <f>L127</f>
        <v>18.929398773006135</v>
      </c>
      <c r="H210" s="17">
        <f>K187</f>
        <v>0</v>
      </c>
      <c r="I210" s="17">
        <f>K161</f>
        <v>638.36030873619632</v>
      </c>
      <c r="J210" s="17">
        <f>K195</f>
        <v>1.453834355828221</v>
      </c>
      <c r="K210" s="20">
        <f>J121</f>
        <v>26.713803680981595</v>
      </c>
      <c r="L210" s="202">
        <f>SUM(A210:K210)</f>
        <v>1916.9202878466256</v>
      </c>
      <c r="M210" s="203"/>
      <c r="N210" s="11"/>
    </row>
    <row r="211" spans="1:14" ht="15.75" thickBot="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</row>
    <row r="212" spans="1:14" ht="15.75" thickBot="1" x14ac:dyDescent="0.3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71">
        <f>L210*3260</f>
        <v>6249160.1383799994</v>
      </c>
      <c r="N212" s="11"/>
    </row>
    <row r="213" spans="1:14" ht="15.75" thickBot="1" x14ac:dyDescent="0.3">
      <c r="A213" s="14" t="s">
        <v>112</v>
      </c>
      <c r="B213" s="14"/>
      <c r="C213" s="14"/>
      <c r="D213" s="11"/>
      <c r="E213" s="11"/>
      <c r="F213" s="11"/>
      <c r="G213" s="11"/>
      <c r="H213" s="11"/>
      <c r="I213" s="11"/>
      <c r="J213" s="11"/>
      <c r="K213" s="168">
        <f>I57+I97+I108+H121+J127+I161+I187+I176+I195+I202</f>
        <v>6249160.1383800004</v>
      </c>
      <c r="L213" s="11"/>
      <c r="M213" s="11"/>
      <c r="N213" s="11"/>
    </row>
    <row r="214" spans="1:14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</row>
    <row r="215" spans="1:14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</row>
    <row r="217" spans="1:14" ht="18.75" x14ac:dyDescent="0.3">
      <c r="A217" s="3" t="s">
        <v>113</v>
      </c>
      <c r="B217" s="3"/>
      <c r="C217" s="3"/>
      <c r="G217" s="3" t="s">
        <v>114</v>
      </c>
    </row>
    <row r="225" spans="1:3" ht="15.75" x14ac:dyDescent="0.25">
      <c r="A225" s="7" t="s">
        <v>72</v>
      </c>
      <c r="B225" s="7"/>
    </row>
    <row r="226" spans="1:3" ht="15.75" x14ac:dyDescent="0.25">
      <c r="A226" s="7" t="s">
        <v>73</v>
      </c>
      <c r="B226" s="7"/>
    </row>
    <row r="227" spans="1:3" ht="15.75" x14ac:dyDescent="0.25">
      <c r="A227" s="7" t="s">
        <v>74</v>
      </c>
      <c r="C227" s="7"/>
    </row>
    <row r="228" spans="1:3" ht="15.75" x14ac:dyDescent="0.25">
      <c r="A228" s="2"/>
      <c r="B228" s="2"/>
      <c r="C228" s="2"/>
    </row>
  </sheetData>
  <mergeCells count="193">
    <mergeCell ref="A7:C7"/>
    <mergeCell ref="E7:G7"/>
    <mergeCell ref="A9:G9"/>
    <mergeCell ref="A18:E18"/>
    <mergeCell ref="G18:L18"/>
    <mergeCell ref="A2:D2"/>
    <mergeCell ref="E2:H2"/>
    <mergeCell ref="A3:B3"/>
    <mergeCell ref="E3:F3"/>
    <mergeCell ref="A5:C5"/>
    <mergeCell ref="E5:G5"/>
    <mergeCell ref="A10:H10"/>
    <mergeCell ref="A14:M14"/>
    <mergeCell ref="I5:L5"/>
    <mergeCell ref="A22:E22"/>
    <mergeCell ref="G22:L22"/>
    <mergeCell ref="A23:E23"/>
    <mergeCell ref="G23:L23"/>
    <mergeCell ref="A24:E24"/>
    <mergeCell ref="G24:L24"/>
    <mergeCell ref="A19:E19"/>
    <mergeCell ref="G19:L19"/>
    <mergeCell ref="A20:E20"/>
    <mergeCell ref="G20:L20"/>
    <mergeCell ref="A21:E21"/>
    <mergeCell ref="G21:L21"/>
    <mergeCell ref="G28:L28"/>
    <mergeCell ref="A29:E29"/>
    <mergeCell ref="A30:E30"/>
    <mergeCell ref="G30:L30"/>
    <mergeCell ref="A25:E25"/>
    <mergeCell ref="A26:E26"/>
    <mergeCell ref="G26:L26"/>
    <mergeCell ref="A27:E27"/>
    <mergeCell ref="G27:L27"/>
    <mergeCell ref="A40:E40"/>
    <mergeCell ref="G39:L39"/>
    <mergeCell ref="A41:E41"/>
    <mergeCell ref="G40:L40"/>
    <mergeCell ref="A42:E42"/>
    <mergeCell ref="A37:E37"/>
    <mergeCell ref="G37:L37"/>
    <mergeCell ref="A38:E38"/>
    <mergeCell ref="G25:L25"/>
    <mergeCell ref="A39:E39"/>
    <mergeCell ref="G38:L38"/>
    <mergeCell ref="A34:E34"/>
    <mergeCell ref="G34:L34"/>
    <mergeCell ref="A35:E35"/>
    <mergeCell ref="G35:L35"/>
    <mergeCell ref="A36:E36"/>
    <mergeCell ref="G36:L36"/>
    <mergeCell ref="A31:E31"/>
    <mergeCell ref="G31:L31"/>
    <mergeCell ref="A32:E32"/>
    <mergeCell ref="G32:L32"/>
    <mergeCell ref="A33:E33"/>
    <mergeCell ref="G33:L33"/>
    <mergeCell ref="A28:E28"/>
    <mergeCell ref="G44:L44"/>
    <mergeCell ref="A45:E45"/>
    <mergeCell ref="G45:L45"/>
    <mergeCell ref="A43:E43"/>
    <mergeCell ref="G41:L41"/>
    <mergeCell ref="A44:E44"/>
    <mergeCell ref="G42:L42"/>
    <mergeCell ref="G43:L43"/>
    <mergeCell ref="A55:E55"/>
    <mergeCell ref="A56:E56"/>
    <mergeCell ref="A57:E57"/>
    <mergeCell ref="A62:M62"/>
    <mergeCell ref="A64:E64"/>
    <mergeCell ref="A65:E65"/>
    <mergeCell ref="A49:M49"/>
    <mergeCell ref="A50:E50"/>
    <mergeCell ref="A51:E51"/>
    <mergeCell ref="A52:E52"/>
    <mergeCell ref="A53:E53"/>
    <mergeCell ref="A54:E54"/>
    <mergeCell ref="A72:E72"/>
    <mergeCell ref="A73:E73"/>
    <mergeCell ref="A74:E74"/>
    <mergeCell ref="A75:E75"/>
    <mergeCell ref="A76:E76"/>
    <mergeCell ref="A77:E77"/>
    <mergeCell ref="A66:E66"/>
    <mergeCell ref="A67:E67"/>
    <mergeCell ref="A68:E68"/>
    <mergeCell ref="A69:E69"/>
    <mergeCell ref="A70:E70"/>
    <mergeCell ref="A71:E71"/>
    <mergeCell ref="A84:E84"/>
    <mergeCell ref="A85:L85"/>
    <mergeCell ref="A87:M87"/>
    <mergeCell ref="A89:L89"/>
    <mergeCell ref="A91:E91"/>
    <mergeCell ref="A92:E92"/>
    <mergeCell ref="A78:E78"/>
    <mergeCell ref="A79:E79"/>
    <mergeCell ref="A80:E80"/>
    <mergeCell ref="A81:E81"/>
    <mergeCell ref="A82:E82"/>
    <mergeCell ref="A83:E83"/>
    <mergeCell ref="A101:E101"/>
    <mergeCell ref="A102:E102"/>
    <mergeCell ref="A117:E117"/>
    <mergeCell ref="A103:E103"/>
    <mergeCell ref="A107:E107"/>
    <mergeCell ref="A105:E105"/>
    <mergeCell ref="A93:E93"/>
    <mergeCell ref="A94:E94"/>
    <mergeCell ref="A95:E95"/>
    <mergeCell ref="A96:E96"/>
    <mergeCell ref="A97:E97"/>
    <mergeCell ref="A99:M99"/>
    <mergeCell ref="A104:E104"/>
    <mergeCell ref="A124:E124"/>
    <mergeCell ref="A126:E126"/>
    <mergeCell ref="A127:E127"/>
    <mergeCell ref="F127:I127"/>
    <mergeCell ref="A131:M131"/>
    <mergeCell ref="A133:E133"/>
    <mergeCell ref="A120:E120"/>
    <mergeCell ref="A110:M110"/>
    <mergeCell ref="A112:E112"/>
    <mergeCell ref="A119:E119"/>
    <mergeCell ref="A121:E121"/>
    <mergeCell ref="A123:N123"/>
    <mergeCell ref="A113:E113"/>
    <mergeCell ref="A114:E114"/>
    <mergeCell ref="A115:E115"/>
    <mergeCell ref="A116:E116"/>
    <mergeCell ref="A125:E125"/>
    <mergeCell ref="A140:E140"/>
    <mergeCell ref="A141:E141"/>
    <mergeCell ref="A142:E142"/>
    <mergeCell ref="A143:E143"/>
    <mergeCell ref="A144:E144"/>
    <mergeCell ref="A145:E145"/>
    <mergeCell ref="A134:E134"/>
    <mergeCell ref="A135:E135"/>
    <mergeCell ref="A136:E136"/>
    <mergeCell ref="A137:E137"/>
    <mergeCell ref="A138:E138"/>
    <mergeCell ref="A139:E139"/>
    <mergeCell ref="A152:E152"/>
    <mergeCell ref="A153:E153"/>
    <mergeCell ref="A154:E154"/>
    <mergeCell ref="A155:E155"/>
    <mergeCell ref="A156:E156"/>
    <mergeCell ref="A157:E157"/>
    <mergeCell ref="A146:E146"/>
    <mergeCell ref="A147:E147"/>
    <mergeCell ref="A148:E148"/>
    <mergeCell ref="A149:E149"/>
    <mergeCell ref="A150:E150"/>
    <mergeCell ref="A151:E151"/>
    <mergeCell ref="L210:M210"/>
    <mergeCell ref="A183:E183"/>
    <mergeCell ref="A184:E184"/>
    <mergeCell ref="A185:E185"/>
    <mergeCell ref="A186:E186"/>
    <mergeCell ref="A206:M206"/>
    <mergeCell ref="A208:C208"/>
    <mergeCell ref="D208:K208"/>
    <mergeCell ref="L208:M209"/>
    <mergeCell ref="A190:L190"/>
    <mergeCell ref="A191:E191"/>
    <mergeCell ref="A193:H193"/>
    <mergeCell ref="A195:H195"/>
    <mergeCell ref="A192:E192"/>
    <mergeCell ref="A197:L197"/>
    <mergeCell ref="A198:E198"/>
    <mergeCell ref="A201:E201"/>
    <mergeCell ref="A202:H202"/>
    <mergeCell ref="A199:E199"/>
    <mergeCell ref="A200:E200"/>
    <mergeCell ref="A177:M177"/>
    <mergeCell ref="A182:E182"/>
    <mergeCell ref="A158:E158"/>
    <mergeCell ref="A159:E159"/>
    <mergeCell ref="A160:E160"/>
    <mergeCell ref="A161:E161"/>
    <mergeCell ref="A163:M163"/>
    <mergeCell ref="A165:E165"/>
    <mergeCell ref="A171:L171"/>
    <mergeCell ref="A173:E173"/>
    <mergeCell ref="A174:E174"/>
    <mergeCell ref="A175:E175"/>
    <mergeCell ref="A166:E166"/>
    <mergeCell ref="A167:E167"/>
    <mergeCell ref="A168:E168"/>
    <mergeCell ref="A169:L169"/>
  </mergeCells>
  <pageMargins left="0.70866141732283472" right="0.70866141732283472" top="0.15" bottom="0.6" header="0.15" footer="0.15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7"/>
  <sheetViews>
    <sheetView topLeftCell="A124" zoomScale="90" zoomScaleNormal="90" workbookViewId="0">
      <selection activeCell="I201" sqref="I201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 x14ac:dyDescent="0.25">
      <c r="A2" s="293"/>
      <c r="B2" s="293"/>
      <c r="C2" s="293"/>
      <c r="D2" s="293"/>
      <c r="E2" s="293"/>
      <c r="F2" s="293"/>
      <c r="G2" s="293"/>
      <c r="H2" s="293"/>
    </row>
    <row r="3" spans="1:14" ht="15.75" x14ac:dyDescent="0.25">
      <c r="A3" s="293"/>
      <c r="B3" s="293"/>
      <c r="C3" s="81"/>
      <c r="D3" s="81"/>
      <c r="E3" s="293"/>
      <c r="F3" s="293"/>
      <c r="G3" s="81"/>
      <c r="H3" s="81"/>
    </row>
    <row r="4" spans="1:14" ht="40.5" customHeight="1" x14ac:dyDescent="0.25">
      <c r="A4" s="294"/>
      <c r="B4" s="294"/>
      <c r="C4" s="294"/>
      <c r="D4" s="127"/>
      <c r="E4" s="294"/>
      <c r="F4" s="294"/>
      <c r="G4" s="294"/>
      <c r="H4" s="83"/>
      <c r="I4" s="298" t="s">
        <v>171</v>
      </c>
      <c r="J4" s="295"/>
      <c r="K4" s="295"/>
      <c r="L4" s="295"/>
    </row>
    <row r="5" spans="1:14" ht="15.75" x14ac:dyDescent="0.25">
      <c r="A5" s="4"/>
      <c r="B5" s="4"/>
      <c r="C5" s="4"/>
      <c r="D5" s="126"/>
      <c r="E5" s="4"/>
      <c r="F5" s="4"/>
      <c r="G5" s="4"/>
      <c r="H5" s="126"/>
    </row>
    <row r="6" spans="1:14" ht="15.75" x14ac:dyDescent="0.25">
      <c r="A6" s="290"/>
      <c r="B6" s="290"/>
      <c r="C6" s="290"/>
      <c r="D6" s="126"/>
      <c r="E6" s="290"/>
      <c r="F6" s="290"/>
      <c r="G6" s="290"/>
      <c r="H6" s="126"/>
    </row>
    <row r="7" spans="1:14" x14ac:dyDescent="0.25">
      <c r="A7" s="128"/>
      <c r="B7" s="128"/>
      <c r="C7" s="128"/>
      <c r="D7" s="128"/>
      <c r="E7" s="128"/>
      <c r="F7" s="128"/>
      <c r="G7" s="128"/>
      <c r="H7" s="128"/>
    </row>
    <row r="8" spans="1:14" ht="15.75" x14ac:dyDescent="0.25">
      <c r="A8" s="291" t="s">
        <v>105</v>
      </c>
      <c r="B8" s="292"/>
      <c r="C8" s="292"/>
      <c r="D8" s="292"/>
      <c r="E8" s="292"/>
      <c r="F8" s="292"/>
      <c r="G8" s="292"/>
      <c r="H8" s="128"/>
    </row>
    <row r="9" spans="1:14" ht="15.75" x14ac:dyDescent="0.25">
      <c r="A9" s="291" t="s">
        <v>106</v>
      </c>
      <c r="B9" s="292"/>
      <c r="C9" s="292"/>
      <c r="D9" s="292"/>
      <c r="E9" s="292"/>
      <c r="F9" s="292"/>
      <c r="G9" s="292"/>
      <c r="H9" s="295"/>
    </row>
    <row r="11" spans="1:14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75" x14ac:dyDescent="0.25">
      <c r="A12" s="8" t="s">
        <v>107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 x14ac:dyDescent="0.25">
      <c r="A13" s="296" t="s">
        <v>163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7"/>
    </row>
    <row r="14" spans="1:14" ht="15.75" x14ac:dyDescent="0.25">
      <c r="A14" s="8" t="s">
        <v>99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5" customHeight="1" x14ac:dyDescent="0.25">
      <c r="A15" s="296" t="s">
        <v>150</v>
      </c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7"/>
    </row>
    <row r="16" spans="1:14" ht="15.75" x14ac:dyDescent="0.25">
      <c r="A16" s="8" t="s">
        <v>108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 x14ac:dyDescent="0.25">
      <c r="A17" s="204" t="s">
        <v>116</v>
      </c>
      <c r="B17" s="204"/>
      <c r="C17" s="204"/>
      <c r="D17" s="204"/>
      <c r="E17" s="204"/>
      <c r="F17" s="9" t="s">
        <v>115</v>
      </c>
      <c r="G17" s="204" t="s">
        <v>117</v>
      </c>
      <c r="H17" s="204"/>
      <c r="I17" s="204"/>
      <c r="J17" s="204"/>
      <c r="K17" s="204"/>
      <c r="L17" s="204"/>
      <c r="M17" s="9" t="s">
        <v>115</v>
      </c>
      <c r="N17" s="11"/>
    </row>
    <row r="18" spans="1:14" x14ac:dyDescent="0.25">
      <c r="A18" s="285" t="s">
        <v>131</v>
      </c>
      <c r="B18" s="285"/>
      <c r="C18" s="285"/>
      <c r="D18" s="285"/>
      <c r="E18" s="285"/>
      <c r="F18" s="140">
        <v>1</v>
      </c>
      <c r="G18" s="289" t="s">
        <v>1</v>
      </c>
      <c r="H18" s="289"/>
      <c r="I18" s="289"/>
      <c r="J18" s="289"/>
      <c r="K18" s="289"/>
      <c r="L18" s="289"/>
      <c r="M18" s="140">
        <v>1</v>
      </c>
      <c r="N18" s="11"/>
    </row>
    <row r="19" spans="1:14" x14ac:dyDescent="0.25">
      <c r="A19" s="285" t="s">
        <v>132</v>
      </c>
      <c r="B19" s="285"/>
      <c r="C19" s="285"/>
      <c r="D19" s="285"/>
      <c r="E19" s="285"/>
      <c r="F19" s="140">
        <v>10</v>
      </c>
      <c r="G19" s="279" t="s">
        <v>135</v>
      </c>
      <c r="H19" s="280"/>
      <c r="I19" s="280"/>
      <c r="J19" s="280"/>
      <c r="K19" s="280"/>
      <c r="L19" s="281"/>
      <c r="M19" s="140">
        <v>1</v>
      </c>
      <c r="N19" s="11"/>
    </row>
    <row r="20" spans="1:14" x14ac:dyDescent="0.25">
      <c r="A20" s="285" t="s">
        <v>133</v>
      </c>
      <c r="B20" s="285"/>
      <c r="C20" s="285"/>
      <c r="D20" s="285"/>
      <c r="E20" s="285"/>
      <c r="F20" s="140">
        <v>1</v>
      </c>
      <c r="G20" s="285" t="s">
        <v>137</v>
      </c>
      <c r="H20" s="285"/>
      <c r="I20" s="285"/>
      <c r="J20" s="285"/>
      <c r="K20" s="285"/>
      <c r="L20" s="285"/>
      <c r="M20" s="140">
        <v>0.5</v>
      </c>
      <c r="N20" s="11"/>
    </row>
    <row r="21" spans="1:14" x14ac:dyDescent="0.25">
      <c r="A21" s="285" t="s">
        <v>134</v>
      </c>
      <c r="B21" s="285"/>
      <c r="C21" s="285"/>
      <c r="D21" s="285"/>
      <c r="E21" s="285"/>
      <c r="F21" s="140">
        <v>0.5</v>
      </c>
      <c r="G21" s="286" t="s">
        <v>138</v>
      </c>
      <c r="H21" s="287"/>
      <c r="I21" s="287"/>
      <c r="J21" s="287"/>
      <c r="K21" s="287"/>
      <c r="L21" s="288"/>
      <c r="M21" s="140">
        <v>3</v>
      </c>
      <c r="N21" s="11"/>
    </row>
    <row r="22" spans="1:14" x14ac:dyDescent="0.25">
      <c r="A22" s="285" t="s">
        <v>136</v>
      </c>
      <c r="B22" s="285"/>
      <c r="C22" s="285"/>
      <c r="D22" s="285"/>
      <c r="E22" s="285"/>
      <c r="F22" s="140">
        <v>1</v>
      </c>
      <c r="G22" s="289" t="s">
        <v>139</v>
      </c>
      <c r="H22" s="289"/>
      <c r="I22" s="289"/>
      <c r="J22" s="289"/>
      <c r="K22" s="289"/>
      <c r="L22" s="289"/>
      <c r="M22" s="140">
        <v>2</v>
      </c>
      <c r="N22" s="11"/>
    </row>
    <row r="23" spans="1:14" x14ac:dyDescent="0.25">
      <c r="A23" s="285"/>
      <c r="B23" s="285"/>
      <c r="C23" s="285"/>
      <c r="D23" s="285"/>
      <c r="E23" s="285"/>
      <c r="F23" s="140"/>
      <c r="G23" s="289" t="s">
        <v>140</v>
      </c>
      <c r="H23" s="289"/>
      <c r="I23" s="289"/>
      <c r="J23" s="289"/>
      <c r="K23" s="289"/>
      <c r="L23" s="289"/>
      <c r="M23" s="144">
        <v>1</v>
      </c>
      <c r="N23" s="11"/>
    </row>
    <row r="24" spans="1:14" ht="15.75" customHeight="1" x14ac:dyDescent="0.25">
      <c r="A24" s="285"/>
      <c r="B24" s="285"/>
      <c r="C24" s="285"/>
      <c r="D24" s="285"/>
      <c r="E24" s="285"/>
      <c r="F24" s="140"/>
      <c r="G24" s="210" t="s">
        <v>141</v>
      </c>
      <c r="H24" s="210"/>
      <c r="I24" s="210"/>
      <c r="J24" s="210"/>
      <c r="K24" s="210"/>
      <c r="L24" s="210"/>
      <c r="M24" s="144">
        <v>1.5</v>
      </c>
      <c r="N24" s="11"/>
    </row>
    <row r="25" spans="1:14" ht="15.75" hidden="1" customHeight="1" x14ac:dyDescent="0.25">
      <c r="A25" s="279"/>
      <c r="B25" s="280"/>
      <c r="C25" s="280"/>
      <c r="D25" s="280"/>
      <c r="E25" s="281"/>
      <c r="F25" s="140"/>
      <c r="G25" s="282"/>
      <c r="H25" s="283"/>
      <c r="I25" s="283"/>
      <c r="J25" s="283"/>
      <c r="K25" s="283"/>
      <c r="L25" s="284"/>
      <c r="M25" s="144"/>
      <c r="N25" s="11"/>
    </row>
    <row r="26" spans="1:14" ht="15.75" customHeight="1" x14ac:dyDescent="0.25">
      <c r="A26" s="279"/>
      <c r="B26" s="280"/>
      <c r="C26" s="280"/>
      <c r="D26" s="280"/>
      <c r="E26" s="281"/>
      <c r="F26" s="140"/>
      <c r="G26" s="282" t="s">
        <v>142</v>
      </c>
      <c r="H26" s="283"/>
      <c r="I26" s="283"/>
      <c r="J26" s="283"/>
      <c r="K26" s="283"/>
      <c r="L26" s="284"/>
      <c r="M26" s="144">
        <v>1</v>
      </c>
      <c r="N26" s="11"/>
    </row>
    <row r="27" spans="1:14" ht="15.75" hidden="1" customHeight="1" x14ac:dyDescent="0.25">
      <c r="A27" s="279"/>
      <c r="B27" s="280"/>
      <c r="C27" s="280"/>
      <c r="D27" s="280"/>
      <c r="E27" s="281"/>
      <c r="F27" s="138"/>
      <c r="G27" s="282"/>
      <c r="H27" s="283"/>
      <c r="I27" s="283"/>
      <c r="J27" s="283"/>
      <c r="K27" s="283"/>
      <c r="L27" s="284"/>
      <c r="M27" s="97"/>
      <c r="N27" s="11"/>
    </row>
    <row r="28" spans="1:14" ht="15.75" customHeight="1" x14ac:dyDescent="0.25">
      <c r="A28" s="279"/>
      <c r="B28" s="280"/>
      <c r="C28" s="280"/>
      <c r="D28" s="280"/>
      <c r="E28" s="281"/>
      <c r="F28" s="138"/>
      <c r="M28" s="97"/>
      <c r="N28" s="11"/>
    </row>
    <row r="29" spans="1:14" ht="15.75" customHeight="1" x14ac:dyDescent="0.25">
      <c r="A29" s="279"/>
      <c r="B29" s="280"/>
      <c r="C29" s="280"/>
      <c r="D29" s="280"/>
      <c r="E29" s="281"/>
      <c r="F29" s="138"/>
      <c r="G29" s="282"/>
      <c r="H29" s="283"/>
      <c r="I29" s="283"/>
      <c r="J29" s="283"/>
      <c r="K29" s="283"/>
      <c r="L29" s="284"/>
      <c r="M29" s="97"/>
      <c r="N29" s="11"/>
    </row>
    <row r="30" spans="1:14" ht="15.75" hidden="1" customHeight="1" x14ac:dyDescent="0.25">
      <c r="A30" s="279"/>
      <c r="B30" s="280"/>
      <c r="C30" s="280"/>
      <c r="D30" s="280"/>
      <c r="E30" s="281"/>
      <c r="F30" s="138"/>
      <c r="G30" s="282"/>
      <c r="H30" s="283"/>
      <c r="I30" s="283"/>
      <c r="J30" s="283"/>
      <c r="K30" s="283"/>
      <c r="L30" s="284"/>
      <c r="M30" s="97"/>
      <c r="N30" s="11"/>
    </row>
    <row r="31" spans="1:14" ht="15.75" hidden="1" customHeight="1" x14ac:dyDescent="0.25">
      <c r="A31" s="279"/>
      <c r="B31" s="280"/>
      <c r="C31" s="280"/>
      <c r="D31" s="280"/>
      <c r="E31" s="281"/>
      <c r="F31" s="138"/>
      <c r="G31" s="282"/>
      <c r="H31" s="283"/>
      <c r="I31" s="283"/>
      <c r="J31" s="283"/>
      <c r="K31" s="283"/>
      <c r="L31" s="284"/>
      <c r="M31" s="97"/>
      <c r="N31" s="11"/>
    </row>
    <row r="32" spans="1:14" ht="15.75" hidden="1" customHeight="1" x14ac:dyDescent="0.25">
      <c r="A32" s="279"/>
      <c r="B32" s="280"/>
      <c r="C32" s="280"/>
      <c r="D32" s="280"/>
      <c r="E32" s="281"/>
      <c r="F32" s="138"/>
      <c r="G32" s="282"/>
      <c r="H32" s="283"/>
      <c r="I32" s="283"/>
      <c r="J32" s="283"/>
      <c r="K32" s="283"/>
      <c r="L32" s="284"/>
      <c r="M32" s="97"/>
      <c r="N32" s="11"/>
    </row>
    <row r="33" spans="1:14" ht="15.75" hidden="1" customHeight="1" x14ac:dyDescent="0.25">
      <c r="A33" s="279"/>
      <c r="B33" s="280"/>
      <c r="C33" s="280"/>
      <c r="D33" s="280"/>
      <c r="E33" s="281"/>
      <c r="F33" s="138"/>
      <c r="G33" s="282"/>
      <c r="H33" s="283"/>
      <c r="I33" s="283"/>
      <c r="J33" s="283"/>
      <c r="K33" s="283"/>
      <c r="L33" s="284"/>
      <c r="M33" s="97"/>
      <c r="N33" s="11"/>
    </row>
    <row r="34" spans="1:14" ht="15.75" hidden="1" customHeight="1" x14ac:dyDescent="0.25">
      <c r="A34" s="279"/>
      <c r="B34" s="280"/>
      <c r="C34" s="280"/>
      <c r="D34" s="280"/>
      <c r="E34" s="281"/>
      <c r="F34" s="138"/>
      <c r="G34" s="282"/>
      <c r="H34" s="283"/>
      <c r="I34" s="283"/>
      <c r="J34" s="283"/>
      <c r="K34" s="283"/>
      <c r="L34" s="284"/>
      <c r="M34" s="97"/>
      <c r="N34" s="11"/>
    </row>
    <row r="35" spans="1:14" ht="15.75" hidden="1" customHeight="1" x14ac:dyDescent="0.25">
      <c r="A35" s="279"/>
      <c r="B35" s="280"/>
      <c r="C35" s="280"/>
      <c r="D35" s="280"/>
      <c r="E35" s="281"/>
      <c r="F35" s="138"/>
      <c r="G35" s="282"/>
      <c r="H35" s="283"/>
      <c r="I35" s="283"/>
      <c r="J35" s="283"/>
      <c r="K35" s="283"/>
      <c r="L35" s="284"/>
      <c r="M35" s="97"/>
      <c r="N35" s="11"/>
    </row>
    <row r="36" spans="1:14" x14ac:dyDescent="0.25">
      <c r="A36" s="226"/>
      <c r="B36" s="226"/>
      <c r="C36" s="226"/>
      <c r="D36" s="226"/>
      <c r="E36" s="226"/>
      <c r="F36" s="138"/>
      <c r="G36" s="210"/>
      <c r="H36" s="210"/>
      <c r="I36" s="210"/>
      <c r="J36" s="210"/>
      <c r="K36" s="210"/>
      <c r="L36" s="210"/>
      <c r="M36" s="97"/>
      <c r="N36" s="11"/>
    </row>
    <row r="37" spans="1:14" x14ac:dyDescent="0.25">
      <c r="A37" s="226"/>
      <c r="B37" s="226"/>
      <c r="C37" s="226"/>
      <c r="D37" s="226"/>
      <c r="E37" s="226"/>
      <c r="F37" s="138"/>
      <c r="G37" s="210"/>
      <c r="H37" s="210"/>
      <c r="I37" s="210"/>
      <c r="J37" s="210"/>
      <c r="K37" s="210"/>
      <c r="L37" s="210"/>
      <c r="M37" s="97"/>
      <c r="N37" s="11"/>
    </row>
    <row r="38" spans="1:14" x14ac:dyDescent="0.25">
      <c r="A38" s="274"/>
      <c r="B38" s="274"/>
      <c r="C38" s="274"/>
      <c r="D38" s="274"/>
      <c r="E38" s="274"/>
      <c r="F38" s="79"/>
      <c r="G38" s="210"/>
      <c r="H38" s="210"/>
      <c r="I38" s="210"/>
      <c r="J38" s="210"/>
      <c r="K38" s="210"/>
      <c r="L38" s="210"/>
      <c r="M38" s="97"/>
      <c r="N38" s="11"/>
    </row>
    <row r="39" spans="1:14" x14ac:dyDescent="0.25">
      <c r="A39" s="274"/>
      <c r="B39" s="274"/>
      <c r="C39" s="274"/>
      <c r="D39" s="274"/>
      <c r="E39" s="274"/>
      <c r="F39" s="79"/>
      <c r="G39" s="210"/>
      <c r="H39" s="210"/>
      <c r="I39" s="210"/>
      <c r="J39" s="210"/>
      <c r="K39" s="210"/>
      <c r="L39" s="210"/>
      <c r="M39" s="97"/>
      <c r="N39" s="11"/>
    </row>
    <row r="40" spans="1:14" x14ac:dyDescent="0.25">
      <c r="A40" s="274"/>
      <c r="B40" s="274"/>
      <c r="C40" s="274"/>
      <c r="D40" s="274"/>
      <c r="E40" s="274"/>
      <c r="F40" s="79"/>
      <c r="G40" s="210"/>
      <c r="H40" s="210"/>
      <c r="I40" s="210"/>
      <c r="J40" s="210"/>
      <c r="K40" s="210"/>
      <c r="L40" s="210"/>
      <c r="M40" s="97"/>
      <c r="N40" s="11"/>
    </row>
    <row r="41" spans="1:14" x14ac:dyDescent="0.25">
      <c r="A41" s="274"/>
      <c r="B41" s="274"/>
      <c r="C41" s="274"/>
      <c r="D41" s="274"/>
      <c r="E41" s="274"/>
      <c r="F41" s="79"/>
      <c r="G41" s="184"/>
      <c r="H41" s="185"/>
      <c r="I41" s="185"/>
      <c r="J41" s="185"/>
      <c r="K41" s="185"/>
      <c r="L41" s="186"/>
      <c r="M41" s="97"/>
      <c r="N41" s="11"/>
    </row>
    <row r="42" spans="1:14" ht="15" customHeight="1" x14ac:dyDescent="0.25">
      <c r="A42" s="274"/>
      <c r="B42" s="274"/>
      <c r="C42" s="274"/>
      <c r="D42" s="274"/>
      <c r="E42" s="274"/>
      <c r="F42" s="79"/>
      <c r="G42" s="184"/>
      <c r="H42" s="185"/>
      <c r="I42" s="185"/>
      <c r="J42" s="185"/>
      <c r="K42" s="185"/>
      <c r="L42" s="186"/>
      <c r="M42" s="97"/>
      <c r="N42" s="11"/>
    </row>
    <row r="43" spans="1:14" ht="15.75" customHeight="1" x14ac:dyDescent="0.25">
      <c r="A43" s="275"/>
      <c r="B43" s="276"/>
      <c r="C43" s="276"/>
      <c r="D43" s="276"/>
      <c r="E43" s="277"/>
      <c r="F43" s="79"/>
      <c r="G43" s="184"/>
      <c r="H43" s="185"/>
      <c r="I43" s="185"/>
      <c r="J43" s="185"/>
      <c r="K43" s="185"/>
      <c r="L43" s="186"/>
      <c r="M43" s="97"/>
      <c r="N43" s="11"/>
    </row>
    <row r="44" spans="1:14" x14ac:dyDescent="0.25">
      <c r="A44" s="272" t="s">
        <v>2</v>
      </c>
      <c r="B44" s="272"/>
      <c r="C44" s="272"/>
      <c r="D44" s="272"/>
      <c r="E44" s="272"/>
      <c r="F44" s="142">
        <f>SUM(F18:F42)</f>
        <v>13.5</v>
      </c>
      <c r="G44" s="273" t="s">
        <v>2</v>
      </c>
      <c r="H44" s="273"/>
      <c r="I44" s="273"/>
      <c r="J44" s="273"/>
      <c r="K44" s="273"/>
      <c r="L44" s="273"/>
      <c r="M44" s="143">
        <f>SUM(M18:M43)</f>
        <v>11</v>
      </c>
      <c r="N44" s="11"/>
    </row>
    <row r="45" spans="1:14" ht="27.7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3"/>
      <c r="N45" s="11"/>
    </row>
    <row r="46" spans="1:14" x14ac:dyDescent="0.25">
      <c r="A46" s="14" t="s">
        <v>151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12.75" customHeight="1" x14ac:dyDescent="0.25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5" customHeight="1" x14ac:dyDescent="0.25">
      <c r="A48" s="268" t="s">
        <v>129</v>
      </c>
      <c r="B48" s="236"/>
      <c r="C48" s="236"/>
      <c r="D48" s="236"/>
      <c r="E48" s="236"/>
      <c r="F48" s="236"/>
      <c r="G48" s="236"/>
      <c r="H48" s="236"/>
      <c r="I48" s="236"/>
      <c r="J48" s="236"/>
      <c r="K48" s="236"/>
      <c r="L48" s="236"/>
      <c r="M48" s="236"/>
      <c r="N48" s="11"/>
    </row>
    <row r="49" spans="1:14" ht="60" x14ac:dyDescent="0.25">
      <c r="A49" s="189" t="s">
        <v>3</v>
      </c>
      <c r="B49" s="189"/>
      <c r="C49" s="189"/>
      <c r="D49" s="189"/>
      <c r="E49" s="189"/>
      <c r="F49" s="9" t="s">
        <v>4</v>
      </c>
      <c r="G49" s="9" t="s">
        <v>0</v>
      </c>
      <c r="H49" s="9" t="s">
        <v>76</v>
      </c>
      <c r="I49" s="9" t="s">
        <v>78</v>
      </c>
      <c r="J49" s="9" t="s">
        <v>110</v>
      </c>
      <c r="K49" s="9" t="s">
        <v>144</v>
      </c>
      <c r="L49" s="9" t="s">
        <v>82</v>
      </c>
      <c r="M49" s="11"/>
      <c r="N49" s="11"/>
    </row>
    <row r="50" spans="1:14" hidden="1" x14ac:dyDescent="0.25">
      <c r="A50" s="212"/>
      <c r="B50" s="212"/>
      <c r="C50" s="212"/>
      <c r="D50" s="212"/>
      <c r="E50" s="212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 x14ac:dyDescent="0.25">
      <c r="A51" s="212"/>
      <c r="B51" s="212"/>
      <c r="C51" s="212"/>
      <c r="D51" s="212"/>
      <c r="E51" s="212"/>
      <c r="F51" s="10"/>
      <c r="G51" s="10"/>
      <c r="H51" s="10"/>
      <c r="I51" s="10"/>
      <c r="J51" s="15"/>
      <c r="K51" s="15"/>
      <c r="L51" s="15"/>
      <c r="M51" s="11"/>
      <c r="N51" s="11"/>
    </row>
    <row r="52" spans="1:14" x14ac:dyDescent="0.25">
      <c r="A52" s="269">
        <v>1</v>
      </c>
      <c r="B52" s="270"/>
      <c r="C52" s="270"/>
      <c r="D52" s="270"/>
      <c r="E52" s="271"/>
      <c r="F52" s="10">
        <v>2</v>
      </c>
      <c r="G52" s="10">
        <v>3</v>
      </c>
      <c r="H52" s="10" t="s">
        <v>77</v>
      </c>
      <c r="I52" s="10" t="s">
        <v>79</v>
      </c>
      <c r="J52" s="16">
        <v>6</v>
      </c>
      <c r="K52" s="16" t="s">
        <v>81</v>
      </c>
      <c r="L52" s="16" t="s">
        <v>61</v>
      </c>
      <c r="M52" s="11"/>
      <c r="N52" s="11"/>
    </row>
    <row r="53" spans="1:14" x14ac:dyDescent="0.25">
      <c r="A53" s="210" t="s">
        <v>116</v>
      </c>
      <c r="B53" s="210"/>
      <c r="C53" s="210"/>
      <c r="D53" s="210"/>
      <c r="E53" s="210"/>
      <c r="F53" s="58">
        <v>22696.080000000002</v>
      </c>
      <c r="G53" s="65">
        <v>0.2</v>
      </c>
      <c r="H53" s="58">
        <v>54470.6</v>
      </c>
      <c r="I53" s="129">
        <f>H53*1.302</f>
        <v>70920.7212</v>
      </c>
      <c r="J53" s="88">
        <v>65</v>
      </c>
      <c r="K53" s="58">
        <f>I53/J53</f>
        <v>1091.0880184615385</v>
      </c>
      <c r="L53" s="65">
        <f>I53/3732670*100</f>
        <v>1.8999997642438253</v>
      </c>
      <c r="M53" s="11"/>
      <c r="N53" s="11"/>
    </row>
    <row r="54" spans="1:14" ht="15.75" thickBot="1" x14ac:dyDescent="0.3">
      <c r="A54" s="278"/>
      <c r="B54" s="278"/>
      <c r="C54" s="278"/>
      <c r="D54" s="278"/>
      <c r="E54" s="278"/>
      <c r="F54" s="84"/>
      <c r="G54" s="84"/>
      <c r="H54" s="84"/>
      <c r="I54" s="85"/>
      <c r="J54" s="86"/>
      <c r="K54" s="87"/>
      <c r="L54" s="87"/>
      <c r="M54" s="11"/>
      <c r="N54" s="11"/>
    </row>
    <row r="55" spans="1:14" ht="15.75" hidden="1" thickBot="1" x14ac:dyDescent="0.3">
      <c r="A55" s="212"/>
      <c r="B55" s="212"/>
      <c r="C55" s="212"/>
      <c r="D55" s="212"/>
      <c r="E55" s="212"/>
      <c r="F55" s="20"/>
      <c r="G55" s="20"/>
      <c r="H55" s="20"/>
      <c r="I55" s="42"/>
      <c r="J55" s="19"/>
      <c r="K55" s="42"/>
      <c r="L55" s="20"/>
      <c r="M55" s="11"/>
      <c r="N55" s="11"/>
    </row>
    <row r="56" spans="1:14" ht="15.75" thickBot="1" x14ac:dyDescent="0.3">
      <c r="A56" s="187" t="s">
        <v>83</v>
      </c>
      <c r="B56" s="187"/>
      <c r="C56" s="187"/>
      <c r="D56" s="187"/>
      <c r="E56" s="187"/>
      <c r="F56" s="73"/>
      <c r="G56" s="73"/>
      <c r="H56" s="110"/>
      <c r="I56" s="168">
        <f>I53</f>
        <v>70920.7212</v>
      </c>
      <c r="J56" s="111"/>
      <c r="K56" s="49">
        <f>K53</f>
        <v>1091.0880184615385</v>
      </c>
      <c r="L56" s="112"/>
      <c r="M56" s="11"/>
      <c r="N56" s="11"/>
    </row>
    <row r="57" spans="1:14" x14ac:dyDescent="0.25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16.5" customHeight="1" x14ac:dyDescent="0.25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99.75" customHeight="1" x14ac:dyDescent="0.25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98.25" hidden="1" customHeight="1" x14ac:dyDescent="0.25">
      <c r="A60" s="21"/>
      <c r="B60" s="21"/>
      <c r="C60" s="21"/>
      <c r="D60" s="21"/>
      <c r="E60" s="21"/>
      <c r="F60" s="25"/>
      <c r="G60" s="25"/>
      <c r="H60" s="25"/>
      <c r="I60" s="25"/>
      <c r="J60" s="25"/>
      <c r="K60" s="26"/>
      <c r="L60" s="25"/>
      <c r="M60" s="26"/>
      <c r="N60" s="11"/>
    </row>
    <row r="61" spans="1:14" hidden="1" x14ac:dyDescent="0.25">
      <c r="A61" s="205" t="s">
        <v>15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11"/>
    </row>
    <row r="62" spans="1:14" hidden="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11"/>
    </row>
    <row r="63" spans="1:14" ht="80.25" hidden="1" customHeight="1" x14ac:dyDescent="0.25">
      <c r="A63" s="264" t="s">
        <v>6</v>
      </c>
      <c r="B63" s="264"/>
      <c r="C63" s="264"/>
      <c r="D63" s="264"/>
      <c r="E63" s="264"/>
      <c r="F63" s="28" t="s">
        <v>7</v>
      </c>
      <c r="G63" s="28" t="s">
        <v>8</v>
      </c>
      <c r="H63" s="28" t="s">
        <v>9</v>
      </c>
      <c r="I63" s="28" t="s">
        <v>10</v>
      </c>
      <c r="J63" s="28"/>
      <c r="K63" s="28" t="s">
        <v>11</v>
      </c>
      <c r="L63" s="28" t="s">
        <v>12</v>
      </c>
      <c r="M63" s="28" t="s">
        <v>5</v>
      </c>
      <c r="N63" s="11"/>
    </row>
    <row r="64" spans="1:14" ht="15" hidden="1" customHeight="1" x14ac:dyDescent="0.25">
      <c r="A64" s="265">
        <v>1</v>
      </c>
      <c r="B64" s="266"/>
      <c r="C64" s="266"/>
      <c r="D64" s="266"/>
      <c r="E64" s="267"/>
      <c r="F64" s="28">
        <v>2</v>
      </c>
      <c r="G64" s="28">
        <v>3</v>
      </c>
      <c r="H64" s="28">
        <v>4</v>
      </c>
      <c r="I64" s="28" t="s">
        <v>59</v>
      </c>
      <c r="J64" s="28"/>
      <c r="K64" s="28">
        <v>6</v>
      </c>
      <c r="L64" s="28">
        <v>7</v>
      </c>
      <c r="M64" s="28" t="s">
        <v>60</v>
      </c>
      <c r="N64" s="11"/>
    </row>
    <row r="65" spans="1:14" ht="15" hidden="1" customHeight="1" x14ac:dyDescent="0.25">
      <c r="A65" s="263" t="s">
        <v>62</v>
      </c>
      <c r="B65" s="263"/>
      <c r="C65" s="263"/>
      <c r="D65" s="263"/>
      <c r="E65" s="263"/>
      <c r="F65" s="29" t="s">
        <v>13</v>
      </c>
      <c r="G65" s="28">
        <v>7</v>
      </c>
      <c r="H65" s="29">
        <v>10</v>
      </c>
      <c r="I65" s="30">
        <f>G65/H65</f>
        <v>0.7</v>
      </c>
      <c r="J65" s="30"/>
      <c r="K65" s="28">
        <v>20</v>
      </c>
      <c r="L65" s="31">
        <v>7100</v>
      </c>
      <c r="M65" s="31">
        <f>I65*L65</f>
        <v>4970</v>
      </c>
      <c r="N65" s="11"/>
    </row>
    <row r="66" spans="1:14" ht="15" hidden="1" customHeight="1" x14ac:dyDescent="0.25">
      <c r="A66" s="263" t="s">
        <v>63</v>
      </c>
      <c r="B66" s="263"/>
      <c r="C66" s="263"/>
      <c r="D66" s="263"/>
      <c r="E66" s="263"/>
      <c r="F66" s="29" t="s">
        <v>13</v>
      </c>
      <c r="G66" s="28">
        <v>1</v>
      </c>
      <c r="H66" s="29">
        <v>10</v>
      </c>
      <c r="I66" s="30">
        <f t="shared" ref="I66:I82" si="0">G66/H66</f>
        <v>0.1</v>
      </c>
      <c r="J66" s="30"/>
      <c r="K66" s="28">
        <v>20</v>
      </c>
      <c r="L66" s="31">
        <v>538700</v>
      </c>
      <c r="M66" s="31">
        <f t="shared" ref="M66:M83" si="1">I66*L66</f>
        <v>53870</v>
      </c>
      <c r="N66" s="11"/>
    </row>
    <row r="67" spans="1:14" ht="15" hidden="1" customHeight="1" x14ac:dyDescent="0.25">
      <c r="A67" s="263" t="s">
        <v>64</v>
      </c>
      <c r="B67" s="263"/>
      <c r="C67" s="263"/>
      <c r="D67" s="263"/>
      <c r="E67" s="263"/>
      <c r="F67" s="29" t="s">
        <v>13</v>
      </c>
      <c r="G67" s="28">
        <v>1</v>
      </c>
      <c r="H67" s="29">
        <v>10</v>
      </c>
      <c r="I67" s="30">
        <f t="shared" si="0"/>
        <v>0.1</v>
      </c>
      <c r="J67" s="30"/>
      <c r="K67" s="28">
        <v>20</v>
      </c>
      <c r="L67" s="31">
        <v>380000</v>
      </c>
      <c r="M67" s="31">
        <f t="shared" si="1"/>
        <v>38000</v>
      </c>
      <c r="N67" s="11"/>
    </row>
    <row r="68" spans="1:14" ht="12.75" hidden="1" customHeight="1" x14ac:dyDescent="0.25">
      <c r="A68" s="263"/>
      <c r="B68" s="263"/>
      <c r="C68" s="263"/>
      <c r="D68" s="263"/>
      <c r="E68" s="263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 x14ac:dyDescent="0.25">
      <c r="A69" s="263"/>
      <c r="B69" s="263"/>
      <c r="C69" s="263"/>
      <c r="D69" s="263"/>
      <c r="E69" s="263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 x14ac:dyDescent="0.25">
      <c r="A70" s="260"/>
      <c r="B70" s="261"/>
      <c r="C70" s="261"/>
      <c r="D70" s="261"/>
      <c r="E70" s="262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 x14ac:dyDescent="0.25">
      <c r="A71" s="260"/>
      <c r="B71" s="261"/>
      <c r="C71" s="261"/>
      <c r="D71" s="261"/>
      <c r="E71" s="26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 x14ac:dyDescent="0.25">
      <c r="A72" s="260"/>
      <c r="B72" s="261"/>
      <c r="C72" s="261"/>
      <c r="D72" s="261"/>
      <c r="E72" s="26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 x14ac:dyDescent="0.25">
      <c r="A73" s="260"/>
      <c r="B73" s="261"/>
      <c r="C73" s="261"/>
      <c r="D73" s="261"/>
      <c r="E73" s="26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 x14ac:dyDescent="0.25">
      <c r="A74" s="260"/>
      <c r="B74" s="261"/>
      <c r="C74" s="261"/>
      <c r="D74" s="261"/>
      <c r="E74" s="26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idden="1" x14ac:dyDescent="0.25">
      <c r="A75" s="257"/>
      <c r="B75" s="258"/>
      <c r="C75" s="258"/>
      <c r="D75" s="258"/>
      <c r="E75" s="259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 x14ac:dyDescent="0.25">
      <c r="A76" s="257"/>
      <c r="B76" s="258"/>
      <c r="C76" s="258"/>
      <c r="D76" s="258"/>
      <c r="E76" s="259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 x14ac:dyDescent="0.25">
      <c r="A77" s="257"/>
      <c r="B77" s="258"/>
      <c r="C77" s="258"/>
      <c r="D77" s="258"/>
      <c r="E77" s="259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 x14ac:dyDescent="0.25">
      <c r="A78" s="257"/>
      <c r="B78" s="258"/>
      <c r="C78" s="258"/>
      <c r="D78" s="258"/>
      <c r="E78" s="259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 x14ac:dyDescent="0.25">
      <c r="A79" s="257"/>
      <c r="B79" s="258"/>
      <c r="C79" s="258"/>
      <c r="D79" s="258"/>
      <c r="E79" s="259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 x14ac:dyDescent="0.25">
      <c r="A80" s="257"/>
      <c r="B80" s="258"/>
      <c r="C80" s="258"/>
      <c r="D80" s="258"/>
      <c r="E80" s="259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 x14ac:dyDescent="0.25">
      <c r="A81" s="257"/>
      <c r="B81" s="258"/>
      <c r="C81" s="258"/>
      <c r="D81" s="258"/>
      <c r="E81" s="259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 x14ac:dyDescent="0.25">
      <c r="A82" s="257"/>
      <c r="B82" s="258"/>
      <c r="C82" s="258"/>
      <c r="D82" s="258"/>
      <c r="E82" s="259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 x14ac:dyDescent="0.25">
      <c r="A83" s="249" t="s">
        <v>100</v>
      </c>
      <c r="B83" s="249"/>
      <c r="C83" s="249"/>
      <c r="D83" s="249"/>
      <c r="E83" s="249"/>
      <c r="F83" s="29"/>
      <c r="G83" s="29"/>
      <c r="H83" s="29"/>
      <c r="I83" s="33"/>
      <c r="J83" s="33"/>
      <c r="K83" s="29"/>
      <c r="L83" s="32"/>
      <c r="M83" s="32">
        <f t="shared" si="1"/>
        <v>0</v>
      </c>
      <c r="N83" s="11"/>
    </row>
    <row r="84" spans="1:14" ht="57" hidden="1" customHeight="1" x14ac:dyDescent="0.25">
      <c r="A84" s="250" t="s">
        <v>14</v>
      </c>
      <c r="B84" s="251"/>
      <c r="C84" s="251"/>
      <c r="D84" s="251"/>
      <c r="E84" s="251"/>
      <c r="F84" s="251"/>
      <c r="G84" s="251"/>
      <c r="H84" s="251"/>
      <c r="I84" s="251"/>
      <c r="J84" s="251"/>
      <c r="K84" s="251"/>
      <c r="L84" s="252"/>
      <c r="M84" s="32">
        <f>M83+M67+M66+M65</f>
        <v>96840</v>
      </c>
      <c r="N84" s="11"/>
    </row>
    <row r="85" spans="1:14" ht="15" customHeigh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4" x14ac:dyDescent="0.25">
      <c r="A86" s="188" t="s">
        <v>16</v>
      </c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1"/>
    </row>
    <row r="87" spans="1:14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1"/>
    </row>
    <row r="88" spans="1:14" ht="30.75" hidden="1" customHeight="1" x14ac:dyDescent="0.25">
      <c r="A88" s="253"/>
      <c r="B88" s="253"/>
      <c r="C88" s="253"/>
      <c r="D88" s="253"/>
      <c r="E88" s="253"/>
      <c r="F88" s="253"/>
      <c r="G88" s="253"/>
      <c r="H88" s="253"/>
      <c r="I88" s="253"/>
      <c r="J88" s="253"/>
      <c r="K88" s="253"/>
      <c r="L88" s="253"/>
      <c r="M88" s="35"/>
      <c r="N88" s="11"/>
    </row>
    <row r="89" spans="1:14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1:14" ht="73.5" customHeight="1" x14ac:dyDescent="0.25">
      <c r="A90" s="189" t="s">
        <v>17</v>
      </c>
      <c r="B90" s="189"/>
      <c r="C90" s="189"/>
      <c r="D90" s="189"/>
      <c r="E90" s="189"/>
      <c r="F90" s="9" t="s">
        <v>7</v>
      </c>
      <c r="G90" s="36" t="s">
        <v>92</v>
      </c>
      <c r="H90" s="9" t="s">
        <v>71</v>
      </c>
      <c r="I90" s="9" t="s">
        <v>84</v>
      </c>
      <c r="J90" s="9" t="s">
        <v>110</v>
      </c>
      <c r="K90" s="9" t="s">
        <v>144</v>
      </c>
      <c r="L90" s="11"/>
      <c r="M90" s="11"/>
      <c r="N90" s="11"/>
    </row>
    <row r="91" spans="1:14" ht="18.75" customHeight="1" x14ac:dyDescent="0.25">
      <c r="A91" s="254">
        <v>1</v>
      </c>
      <c r="B91" s="255"/>
      <c r="C91" s="255"/>
      <c r="D91" s="255"/>
      <c r="E91" s="256"/>
      <c r="F91" s="9">
        <v>2</v>
      </c>
      <c r="G91" s="9">
        <v>3</v>
      </c>
      <c r="H91" s="37">
        <v>4</v>
      </c>
      <c r="I91" s="37">
        <v>5</v>
      </c>
      <c r="J91" s="38">
        <v>6</v>
      </c>
      <c r="K91" s="38" t="s">
        <v>81</v>
      </c>
      <c r="L91" s="11"/>
      <c r="M91" s="39"/>
      <c r="N91" s="11"/>
    </row>
    <row r="92" spans="1:14" x14ac:dyDescent="0.25">
      <c r="A92" s="242" t="s">
        <v>23</v>
      </c>
      <c r="B92" s="242"/>
      <c r="C92" s="242"/>
      <c r="D92" s="242"/>
      <c r="E92" s="242"/>
      <c r="F92" s="41" t="s">
        <v>26</v>
      </c>
      <c r="G92" s="40">
        <f>I92/H92</f>
        <v>0.13793491890802265</v>
      </c>
      <c r="H92" s="58">
        <v>6746.66</v>
      </c>
      <c r="I92" s="58">
        <v>930.6</v>
      </c>
      <c r="J92" s="88">
        <v>65</v>
      </c>
      <c r="K92" s="58">
        <f>I92/J92</f>
        <v>14.316923076923077</v>
      </c>
      <c r="L92" s="11"/>
      <c r="M92" s="25"/>
      <c r="N92" s="11"/>
    </row>
    <row r="93" spans="1:14" x14ac:dyDescent="0.25">
      <c r="A93" s="242" t="s">
        <v>24</v>
      </c>
      <c r="B93" s="242"/>
      <c r="C93" s="242"/>
      <c r="D93" s="242"/>
      <c r="E93" s="242"/>
      <c r="F93" s="41" t="s">
        <v>27</v>
      </c>
      <c r="G93" s="41">
        <f>I93/H93</f>
        <v>3.4416118068526282</v>
      </c>
      <c r="H93" s="58">
        <v>1632.95</v>
      </c>
      <c r="I93" s="58">
        <v>5619.98</v>
      </c>
      <c r="J93" s="88">
        <v>65</v>
      </c>
      <c r="K93" s="58">
        <f>I93/J93</f>
        <v>86.461230769230767</v>
      </c>
      <c r="L93" s="11"/>
      <c r="M93" s="11"/>
      <c r="N93" s="11"/>
    </row>
    <row r="94" spans="1:14" x14ac:dyDescent="0.25">
      <c r="A94" s="242" t="s">
        <v>85</v>
      </c>
      <c r="B94" s="242"/>
      <c r="C94" s="242"/>
      <c r="D94" s="242"/>
      <c r="E94" s="242"/>
      <c r="F94" s="41" t="s">
        <v>28</v>
      </c>
      <c r="G94" s="41">
        <f t="shared" ref="G94:G95" si="2">I94/H94</f>
        <v>2.4932450331125828</v>
      </c>
      <c r="H94" s="58">
        <v>37.75</v>
      </c>
      <c r="I94" s="58">
        <v>94.12</v>
      </c>
      <c r="J94" s="88">
        <v>65</v>
      </c>
      <c r="K94" s="58">
        <f>I94/J94</f>
        <v>1.4480000000000002</v>
      </c>
      <c r="L94" s="11"/>
      <c r="M94" s="11"/>
      <c r="N94" s="11"/>
    </row>
    <row r="95" spans="1:14" ht="15.75" thickBot="1" x14ac:dyDescent="0.3">
      <c r="A95" s="243" t="s">
        <v>25</v>
      </c>
      <c r="B95" s="243"/>
      <c r="C95" s="243"/>
      <c r="D95" s="243"/>
      <c r="E95" s="243"/>
      <c r="F95" s="101" t="s">
        <v>28</v>
      </c>
      <c r="G95" s="41">
        <f t="shared" si="2"/>
        <v>2.545879602571596</v>
      </c>
      <c r="H95" s="90">
        <v>51.33</v>
      </c>
      <c r="I95" s="90">
        <v>130.68</v>
      </c>
      <c r="J95" s="88">
        <v>65</v>
      </c>
      <c r="K95" s="90">
        <f>I95/J95</f>
        <v>2.0104615384615387</v>
      </c>
      <c r="L95" s="11"/>
      <c r="M95" s="11"/>
      <c r="N95" s="11"/>
    </row>
    <row r="96" spans="1:14" ht="15.75" thickBot="1" x14ac:dyDescent="0.3">
      <c r="A96" s="244" t="s">
        <v>29</v>
      </c>
      <c r="B96" s="245"/>
      <c r="C96" s="245"/>
      <c r="D96" s="245"/>
      <c r="E96" s="246"/>
      <c r="F96" s="102"/>
      <c r="G96" s="102"/>
      <c r="H96" s="102"/>
      <c r="I96" s="169">
        <f>SUM(I92:I95)</f>
        <v>6775.38</v>
      </c>
      <c r="J96" s="91"/>
      <c r="K96" s="109">
        <f>SUM(K92:K95)</f>
        <v>104.23661538461538</v>
      </c>
      <c r="L96" s="11"/>
      <c r="M96" s="11"/>
      <c r="N96" s="11"/>
    </row>
    <row r="97" spans="1:14" ht="31.5" customHeight="1" x14ac:dyDescent="0.25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11"/>
      <c r="M97" s="11"/>
      <c r="N97" s="11"/>
    </row>
    <row r="98" spans="1:14" x14ac:dyDescent="0.25">
      <c r="A98" s="188" t="s">
        <v>30</v>
      </c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1"/>
    </row>
    <row r="99" spans="1:14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1:14" ht="60" x14ac:dyDescent="0.25">
      <c r="A100" s="238" t="s">
        <v>32</v>
      </c>
      <c r="B100" s="238"/>
      <c r="C100" s="238"/>
      <c r="D100" s="238"/>
      <c r="E100" s="238"/>
      <c r="F100" s="37" t="s">
        <v>7</v>
      </c>
      <c r="G100" s="37" t="s">
        <v>18</v>
      </c>
      <c r="H100" s="43" t="s">
        <v>87</v>
      </c>
      <c r="I100" s="9" t="s">
        <v>84</v>
      </c>
      <c r="J100" s="9" t="s">
        <v>110</v>
      </c>
      <c r="K100" s="9" t="s">
        <v>144</v>
      </c>
      <c r="L100" s="11"/>
      <c r="M100" s="11"/>
      <c r="N100" s="11"/>
    </row>
    <row r="101" spans="1:14" x14ac:dyDescent="0.25">
      <c r="A101" s="222" t="s">
        <v>118</v>
      </c>
      <c r="B101" s="222"/>
      <c r="C101" s="222"/>
      <c r="D101" s="222"/>
      <c r="E101" s="222"/>
      <c r="F101" s="97" t="s">
        <v>31</v>
      </c>
      <c r="G101" s="97">
        <v>1</v>
      </c>
      <c r="H101" s="103">
        <v>3027.85</v>
      </c>
      <c r="I101" s="58">
        <v>690.34</v>
      </c>
      <c r="J101" s="88">
        <v>65</v>
      </c>
      <c r="K101" s="104">
        <f t="shared" ref="K101:K106" si="3">I101/J101</f>
        <v>10.620615384615386</v>
      </c>
      <c r="L101" s="11"/>
      <c r="M101" s="11"/>
      <c r="N101" s="11"/>
    </row>
    <row r="102" spans="1:14" hidden="1" x14ac:dyDescent="0.25">
      <c r="A102" s="222"/>
      <c r="B102" s="222"/>
      <c r="C102" s="222"/>
      <c r="D102" s="222"/>
      <c r="E102" s="222"/>
      <c r="F102" s="97"/>
      <c r="G102" s="97"/>
      <c r="H102" s="105"/>
      <c r="I102" s="155"/>
      <c r="J102" s="88">
        <v>65</v>
      </c>
      <c r="K102" s="104">
        <f t="shared" si="3"/>
        <v>0</v>
      </c>
      <c r="L102" s="11"/>
      <c r="M102" s="47"/>
      <c r="N102" s="11"/>
    </row>
    <row r="103" spans="1:14" ht="28.5" customHeight="1" x14ac:dyDescent="0.25">
      <c r="A103" s="247" t="s">
        <v>119</v>
      </c>
      <c r="B103" s="247"/>
      <c r="C103" s="247"/>
      <c r="D103" s="247"/>
      <c r="E103" s="248"/>
      <c r="F103" s="97" t="s">
        <v>31</v>
      </c>
      <c r="G103" s="97">
        <v>1</v>
      </c>
      <c r="H103" s="103"/>
      <c r="I103" s="58">
        <v>285</v>
      </c>
      <c r="J103" s="88">
        <v>65</v>
      </c>
      <c r="K103" s="104">
        <f t="shared" si="3"/>
        <v>4.384615384615385</v>
      </c>
      <c r="L103" s="11"/>
      <c r="M103" s="11"/>
      <c r="N103" s="11"/>
    </row>
    <row r="104" spans="1:14" x14ac:dyDescent="0.25">
      <c r="A104" s="239" t="s">
        <v>120</v>
      </c>
      <c r="B104" s="240"/>
      <c r="C104" s="240"/>
      <c r="D104" s="240"/>
      <c r="E104" s="241"/>
      <c r="F104" s="97" t="s">
        <v>31</v>
      </c>
      <c r="G104" s="97">
        <v>1</v>
      </c>
      <c r="H104" s="103"/>
      <c r="I104" s="58">
        <v>123.5</v>
      </c>
      <c r="J104" s="88">
        <v>65</v>
      </c>
      <c r="K104" s="104">
        <f t="shared" si="3"/>
        <v>1.9</v>
      </c>
      <c r="L104" s="11"/>
      <c r="M104" s="11"/>
      <c r="N104" s="11"/>
    </row>
    <row r="105" spans="1:14" x14ac:dyDescent="0.25">
      <c r="A105" s="123" t="s">
        <v>121</v>
      </c>
      <c r="B105" s="124"/>
      <c r="C105" s="124"/>
      <c r="D105" s="124"/>
      <c r="E105" s="125"/>
      <c r="F105" s="97" t="s">
        <v>31</v>
      </c>
      <c r="G105" s="97">
        <v>1</v>
      </c>
      <c r="H105" s="103"/>
      <c r="I105" s="90">
        <v>199.5</v>
      </c>
      <c r="J105" s="88">
        <v>65</v>
      </c>
      <c r="K105" s="104">
        <f>I105/J105</f>
        <v>3.0692307692307694</v>
      </c>
      <c r="L105" s="11"/>
      <c r="M105" s="11"/>
      <c r="N105" s="11"/>
    </row>
    <row r="106" spans="1:14" s="1" customFormat="1" ht="15.75" thickBot="1" x14ac:dyDescent="0.3">
      <c r="A106" s="222" t="s">
        <v>122</v>
      </c>
      <c r="B106" s="222"/>
      <c r="C106" s="222"/>
      <c r="D106" s="222"/>
      <c r="E106" s="222"/>
      <c r="F106" s="97" t="s">
        <v>31</v>
      </c>
      <c r="G106" s="97">
        <v>1</v>
      </c>
      <c r="H106" s="103">
        <v>500</v>
      </c>
      <c r="I106" s="90">
        <v>114</v>
      </c>
      <c r="J106" s="88">
        <v>65</v>
      </c>
      <c r="K106" s="104">
        <f t="shared" si="3"/>
        <v>1.7538461538461538</v>
      </c>
      <c r="L106" s="13"/>
      <c r="M106" s="13"/>
      <c r="N106" s="13"/>
    </row>
    <row r="107" spans="1:14" ht="15.75" thickBot="1" x14ac:dyDescent="0.3">
      <c r="A107" s="121" t="s">
        <v>91</v>
      </c>
      <c r="B107" s="122"/>
      <c r="C107" s="122"/>
      <c r="D107" s="122"/>
      <c r="E107" s="122"/>
      <c r="F107" s="122"/>
      <c r="G107" s="122"/>
      <c r="H107" s="122"/>
      <c r="I107" s="170">
        <f>SUM(I101:I106)</f>
        <v>1412.3400000000001</v>
      </c>
      <c r="J107" s="11"/>
      <c r="K107" s="49">
        <f>SUM(K101:K106)</f>
        <v>21.728307692307695</v>
      </c>
      <c r="L107" s="11"/>
      <c r="M107" s="11"/>
      <c r="N107" s="11"/>
    </row>
    <row r="108" spans="1:14" ht="28.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 x14ac:dyDescent="0.25">
      <c r="A109" s="188" t="s">
        <v>86</v>
      </c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1"/>
    </row>
    <row r="110" spans="1:14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1:14" ht="60" x14ac:dyDescent="0.25">
      <c r="A111" s="189" t="s">
        <v>32</v>
      </c>
      <c r="B111" s="189"/>
      <c r="C111" s="189"/>
      <c r="D111" s="189"/>
      <c r="E111" s="189"/>
      <c r="F111" s="9" t="s">
        <v>94</v>
      </c>
      <c r="G111" s="9" t="s">
        <v>22</v>
      </c>
      <c r="H111" s="9" t="s">
        <v>84</v>
      </c>
      <c r="I111" s="9" t="s">
        <v>110</v>
      </c>
      <c r="J111" s="9" t="s">
        <v>144</v>
      </c>
      <c r="K111" s="11"/>
      <c r="L111" s="11"/>
      <c r="M111" s="11"/>
      <c r="N111" s="11"/>
    </row>
    <row r="112" spans="1:14" ht="18" customHeight="1" x14ac:dyDescent="0.25">
      <c r="A112" s="184" t="s">
        <v>123</v>
      </c>
      <c r="B112" s="185"/>
      <c r="C112" s="185"/>
      <c r="D112" s="185"/>
      <c r="E112" s="186"/>
      <c r="F112" s="36">
        <v>4</v>
      </c>
      <c r="G112" s="36">
        <v>3750</v>
      </c>
      <c r="H112" s="154">
        <v>285</v>
      </c>
      <c r="I112" s="88">
        <v>65</v>
      </c>
      <c r="J112" s="99">
        <f t="shared" ref="J112:J114" si="4">H112/I112</f>
        <v>4.384615384615385</v>
      </c>
      <c r="K112" s="11"/>
      <c r="L112" s="11"/>
      <c r="M112" s="11"/>
      <c r="N112" s="11"/>
    </row>
    <row r="113" spans="1:14" ht="20.25" customHeight="1" x14ac:dyDescent="0.25">
      <c r="A113" s="210" t="s">
        <v>124</v>
      </c>
      <c r="B113" s="210"/>
      <c r="C113" s="210"/>
      <c r="D113" s="210"/>
      <c r="E113" s="210"/>
      <c r="F113" s="36">
        <v>12</v>
      </c>
      <c r="G113" s="36">
        <v>3000</v>
      </c>
      <c r="H113" s="154">
        <v>684</v>
      </c>
      <c r="I113" s="88">
        <v>65</v>
      </c>
      <c r="J113" s="99">
        <f t="shared" si="4"/>
        <v>10.523076923076923</v>
      </c>
      <c r="K113" s="11"/>
      <c r="L113" s="11"/>
      <c r="M113" s="11"/>
      <c r="N113" s="11"/>
    </row>
    <row r="114" spans="1:14" ht="18.75" customHeight="1" x14ac:dyDescent="0.25">
      <c r="A114" s="210" t="s">
        <v>125</v>
      </c>
      <c r="B114" s="210"/>
      <c r="C114" s="210"/>
      <c r="D114" s="210"/>
      <c r="E114" s="210"/>
      <c r="F114" s="36">
        <v>12</v>
      </c>
      <c r="G114" s="36">
        <v>1000</v>
      </c>
      <c r="H114" s="154">
        <v>228</v>
      </c>
      <c r="I114" s="88">
        <v>65</v>
      </c>
      <c r="J114" s="99">
        <f t="shared" si="4"/>
        <v>3.5076923076923077</v>
      </c>
      <c r="K114" s="11"/>
      <c r="L114" s="11"/>
      <c r="M114" s="11"/>
      <c r="N114" s="11"/>
    </row>
    <row r="115" spans="1:14" x14ac:dyDescent="0.25">
      <c r="A115" s="184" t="s">
        <v>126</v>
      </c>
      <c r="B115" s="185"/>
      <c r="C115" s="185"/>
      <c r="D115" s="185"/>
      <c r="E115" s="186"/>
      <c r="F115" s="114"/>
      <c r="G115" s="97"/>
      <c r="H115" s="58">
        <v>190</v>
      </c>
      <c r="I115" s="88">
        <v>65</v>
      </c>
      <c r="J115" s="99">
        <f>H115/I115</f>
        <v>2.9230769230769229</v>
      </c>
      <c r="K115" s="11"/>
      <c r="L115" s="11"/>
      <c r="M115" s="11"/>
      <c r="N115" s="11"/>
    </row>
    <row r="116" spans="1:14" ht="15.75" customHeight="1" thickBot="1" x14ac:dyDescent="0.3">
      <c r="A116" s="184" t="s">
        <v>127</v>
      </c>
      <c r="B116" s="185"/>
      <c r="C116" s="185"/>
      <c r="D116" s="185"/>
      <c r="E116" s="186"/>
      <c r="F116" s="36">
        <v>12</v>
      </c>
      <c r="G116" s="36">
        <v>1500</v>
      </c>
      <c r="H116" s="154">
        <v>342</v>
      </c>
      <c r="I116" s="88">
        <v>65</v>
      </c>
      <c r="J116" s="99">
        <f t="shared" ref="J116:J119" si="5">H116/I116</f>
        <v>5.2615384615384615</v>
      </c>
      <c r="K116" s="11"/>
      <c r="L116" s="11"/>
      <c r="M116" s="11"/>
      <c r="N116" s="11"/>
    </row>
    <row r="117" spans="1:14" ht="14.25" hidden="1" customHeight="1" thickBot="1" x14ac:dyDescent="0.3">
      <c r="F117" s="36"/>
      <c r="G117" s="36"/>
      <c r="H117" s="115"/>
      <c r="I117" s="88"/>
      <c r="J117" s="99"/>
      <c r="K117" s="11"/>
      <c r="L117" s="11"/>
      <c r="M117" s="11"/>
      <c r="N117" s="11"/>
    </row>
    <row r="118" spans="1:14" ht="16.5" hidden="1" customHeight="1" x14ac:dyDescent="0.25">
      <c r="A118" s="210"/>
      <c r="B118" s="210"/>
      <c r="C118" s="210"/>
      <c r="D118" s="210"/>
      <c r="E118" s="210"/>
      <c r="F118" s="36"/>
      <c r="G118" s="36"/>
      <c r="H118" s="113"/>
      <c r="I118" s="88">
        <v>3260</v>
      </c>
      <c r="J118" s="99">
        <f t="shared" si="5"/>
        <v>0</v>
      </c>
      <c r="K118" s="11"/>
      <c r="L118" s="11"/>
      <c r="M118" s="11"/>
      <c r="N118" s="11"/>
    </row>
    <row r="119" spans="1:14" ht="17.25" hidden="1" customHeight="1" thickBot="1" x14ac:dyDescent="0.3">
      <c r="A119" s="184"/>
      <c r="B119" s="185"/>
      <c r="C119" s="185"/>
      <c r="D119" s="185"/>
      <c r="E119" s="186"/>
      <c r="F119" s="114"/>
      <c r="G119" s="97"/>
      <c r="H119" s="58"/>
      <c r="I119" s="88">
        <v>3260</v>
      </c>
      <c r="J119" s="99">
        <f t="shared" si="5"/>
        <v>0</v>
      </c>
      <c r="K119" s="11"/>
      <c r="L119" s="11"/>
      <c r="M119" s="11"/>
      <c r="N119" s="11"/>
    </row>
    <row r="120" spans="1:14" ht="20.25" customHeight="1" thickBot="1" x14ac:dyDescent="0.3">
      <c r="A120" s="230" t="s">
        <v>90</v>
      </c>
      <c r="B120" s="231"/>
      <c r="C120" s="231"/>
      <c r="D120" s="231"/>
      <c r="E120" s="232"/>
      <c r="F120" s="94"/>
      <c r="G120" s="94"/>
      <c r="H120" s="169">
        <f>H119+H118+H117+H116+H115+H114+H113+H112</f>
        <v>1729</v>
      </c>
      <c r="I120" s="89"/>
      <c r="J120" s="100">
        <f>J119+J118+J117+J116+J115+J114+J113+J112</f>
        <v>26.6</v>
      </c>
      <c r="K120" s="11"/>
      <c r="L120" s="51"/>
      <c r="M120" s="11"/>
      <c r="N120" s="11"/>
    </row>
    <row r="121" spans="1:14" ht="20.25" customHeight="1" x14ac:dyDescent="0.25">
      <c r="A121" s="121"/>
      <c r="B121" s="122"/>
      <c r="C121" s="122"/>
      <c r="D121" s="122"/>
      <c r="E121" s="122"/>
      <c r="F121" s="122"/>
      <c r="G121" s="122"/>
      <c r="H121" s="54"/>
      <c r="I121" s="13"/>
      <c r="J121" s="55"/>
      <c r="K121" s="11"/>
      <c r="L121" s="51"/>
      <c r="M121" s="11"/>
      <c r="N121" s="11"/>
    </row>
    <row r="122" spans="1:14" ht="31.5" customHeight="1" x14ac:dyDescent="0.25">
      <c r="A122" s="233" t="s">
        <v>88</v>
      </c>
      <c r="B122" s="234"/>
      <c r="C122" s="234"/>
      <c r="D122" s="234"/>
      <c r="E122" s="234"/>
      <c r="F122" s="235"/>
      <c r="G122" s="235"/>
      <c r="H122" s="235"/>
      <c r="I122" s="236"/>
      <c r="J122" s="236"/>
      <c r="K122" s="236"/>
      <c r="L122" s="236"/>
      <c r="M122" s="235"/>
      <c r="N122" s="237"/>
    </row>
    <row r="123" spans="1:14" ht="45" x14ac:dyDescent="0.25">
      <c r="A123" s="189" t="s">
        <v>33</v>
      </c>
      <c r="B123" s="189"/>
      <c r="C123" s="189"/>
      <c r="D123" s="189"/>
      <c r="E123" s="189"/>
      <c r="F123" s="9" t="s">
        <v>7</v>
      </c>
      <c r="G123" s="9" t="s">
        <v>18</v>
      </c>
      <c r="H123" s="9" t="s">
        <v>71</v>
      </c>
      <c r="I123" s="9" t="s">
        <v>34</v>
      </c>
      <c r="J123" s="9" t="s">
        <v>84</v>
      </c>
      <c r="K123" s="37" t="s">
        <v>110</v>
      </c>
      <c r="L123" s="9" t="s">
        <v>144</v>
      </c>
      <c r="M123" s="11"/>
      <c r="N123" s="11"/>
    </row>
    <row r="124" spans="1:14" ht="31.5" customHeight="1" x14ac:dyDescent="0.25">
      <c r="A124" s="226" t="s">
        <v>35</v>
      </c>
      <c r="B124" s="226"/>
      <c r="C124" s="226"/>
      <c r="D124" s="226"/>
      <c r="E124" s="226"/>
      <c r="F124" s="96" t="s">
        <v>36</v>
      </c>
      <c r="G124" s="97">
        <v>3</v>
      </c>
      <c r="H124" s="98">
        <v>590.59</v>
      </c>
      <c r="I124" s="97">
        <v>12</v>
      </c>
      <c r="J124" s="90">
        <v>472.76</v>
      </c>
      <c r="K124" s="88">
        <v>65</v>
      </c>
      <c r="L124" s="99">
        <f>J124/K124</f>
        <v>7.2732307692307687</v>
      </c>
      <c r="M124" s="93"/>
      <c r="N124" s="11"/>
    </row>
    <row r="125" spans="1:14" ht="22.5" customHeight="1" thickBot="1" x14ac:dyDescent="0.3">
      <c r="A125" s="226" t="s">
        <v>101</v>
      </c>
      <c r="B125" s="226"/>
      <c r="C125" s="226"/>
      <c r="D125" s="226"/>
      <c r="E125" s="226"/>
      <c r="F125" s="96" t="s">
        <v>102</v>
      </c>
      <c r="G125" s="97">
        <v>1</v>
      </c>
      <c r="H125" s="98">
        <v>3300</v>
      </c>
      <c r="I125" s="97">
        <v>12</v>
      </c>
      <c r="J125" s="90">
        <v>752.4</v>
      </c>
      <c r="K125" s="88">
        <v>65</v>
      </c>
      <c r="L125" s="99">
        <f>J125/K125</f>
        <v>11.575384615384616</v>
      </c>
      <c r="M125" s="93"/>
      <c r="N125" s="11"/>
    </row>
    <row r="126" spans="1:14" ht="20.25" customHeight="1" thickBot="1" x14ac:dyDescent="0.3">
      <c r="A126" s="227" t="s">
        <v>37</v>
      </c>
      <c r="B126" s="228"/>
      <c r="C126" s="228"/>
      <c r="D126" s="228"/>
      <c r="E126" s="229"/>
      <c r="F126" s="227"/>
      <c r="G126" s="228"/>
      <c r="H126" s="228"/>
      <c r="I126" s="228"/>
      <c r="J126" s="169">
        <f>J125+J124</f>
        <v>1225.1599999999999</v>
      </c>
      <c r="K126" s="89"/>
      <c r="L126" s="100">
        <f>L125+L124</f>
        <v>18.848615384615385</v>
      </c>
      <c r="M126" s="93"/>
      <c r="N126" s="11"/>
    </row>
    <row r="127" spans="1:14" ht="62.25" customHeight="1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4"/>
      <c r="K127" s="13"/>
      <c r="L127" s="55"/>
      <c r="M127" s="11"/>
      <c r="N127" s="11"/>
    </row>
    <row r="128" spans="1:14" ht="95.25" hidden="1" customHeight="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 ht="12" customHeigh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 x14ac:dyDescent="0.25">
      <c r="A130" s="188" t="s">
        <v>130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1"/>
    </row>
    <row r="131" spans="1:14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ht="60" x14ac:dyDescent="0.25">
      <c r="A132" s="189" t="s">
        <v>3</v>
      </c>
      <c r="B132" s="189"/>
      <c r="C132" s="189"/>
      <c r="D132" s="189"/>
      <c r="E132" s="189"/>
      <c r="F132" s="9" t="s">
        <v>4</v>
      </c>
      <c r="G132" s="10" t="s">
        <v>0</v>
      </c>
      <c r="H132" s="52" t="s">
        <v>89</v>
      </c>
      <c r="I132" s="52" t="s">
        <v>78</v>
      </c>
      <c r="J132" s="9" t="s">
        <v>110</v>
      </c>
      <c r="K132" s="9" t="s">
        <v>144</v>
      </c>
      <c r="L132" s="9" t="s">
        <v>82</v>
      </c>
      <c r="M132" s="39"/>
      <c r="N132" s="11"/>
    </row>
    <row r="133" spans="1:14" x14ac:dyDescent="0.25">
      <c r="A133" s="192">
        <v>1</v>
      </c>
      <c r="B133" s="193"/>
      <c r="C133" s="193"/>
      <c r="D133" s="193"/>
      <c r="E133" s="194"/>
      <c r="F133" s="37">
        <v>2</v>
      </c>
      <c r="G133" s="12">
        <v>3</v>
      </c>
      <c r="H133" s="37">
        <v>4</v>
      </c>
      <c r="I133" s="37">
        <v>5</v>
      </c>
      <c r="J133" s="38">
        <v>6</v>
      </c>
      <c r="K133" s="56">
        <v>7</v>
      </c>
      <c r="L133" s="57">
        <v>8</v>
      </c>
      <c r="M133" s="39"/>
      <c r="N133" s="13"/>
    </row>
    <row r="134" spans="1:14" ht="15.75" thickBot="1" x14ac:dyDescent="0.3">
      <c r="A134" s="210" t="s">
        <v>117</v>
      </c>
      <c r="B134" s="210"/>
      <c r="C134" s="210"/>
      <c r="D134" s="210"/>
      <c r="E134" s="210"/>
      <c r="F134" s="58">
        <v>13222.18</v>
      </c>
      <c r="G134" s="65">
        <v>0.2</v>
      </c>
      <c r="H134" s="58">
        <v>31733.22</v>
      </c>
      <c r="I134" s="58">
        <f>H134*1.302</f>
        <v>41316.652440000005</v>
      </c>
      <c r="J134" s="88">
        <v>65</v>
      </c>
      <c r="K134" s="58">
        <f>I134/J134</f>
        <v>635.64080676923084</v>
      </c>
      <c r="L134" s="130">
        <f>I134/2174560.74*100</f>
        <v>1.8999999255021958</v>
      </c>
      <c r="M134" s="24"/>
      <c r="N134" s="13"/>
    </row>
    <row r="135" spans="1:14" ht="15.75" hidden="1" thickBot="1" x14ac:dyDescent="0.3">
      <c r="A135" s="219"/>
      <c r="B135" s="220"/>
      <c r="C135" s="220"/>
      <c r="D135" s="220"/>
      <c r="E135" s="221"/>
      <c r="F135" s="58">
        <v>17865.98</v>
      </c>
      <c r="G135" s="131">
        <v>4</v>
      </c>
      <c r="H135" s="88"/>
      <c r="I135" s="65">
        <f>J56</f>
        <v>0</v>
      </c>
      <c r="J135" s="58" t="e">
        <f t="shared" ref="J135:J156" si="6">G135/H135*I135</f>
        <v>#DIV/0!</v>
      </c>
      <c r="K135" s="58">
        <f t="shared" ref="K135:K156" si="7">F135*G135*12*1.302</f>
        <v>1116552.28608</v>
      </c>
      <c r="L135" s="132" t="s">
        <v>61</v>
      </c>
      <c r="M135" s="47" t="e">
        <f t="shared" ref="M135:M159" si="8">J135*K135</f>
        <v>#DIV/0!</v>
      </c>
      <c r="N135" s="13"/>
    </row>
    <row r="136" spans="1:14" ht="15.75" hidden="1" thickBot="1" x14ac:dyDescent="0.3">
      <c r="A136" s="222"/>
      <c r="B136" s="222"/>
      <c r="C136" s="222"/>
      <c r="D136" s="222"/>
      <c r="E136" s="222"/>
      <c r="F136" s="58">
        <v>9544</v>
      </c>
      <c r="G136" s="131">
        <v>1</v>
      </c>
      <c r="H136" s="88"/>
      <c r="I136" s="65">
        <f>J56</f>
        <v>0</v>
      </c>
      <c r="J136" s="58" t="e">
        <f t="shared" si="6"/>
        <v>#DIV/0!</v>
      </c>
      <c r="K136" s="58">
        <f t="shared" si="7"/>
        <v>149115.45600000001</v>
      </c>
      <c r="L136" s="65">
        <f>I136/11277167.39*100</f>
        <v>0</v>
      </c>
      <c r="M136" s="17" t="e">
        <f t="shared" si="8"/>
        <v>#DIV/0!</v>
      </c>
      <c r="N136" s="13"/>
    </row>
    <row r="137" spans="1:14" ht="15" hidden="1" customHeight="1" x14ac:dyDescent="0.25">
      <c r="A137" s="223"/>
      <c r="B137" s="224"/>
      <c r="C137" s="224"/>
      <c r="D137" s="224"/>
      <c r="E137" s="225"/>
      <c r="F137" s="58">
        <v>11560</v>
      </c>
      <c r="G137" s="131">
        <v>1</v>
      </c>
      <c r="H137" s="88"/>
      <c r="I137" s="65">
        <f>J56</f>
        <v>0</v>
      </c>
      <c r="J137" s="58" t="e">
        <f t="shared" si="6"/>
        <v>#DIV/0!</v>
      </c>
      <c r="K137" s="58">
        <f t="shared" si="7"/>
        <v>180613.44</v>
      </c>
      <c r="L137" s="41"/>
      <c r="M137" s="17" t="e">
        <f t="shared" si="8"/>
        <v>#DIV/0!</v>
      </c>
      <c r="N137" s="13"/>
    </row>
    <row r="138" spans="1:14" ht="15.75" hidden="1" thickBot="1" x14ac:dyDescent="0.3">
      <c r="A138" s="210"/>
      <c r="B138" s="210"/>
      <c r="C138" s="210"/>
      <c r="D138" s="210"/>
      <c r="E138" s="210"/>
      <c r="F138" s="58">
        <v>9544</v>
      </c>
      <c r="G138" s="133">
        <v>0.5</v>
      </c>
      <c r="H138" s="88"/>
      <c r="I138" s="65">
        <f>J56</f>
        <v>0</v>
      </c>
      <c r="J138" s="58" t="e">
        <f t="shared" si="6"/>
        <v>#DIV/0!</v>
      </c>
      <c r="K138" s="58">
        <f t="shared" si="7"/>
        <v>74557.728000000003</v>
      </c>
      <c r="L138" s="41"/>
      <c r="M138" s="17" t="e">
        <f t="shared" si="8"/>
        <v>#DIV/0!</v>
      </c>
      <c r="N138" s="13"/>
    </row>
    <row r="139" spans="1:14" ht="15.75" hidden="1" thickBot="1" x14ac:dyDescent="0.3">
      <c r="A139" s="210"/>
      <c r="B139" s="210"/>
      <c r="C139" s="210"/>
      <c r="D139" s="210"/>
      <c r="E139" s="210"/>
      <c r="F139" s="58">
        <v>9544</v>
      </c>
      <c r="G139" s="131">
        <v>1</v>
      </c>
      <c r="H139" s="88"/>
      <c r="I139" s="65">
        <f>J56</f>
        <v>0</v>
      </c>
      <c r="J139" s="58" t="e">
        <f t="shared" si="6"/>
        <v>#DIV/0!</v>
      </c>
      <c r="K139" s="58">
        <f t="shared" si="7"/>
        <v>149115.45600000001</v>
      </c>
      <c r="L139" s="58"/>
      <c r="M139" s="17" t="e">
        <f t="shared" si="8"/>
        <v>#DIV/0!</v>
      </c>
      <c r="N139" s="13"/>
    </row>
    <row r="140" spans="1:14" ht="14.25" hidden="1" customHeight="1" x14ac:dyDescent="0.25">
      <c r="A140" s="210"/>
      <c r="B140" s="210"/>
      <c r="C140" s="210"/>
      <c r="D140" s="210"/>
      <c r="E140" s="210"/>
      <c r="F140" s="58">
        <v>9544</v>
      </c>
      <c r="G140" s="131">
        <v>1</v>
      </c>
      <c r="H140" s="88"/>
      <c r="I140" s="65">
        <f>J56</f>
        <v>0</v>
      </c>
      <c r="J140" s="58" t="e">
        <f t="shared" si="6"/>
        <v>#DIV/0!</v>
      </c>
      <c r="K140" s="58">
        <f t="shared" si="7"/>
        <v>149115.45600000001</v>
      </c>
      <c r="L140" s="89"/>
      <c r="M140" s="17" t="e">
        <f t="shared" si="8"/>
        <v>#DIV/0!</v>
      </c>
      <c r="N140" s="13"/>
    </row>
    <row r="141" spans="1:14" ht="15.75" hidden="1" thickBot="1" x14ac:dyDescent="0.3">
      <c r="A141" s="184"/>
      <c r="B141" s="185"/>
      <c r="C141" s="185"/>
      <c r="D141" s="185"/>
      <c r="E141" s="186"/>
      <c r="F141" s="58">
        <v>9544</v>
      </c>
      <c r="G141" s="58"/>
      <c r="H141" s="88"/>
      <c r="I141" s="65">
        <f>J56</f>
        <v>0</v>
      </c>
      <c r="J141" s="58" t="e">
        <f t="shared" si="6"/>
        <v>#DIV/0!</v>
      </c>
      <c r="K141" s="58">
        <f t="shared" si="7"/>
        <v>0</v>
      </c>
      <c r="L141" s="89"/>
      <c r="M141" s="17" t="e">
        <f t="shared" si="8"/>
        <v>#DIV/0!</v>
      </c>
      <c r="N141" s="13"/>
    </row>
    <row r="142" spans="1:14" ht="15.75" hidden="1" thickBot="1" x14ac:dyDescent="0.3">
      <c r="A142" s="184"/>
      <c r="B142" s="185"/>
      <c r="C142" s="185"/>
      <c r="D142" s="185"/>
      <c r="E142" s="186"/>
      <c r="F142" s="58">
        <v>9544</v>
      </c>
      <c r="G142" s="134">
        <v>0.25</v>
      </c>
      <c r="H142" s="88"/>
      <c r="I142" s="65">
        <f>J56</f>
        <v>0</v>
      </c>
      <c r="J142" s="58" t="e">
        <f t="shared" si="6"/>
        <v>#DIV/0!</v>
      </c>
      <c r="K142" s="58">
        <f t="shared" si="7"/>
        <v>37278.864000000001</v>
      </c>
      <c r="L142" s="89"/>
      <c r="M142" s="17" t="e">
        <f t="shared" si="8"/>
        <v>#DIV/0!</v>
      </c>
      <c r="N142" s="13"/>
    </row>
    <row r="143" spans="1:14" ht="15.75" hidden="1" thickBot="1" x14ac:dyDescent="0.3">
      <c r="A143" s="184"/>
      <c r="B143" s="185"/>
      <c r="C143" s="185"/>
      <c r="D143" s="185"/>
      <c r="E143" s="186"/>
      <c r="F143" s="58">
        <v>9544</v>
      </c>
      <c r="G143" s="58"/>
      <c r="H143" s="88"/>
      <c r="I143" s="65">
        <f>J56</f>
        <v>0</v>
      </c>
      <c r="J143" s="58" t="e">
        <f t="shared" si="6"/>
        <v>#DIV/0!</v>
      </c>
      <c r="K143" s="58">
        <f t="shared" si="7"/>
        <v>0</v>
      </c>
      <c r="L143" s="89"/>
      <c r="M143" s="17" t="e">
        <f t="shared" si="8"/>
        <v>#DIV/0!</v>
      </c>
      <c r="N143" s="13"/>
    </row>
    <row r="144" spans="1:14" ht="15.75" hidden="1" thickBot="1" x14ac:dyDescent="0.3">
      <c r="A144" s="184"/>
      <c r="B144" s="185"/>
      <c r="C144" s="185"/>
      <c r="D144" s="185"/>
      <c r="E144" s="186"/>
      <c r="F144" s="58">
        <v>9544</v>
      </c>
      <c r="G144" s="133">
        <v>0.5</v>
      </c>
      <c r="H144" s="88"/>
      <c r="I144" s="65">
        <f>J56</f>
        <v>0</v>
      </c>
      <c r="J144" s="58" t="e">
        <f t="shared" si="6"/>
        <v>#DIV/0!</v>
      </c>
      <c r="K144" s="58">
        <f t="shared" si="7"/>
        <v>74557.728000000003</v>
      </c>
      <c r="L144" s="89"/>
      <c r="M144" s="17" t="e">
        <f t="shared" si="8"/>
        <v>#DIV/0!</v>
      </c>
      <c r="N144" s="13"/>
    </row>
    <row r="145" spans="1:14" ht="15.75" hidden="1" customHeight="1" x14ac:dyDescent="0.25">
      <c r="A145" s="184"/>
      <c r="B145" s="185"/>
      <c r="C145" s="185"/>
      <c r="D145" s="185"/>
      <c r="E145" s="186"/>
      <c r="F145" s="58">
        <v>9544</v>
      </c>
      <c r="G145" s="131">
        <v>1</v>
      </c>
      <c r="H145" s="88"/>
      <c r="I145" s="65">
        <f>J56</f>
        <v>0</v>
      </c>
      <c r="J145" s="58" t="e">
        <f t="shared" si="6"/>
        <v>#DIV/0!</v>
      </c>
      <c r="K145" s="58">
        <f t="shared" si="7"/>
        <v>149115.45600000001</v>
      </c>
      <c r="L145" s="89"/>
      <c r="M145" s="17" t="e">
        <f t="shared" si="8"/>
        <v>#DIV/0!</v>
      </c>
      <c r="N145" s="13"/>
    </row>
    <row r="146" spans="1:14" ht="15" hidden="1" customHeight="1" x14ac:dyDescent="0.25">
      <c r="A146" s="210"/>
      <c r="B146" s="210"/>
      <c r="C146" s="210"/>
      <c r="D146" s="210"/>
      <c r="E146" s="210"/>
      <c r="F146" s="58">
        <v>9544</v>
      </c>
      <c r="G146" s="131">
        <v>1</v>
      </c>
      <c r="H146" s="88"/>
      <c r="I146" s="65">
        <f>J56</f>
        <v>0</v>
      </c>
      <c r="J146" s="58" t="e">
        <f t="shared" si="6"/>
        <v>#DIV/0!</v>
      </c>
      <c r="K146" s="58">
        <f t="shared" si="7"/>
        <v>149115.45600000001</v>
      </c>
      <c r="L146" s="89"/>
      <c r="M146" s="17" t="e">
        <f t="shared" si="8"/>
        <v>#DIV/0!</v>
      </c>
      <c r="N146" s="13"/>
    </row>
    <row r="147" spans="1:14" ht="15" hidden="1" customHeight="1" x14ac:dyDescent="0.25">
      <c r="A147" s="210"/>
      <c r="B147" s="210"/>
      <c r="C147" s="210"/>
      <c r="D147" s="210"/>
      <c r="E147" s="210"/>
      <c r="F147" s="58">
        <v>9544</v>
      </c>
      <c r="G147" s="133">
        <v>5.5</v>
      </c>
      <c r="H147" s="88"/>
      <c r="I147" s="65">
        <f>J56</f>
        <v>0</v>
      </c>
      <c r="J147" s="58" t="e">
        <f t="shared" si="6"/>
        <v>#DIV/0!</v>
      </c>
      <c r="K147" s="58">
        <f t="shared" si="7"/>
        <v>820135.00800000003</v>
      </c>
      <c r="L147" s="89"/>
      <c r="M147" s="17" t="e">
        <f t="shared" si="8"/>
        <v>#DIV/0!</v>
      </c>
      <c r="N147" s="13"/>
    </row>
    <row r="148" spans="1:14" ht="15" hidden="1" customHeight="1" x14ac:dyDescent="0.25">
      <c r="A148" s="210"/>
      <c r="B148" s="210"/>
      <c r="C148" s="210"/>
      <c r="D148" s="210"/>
      <c r="E148" s="210"/>
      <c r="F148" s="58">
        <v>9544</v>
      </c>
      <c r="G148" s="131">
        <v>1</v>
      </c>
      <c r="H148" s="88"/>
      <c r="I148" s="65">
        <f>J56</f>
        <v>0</v>
      </c>
      <c r="J148" s="58" t="e">
        <f t="shared" si="6"/>
        <v>#DIV/0!</v>
      </c>
      <c r="K148" s="58">
        <f t="shared" si="7"/>
        <v>149115.45600000001</v>
      </c>
      <c r="L148" s="89"/>
      <c r="M148" s="17" t="e">
        <f t="shared" si="8"/>
        <v>#DIV/0!</v>
      </c>
      <c r="N148" s="13"/>
    </row>
    <row r="149" spans="1:14" ht="15" hidden="1" customHeight="1" x14ac:dyDescent="0.25">
      <c r="A149" s="210"/>
      <c r="B149" s="210"/>
      <c r="C149" s="210"/>
      <c r="D149" s="210"/>
      <c r="E149" s="210"/>
      <c r="F149" s="58">
        <v>9544</v>
      </c>
      <c r="G149" s="133">
        <v>0.5</v>
      </c>
      <c r="H149" s="88"/>
      <c r="I149" s="65">
        <f>J56</f>
        <v>0</v>
      </c>
      <c r="J149" s="58" t="e">
        <f t="shared" si="6"/>
        <v>#DIV/0!</v>
      </c>
      <c r="K149" s="58">
        <f t="shared" si="7"/>
        <v>74557.728000000003</v>
      </c>
      <c r="L149" s="89"/>
      <c r="M149" s="17" t="e">
        <f t="shared" si="8"/>
        <v>#DIV/0!</v>
      </c>
      <c r="N149" s="13"/>
    </row>
    <row r="150" spans="1:14" ht="15" hidden="1" customHeight="1" x14ac:dyDescent="0.25">
      <c r="A150" s="210"/>
      <c r="B150" s="210"/>
      <c r="C150" s="210"/>
      <c r="D150" s="210"/>
      <c r="E150" s="210"/>
      <c r="F150" s="58">
        <v>9544</v>
      </c>
      <c r="G150" s="133">
        <v>0.5</v>
      </c>
      <c r="H150" s="88"/>
      <c r="I150" s="65">
        <f>J56</f>
        <v>0</v>
      </c>
      <c r="J150" s="58" t="e">
        <f t="shared" si="6"/>
        <v>#DIV/0!</v>
      </c>
      <c r="K150" s="58">
        <f t="shared" si="7"/>
        <v>74557.728000000003</v>
      </c>
      <c r="L150" s="89"/>
      <c r="M150" s="17" t="e">
        <f t="shared" si="8"/>
        <v>#DIV/0!</v>
      </c>
      <c r="N150" s="13"/>
    </row>
    <row r="151" spans="1:14" ht="15.75" hidden="1" thickBot="1" x14ac:dyDescent="0.3">
      <c r="A151" s="210"/>
      <c r="B151" s="210"/>
      <c r="C151" s="210"/>
      <c r="D151" s="210"/>
      <c r="E151" s="210"/>
      <c r="F151" s="58">
        <v>9544</v>
      </c>
      <c r="G151" s="131">
        <v>1</v>
      </c>
      <c r="H151" s="88"/>
      <c r="I151" s="65">
        <f>J56</f>
        <v>0</v>
      </c>
      <c r="J151" s="58" t="e">
        <f t="shared" si="6"/>
        <v>#DIV/0!</v>
      </c>
      <c r="K151" s="58">
        <f t="shared" si="7"/>
        <v>149115.45600000001</v>
      </c>
      <c r="L151" s="89"/>
      <c r="M151" s="17" t="e">
        <f t="shared" si="8"/>
        <v>#DIV/0!</v>
      </c>
      <c r="N151" s="13"/>
    </row>
    <row r="152" spans="1:14" ht="15.75" hidden="1" customHeight="1" x14ac:dyDescent="0.25">
      <c r="A152" s="210"/>
      <c r="B152" s="210"/>
      <c r="C152" s="210"/>
      <c r="D152" s="210"/>
      <c r="E152" s="210"/>
      <c r="F152" s="58">
        <v>9544</v>
      </c>
      <c r="G152" s="131">
        <v>4</v>
      </c>
      <c r="H152" s="88"/>
      <c r="I152" s="65">
        <f>J56</f>
        <v>0</v>
      </c>
      <c r="J152" s="58" t="e">
        <f t="shared" si="6"/>
        <v>#DIV/0!</v>
      </c>
      <c r="K152" s="58">
        <f t="shared" si="7"/>
        <v>596461.82400000002</v>
      </c>
      <c r="L152" s="89"/>
      <c r="M152" s="17" t="e">
        <f t="shared" si="8"/>
        <v>#DIV/0!</v>
      </c>
      <c r="N152" s="13"/>
    </row>
    <row r="153" spans="1:14" ht="16.5" hidden="1" customHeight="1" x14ac:dyDescent="0.25">
      <c r="A153" s="184"/>
      <c r="B153" s="185"/>
      <c r="C153" s="185"/>
      <c r="D153" s="185"/>
      <c r="E153" s="186"/>
      <c r="F153" s="58">
        <v>9544</v>
      </c>
      <c r="G153" s="131">
        <v>1</v>
      </c>
      <c r="H153" s="88"/>
      <c r="I153" s="65">
        <f>J56</f>
        <v>0</v>
      </c>
      <c r="J153" s="58" t="e">
        <f t="shared" si="6"/>
        <v>#DIV/0!</v>
      </c>
      <c r="K153" s="58">
        <f t="shared" si="7"/>
        <v>149115.45600000001</v>
      </c>
      <c r="L153" s="89"/>
      <c r="M153" s="17" t="e">
        <f t="shared" si="8"/>
        <v>#DIV/0!</v>
      </c>
      <c r="N153" s="13"/>
    </row>
    <row r="154" spans="1:14" ht="16.5" hidden="1" customHeight="1" x14ac:dyDescent="0.25">
      <c r="A154" s="184"/>
      <c r="B154" s="185"/>
      <c r="C154" s="185"/>
      <c r="D154" s="185"/>
      <c r="E154" s="186"/>
      <c r="F154" s="58">
        <v>9544</v>
      </c>
      <c r="G154" s="134">
        <v>1.75</v>
      </c>
      <c r="H154" s="88"/>
      <c r="I154" s="65">
        <f>J56</f>
        <v>0</v>
      </c>
      <c r="J154" s="58" t="e">
        <f t="shared" si="6"/>
        <v>#DIV/0!</v>
      </c>
      <c r="K154" s="58">
        <f t="shared" si="7"/>
        <v>260952.04800000001</v>
      </c>
      <c r="L154" s="89"/>
      <c r="M154" s="17" t="e">
        <f t="shared" si="8"/>
        <v>#DIV/0!</v>
      </c>
      <c r="N154" s="13"/>
    </row>
    <row r="155" spans="1:14" ht="16.5" hidden="1" customHeight="1" x14ac:dyDescent="0.25">
      <c r="A155" s="184"/>
      <c r="B155" s="185"/>
      <c r="C155" s="185"/>
      <c r="D155" s="185"/>
      <c r="E155" s="186"/>
      <c r="F155" s="58">
        <v>9544</v>
      </c>
      <c r="G155" s="65"/>
      <c r="H155" s="88"/>
      <c r="I155" s="65">
        <f>J56</f>
        <v>0</v>
      </c>
      <c r="J155" s="58" t="e">
        <f t="shared" si="6"/>
        <v>#DIV/0!</v>
      </c>
      <c r="K155" s="58">
        <f t="shared" si="7"/>
        <v>0</v>
      </c>
      <c r="L155" s="89"/>
      <c r="M155" s="17" t="e">
        <f t="shared" si="8"/>
        <v>#DIV/0!</v>
      </c>
      <c r="N155" s="13"/>
    </row>
    <row r="156" spans="1:14" ht="16.5" hidden="1" customHeight="1" x14ac:dyDescent="0.25">
      <c r="A156" s="184"/>
      <c r="B156" s="185"/>
      <c r="C156" s="185"/>
      <c r="D156" s="185"/>
      <c r="E156" s="186"/>
      <c r="F156" s="58">
        <v>9544</v>
      </c>
      <c r="G156" s="133">
        <v>0.5</v>
      </c>
      <c r="H156" s="88"/>
      <c r="I156" s="65">
        <f>J56</f>
        <v>0</v>
      </c>
      <c r="J156" s="58" t="e">
        <f t="shared" si="6"/>
        <v>#DIV/0!</v>
      </c>
      <c r="K156" s="58">
        <f t="shared" si="7"/>
        <v>74557.728000000003</v>
      </c>
      <c r="L156" s="89"/>
      <c r="M156" s="17" t="e">
        <f t="shared" si="8"/>
        <v>#DIV/0!</v>
      </c>
      <c r="N156" s="13"/>
    </row>
    <row r="157" spans="1:14" ht="15" hidden="1" customHeight="1" x14ac:dyDescent="0.25">
      <c r="A157" s="184"/>
      <c r="B157" s="185"/>
      <c r="C157" s="185"/>
      <c r="D157" s="185"/>
      <c r="E157" s="186"/>
      <c r="F157" s="58"/>
      <c r="G157" s="58"/>
      <c r="H157" s="58"/>
      <c r="I157" s="58"/>
      <c r="J157" s="58"/>
      <c r="K157" s="58"/>
      <c r="L157" s="89"/>
      <c r="M157" s="17">
        <f t="shared" si="8"/>
        <v>0</v>
      </c>
      <c r="N157" s="13"/>
    </row>
    <row r="158" spans="1:14" ht="15.75" hidden="1" customHeight="1" x14ac:dyDescent="0.25">
      <c r="A158" s="184"/>
      <c r="B158" s="185"/>
      <c r="C158" s="185"/>
      <c r="D158" s="185"/>
      <c r="E158" s="186"/>
      <c r="F158" s="58"/>
      <c r="G158" s="58"/>
      <c r="H158" s="58"/>
      <c r="I158" s="58"/>
      <c r="J158" s="58"/>
      <c r="K158" s="58"/>
      <c r="L158" s="89"/>
      <c r="M158" s="17">
        <f t="shared" si="8"/>
        <v>0</v>
      </c>
      <c r="N158" s="13"/>
    </row>
    <row r="159" spans="1:14" ht="14.25" hidden="1" customHeight="1" x14ac:dyDescent="0.25">
      <c r="A159" s="184"/>
      <c r="B159" s="185"/>
      <c r="C159" s="185"/>
      <c r="D159" s="185"/>
      <c r="E159" s="186"/>
      <c r="F159" s="58"/>
      <c r="G159" s="58"/>
      <c r="H159" s="58"/>
      <c r="I159" s="58"/>
      <c r="J159" s="88">
        <v>105</v>
      </c>
      <c r="K159" s="90">
        <f>I159/J159</f>
        <v>0</v>
      </c>
      <c r="L159" s="89"/>
      <c r="M159" s="45">
        <f t="shared" si="8"/>
        <v>0</v>
      </c>
      <c r="N159" s="13"/>
    </row>
    <row r="160" spans="1:14" ht="15.75" thickBot="1" x14ac:dyDescent="0.3">
      <c r="A160" s="187" t="s">
        <v>83</v>
      </c>
      <c r="B160" s="187"/>
      <c r="C160" s="187"/>
      <c r="D160" s="187"/>
      <c r="E160" s="187"/>
      <c r="F160" s="135"/>
      <c r="G160" s="139"/>
      <c r="H160" s="139"/>
      <c r="I160" s="169">
        <f>I134</f>
        <v>41316.652440000005</v>
      </c>
      <c r="J160" s="91"/>
      <c r="K160" s="137">
        <f>K134</f>
        <v>635.64080676923084</v>
      </c>
      <c r="L160" s="89"/>
      <c r="M160" s="24"/>
      <c r="N160" s="13"/>
    </row>
    <row r="161" spans="1:14" ht="24.75" customHeight="1" x14ac:dyDescent="0.25">
      <c r="A161" s="89"/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11"/>
      <c r="N161" s="11"/>
    </row>
    <row r="162" spans="1:14" hidden="1" x14ac:dyDescent="0.25">
      <c r="A162" s="188" t="s">
        <v>38</v>
      </c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1"/>
    </row>
    <row r="163" spans="1:14" hidden="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14" ht="45" hidden="1" x14ac:dyDescent="0.25">
      <c r="A164" s="189" t="s">
        <v>39</v>
      </c>
      <c r="B164" s="189"/>
      <c r="C164" s="189"/>
      <c r="D164" s="189"/>
      <c r="E164" s="189"/>
      <c r="F164" s="9" t="s">
        <v>7</v>
      </c>
      <c r="G164" s="9" t="s">
        <v>18</v>
      </c>
      <c r="H164" s="9" t="s">
        <v>19</v>
      </c>
      <c r="I164" s="9" t="s">
        <v>20</v>
      </c>
      <c r="J164" s="9"/>
      <c r="K164" s="9" t="s">
        <v>21</v>
      </c>
      <c r="L164" s="9" t="s">
        <v>22</v>
      </c>
      <c r="M164" s="9" t="s">
        <v>84</v>
      </c>
      <c r="N164" s="11"/>
    </row>
    <row r="165" spans="1:14" hidden="1" x14ac:dyDescent="0.25">
      <c r="A165" s="198" t="s">
        <v>40</v>
      </c>
      <c r="B165" s="198"/>
      <c r="C165" s="198"/>
      <c r="D165" s="198"/>
      <c r="E165" s="198"/>
      <c r="F165" s="12" t="s">
        <v>43</v>
      </c>
      <c r="G165" s="12">
        <v>0</v>
      </c>
      <c r="H165" s="56">
        <f>M88</f>
        <v>0</v>
      </c>
      <c r="I165" s="46">
        <f>J56</f>
        <v>0</v>
      </c>
      <c r="J165" s="46"/>
      <c r="K165" s="12"/>
      <c r="L165" s="12"/>
      <c r="M165" s="12"/>
      <c r="N165" s="11"/>
    </row>
    <row r="166" spans="1:14" hidden="1" x14ac:dyDescent="0.25">
      <c r="A166" s="198" t="s">
        <v>41</v>
      </c>
      <c r="B166" s="198"/>
      <c r="C166" s="198"/>
      <c r="D166" s="198"/>
      <c r="E166" s="198"/>
      <c r="F166" s="12" t="s">
        <v>44</v>
      </c>
      <c r="G166" s="12">
        <v>0</v>
      </c>
      <c r="H166" s="56">
        <f>M88</f>
        <v>0</v>
      </c>
      <c r="I166" s="46">
        <f>J56</f>
        <v>0</v>
      </c>
      <c r="J166" s="46"/>
      <c r="K166" s="12"/>
      <c r="L166" s="12"/>
      <c r="M166" s="12"/>
      <c r="N166" s="11"/>
    </row>
    <row r="167" spans="1:14" hidden="1" x14ac:dyDescent="0.25">
      <c r="A167" s="198" t="s">
        <v>42</v>
      </c>
      <c r="B167" s="198"/>
      <c r="C167" s="198"/>
      <c r="D167" s="198"/>
      <c r="E167" s="198"/>
      <c r="F167" s="12" t="s">
        <v>44</v>
      </c>
      <c r="G167" s="12">
        <v>0</v>
      </c>
      <c r="H167" s="56">
        <f>M88</f>
        <v>0</v>
      </c>
      <c r="I167" s="46">
        <f>J56</f>
        <v>0</v>
      </c>
      <c r="J167" s="46"/>
      <c r="K167" s="12"/>
      <c r="L167" s="12"/>
      <c r="M167" s="12"/>
      <c r="N167" s="11"/>
    </row>
    <row r="168" spans="1:14" hidden="1" x14ac:dyDescent="0.25">
      <c r="A168" s="199" t="s">
        <v>45</v>
      </c>
      <c r="B168" s="200"/>
      <c r="C168" s="200"/>
      <c r="D168" s="200"/>
      <c r="E168" s="200"/>
      <c r="F168" s="200"/>
      <c r="G168" s="200"/>
      <c r="H168" s="200"/>
      <c r="I168" s="200"/>
      <c r="J168" s="200"/>
      <c r="K168" s="200"/>
      <c r="L168" s="201"/>
      <c r="M168" s="60">
        <f>M165+M166+M167</f>
        <v>0</v>
      </c>
      <c r="N168" s="11"/>
    </row>
    <row r="169" spans="1:14" hidden="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1"/>
    </row>
    <row r="170" spans="1:14" hidden="1" x14ac:dyDescent="0.25">
      <c r="A170" s="190" t="s">
        <v>95</v>
      </c>
      <c r="B170" s="191"/>
      <c r="C170" s="191"/>
      <c r="D170" s="191"/>
      <c r="E170" s="191"/>
      <c r="F170" s="191"/>
      <c r="G170" s="191"/>
      <c r="H170" s="191"/>
      <c r="I170" s="191"/>
      <c r="J170" s="191"/>
      <c r="K170" s="191"/>
      <c r="L170" s="191"/>
      <c r="M170" s="11"/>
      <c r="N170" s="11"/>
    </row>
    <row r="171" spans="1:14" hidden="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t="75" hidden="1" x14ac:dyDescent="0.25">
      <c r="A172" s="181" t="s">
        <v>66</v>
      </c>
      <c r="B172" s="182"/>
      <c r="C172" s="182"/>
      <c r="D172" s="182"/>
      <c r="E172" s="183"/>
      <c r="F172" s="9" t="s">
        <v>7</v>
      </c>
      <c r="G172" s="9" t="s">
        <v>18</v>
      </c>
      <c r="H172" s="37" t="s">
        <v>22</v>
      </c>
      <c r="I172" s="9" t="s">
        <v>84</v>
      </c>
      <c r="J172" s="37" t="s">
        <v>80</v>
      </c>
      <c r="K172" s="37" t="s">
        <v>75</v>
      </c>
      <c r="L172" s="11"/>
      <c r="M172" s="11"/>
      <c r="N172" s="11"/>
    </row>
    <row r="173" spans="1:14" hidden="1" x14ac:dyDescent="0.25">
      <c r="A173" s="192">
        <v>1</v>
      </c>
      <c r="B173" s="193"/>
      <c r="C173" s="193"/>
      <c r="D173" s="193"/>
      <c r="E173" s="194"/>
      <c r="F173" s="37">
        <v>2</v>
      </c>
      <c r="G173" s="37">
        <v>3</v>
      </c>
      <c r="H173" s="37">
        <v>4</v>
      </c>
      <c r="I173" s="37">
        <v>5</v>
      </c>
      <c r="J173" s="38">
        <v>6</v>
      </c>
      <c r="K173" s="56">
        <v>7</v>
      </c>
      <c r="L173" s="11"/>
      <c r="M173" s="11"/>
      <c r="N173" s="11"/>
    </row>
    <row r="174" spans="1:14" hidden="1" x14ac:dyDescent="0.25">
      <c r="A174" s="195" t="s">
        <v>97</v>
      </c>
      <c r="B174" s="196"/>
      <c r="C174" s="196"/>
      <c r="D174" s="196"/>
      <c r="E174" s="197"/>
      <c r="F174" s="17"/>
      <c r="G174" s="18"/>
      <c r="H174" s="17"/>
      <c r="I174" s="17"/>
      <c r="J174" s="18">
        <v>30</v>
      </c>
      <c r="K174" s="10">
        <f>I174/J174</f>
        <v>0</v>
      </c>
      <c r="L174" s="11"/>
      <c r="M174" s="11"/>
      <c r="N174" s="11"/>
    </row>
    <row r="175" spans="1:14" ht="15.75" hidden="1" thickBot="1" x14ac:dyDescent="0.3">
      <c r="A175" s="71" t="s">
        <v>96</v>
      </c>
      <c r="B175" s="72"/>
      <c r="C175" s="72"/>
      <c r="D175" s="72"/>
      <c r="E175" s="72"/>
      <c r="F175" s="72"/>
      <c r="G175" s="72"/>
      <c r="H175" s="72"/>
      <c r="I175" s="61">
        <f>I174</f>
        <v>0</v>
      </c>
      <c r="J175" s="62"/>
      <c r="K175" s="63">
        <f>K174</f>
        <v>0</v>
      </c>
      <c r="L175" s="11"/>
      <c r="M175" s="11"/>
      <c r="N175" s="11"/>
    </row>
    <row r="176" spans="1:14" hidden="1" x14ac:dyDescent="0.25">
      <c r="A176" s="180" t="s">
        <v>65</v>
      </c>
      <c r="B176" s="180"/>
      <c r="C176" s="180"/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1"/>
    </row>
    <row r="177" spans="1:14" hidden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t="60" hidden="1" x14ac:dyDescent="0.25">
      <c r="A181" s="181" t="s">
        <v>66</v>
      </c>
      <c r="B181" s="182"/>
      <c r="C181" s="182"/>
      <c r="D181" s="182"/>
      <c r="E181" s="183"/>
      <c r="F181" s="9" t="s">
        <v>7</v>
      </c>
      <c r="G181" s="9" t="s">
        <v>18</v>
      </c>
      <c r="H181" s="37" t="s">
        <v>22</v>
      </c>
      <c r="I181" s="9" t="s">
        <v>84</v>
      </c>
      <c r="J181" s="9" t="s">
        <v>110</v>
      </c>
      <c r="K181" s="9" t="s">
        <v>111</v>
      </c>
      <c r="L181" s="11"/>
      <c r="M181" s="11"/>
      <c r="N181" s="11"/>
    </row>
    <row r="182" spans="1:14" hidden="1" x14ac:dyDescent="0.25">
      <c r="A182" s="192">
        <v>1</v>
      </c>
      <c r="B182" s="193"/>
      <c r="C182" s="193"/>
      <c r="D182" s="193"/>
      <c r="E182" s="194"/>
      <c r="F182" s="37">
        <v>2</v>
      </c>
      <c r="G182" s="37">
        <v>3</v>
      </c>
      <c r="H182" s="37">
        <v>4</v>
      </c>
      <c r="I182" s="37">
        <v>5</v>
      </c>
      <c r="J182" s="38">
        <v>6</v>
      </c>
      <c r="K182" s="56">
        <v>7</v>
      </c>
      <c r="L182" s="11"/>
      <c r="M182" s="64"/>
      <c r="N182" s="11"/>
    </row>
    <row r="183" spans="1:14" hidden="1" x14ac:dyDescent="0.25">
      <c r="A183" s="195" t="s">
        <v>68</v>
      </c>
      <c r="B183" s="196"/>
      <c r="C183" s="196"/>
      <c r="D183" s="196"/>
      <c r="E183" s="197"/>
      <c r="F183" s="17" t="s">
        <v>31</v>
      </c>
      <c r="G183" s="18">
        <v>0</v>
      </c>
      <c r="H183" s="17"/>
      <c r="I183" s="17">
        <f>J56</f>
        <v>0</v>
      </c>
      <c r="J183" s="24"/>
      <c r="K183" s="11"/>
      <c r="L183" s="11"/>
      <c r="M183" s="47">
        <f>J183*H183</f>
        <v>0</v>
      </c>
      <c r="N183" s="11"/>
    </row>
    <row r="184" spans="1:14" hidden="1" x14ac:dyDescent="0.25">
      <c r="A184" s="195" t="s">
        <v>69</v>
      </c>
      <c r="B184" s="196"/>
      <c r="C184" s="196"/>
      <c r="D184" s="196"/>
      <c r="E184" s="197"/>
      <c r="F184" s="17" t="s">
        <v>31</v>
      </c>
      <c r="G184" s="18">
        <v>0</v>
      </c>
      <c r="H184" s="17"/>
      <c r="I184" s="17">
        <f>J56</f>
        <v>0</v>
      </c>
      <c r="J184" s="24"/>
      <c r="K184" s="11"/>
      <c r="L184" s="11"/>
      <c r="M184" s="17"/>
      <c r="N184" s="11"/>
    </row>
    <row r="185" spans="1:14" hidden="1" x14ac:dyDescent="0.25">
      <c r="A185" s="195" t="s">
        <v>70</v>
      </c>
      <c r="B185" s="196"/>
      <c r="C185" s="196"/>
      <c r="D185" s="196"/>
      <c r="E185" s="197"/>
      <c r="F185" s="17" t="s">
        <v>93</v>
      </c>
      <c r="G185" s="65"/>
      <c r="H185" s="17"/>
      <c r="I185" s="44"/>
      <c r="J185" s="88">
        <v>3260</v>
      </c>
      <c r="K185" s="66">
        <f>I185/J185</f>
        <v>0</v>
      </c>
      <c r="L185" s="11"/>
      <c r="M185" s="11"/>
      <c r="N185" s="11"/>
    </row>
    <row r="186" spans="1:14" ht="15.75" hidden="1" thickBot="1" x14ac:dyDescent="0.3">
      <c r="A186" s="71" t="s">
        <v>67</v>
      </c>
      <c r="B186" s="72"/>
      <c r="C186" s="72"/>
      <c r="D186" s="72"/>
      <c r="E186" s="72"/>
      <c r="F186" s="72"/>
      <c r="G186" s="72"/>
      <c r="H186" s="72"/>
      <c r="I186" s="61">
        <f>I185</f>
        <v>0</v>
      </c>
      <c r="J186" s="59"/>
      <c r="K186" s="50">
        <f>K185</f>
        <v>0</v>
      </c>
      <c r="L186" s="11"/>
      <c r="M186" s="11"/>
      <c r="N186" s="11"/>
    </row>
    <row r="187" spans="1:14" x14ac:dyDescent="0.25">
      <c r="A187" s="78"/>
      <c r="B187" s="78"/>
      <c r="C187" s="78"/>
      <c r="D187" s="78"/>
      <c r="E187" s="78"/>
      <c r="F187" s="78"/>
      <c r="G187" s="78"/>
      <c r="H187" s="78"/>
      <c r="I187" s="54"/>
      <c r="J187" s="80"/>
      <c r="K187" s="55"/>
      <c r="L187" s="11"/>
      <c r="M187" s="11"/>
      <c r="N187" s="11"/>
    </row>
    <row r="188" spans="1:14" x14ac:dyDescent="0.25">
      <c r="A188" s="11"/>
      <c r="B188" s="11"/>
      <c r="C188" s="11"/>
      <c r="D188" s="11"/>
      <c r="E188" s="11"/>
      <c r="F188" s="11"/>
      <c r="G188" s="11"/>
      <c r="H188" s="11"/>
      <c r="I188" s="13"/>
      <c r="J188" s="13"/>
      <c r="K188" s="13"/>
      <c r="L188" s="11"/>
      <c r="M188" s="11"/>
      <c r="N188" s="11"/>
    </row>
    <row r="189" spans="1:14" x14ac:dyDescent="0.25">
      <c r="A189" s="205" t="s">
        <v>103</v>
      </c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11"/>
      <c r="N189" s="11"/>
    </row>
    <row r="190" spans="1:14" ht="60" x14ac:dyDescent="0.25">
      <c r="A190" s="181" t="s">
        <v>104</v>
      </c>
      <c r="B190" s="182"/>
      <c r="C190" s="182"/>
      <c r="D190" s="182"/>
      <c r="E190" s="183"/>
      <c r="F190" s="120" t="s">
        <v>7</v>
      </c>
      <c r="G190" s="120" t="s">
        <v>92</v>
      </c>
      <c r="H190" s="120" t="s">
        <v>71</v>
      </c>
      <c r="I190" s="120" t="s">
        <v>84</v>
      </c>
      <c r="J190" s="9" t="s">
        <v>110</v>
      </c>
      <c r="K190" s="9" t="s">
        <v>144</v>
      </c>
      <c r="L190" s="75"/>
      <c r="M190" s="11"/>
      <c r="N190" s="11"/>
    </row>
    <row r="191" spans="1:14" ht="20.25" customHeight="1" thickBot="1" x14ac:dyDescent="0.3">
      <c r="A191" s="210" t="s">
        <v>128</v>
      </c>
      <c r="B191" s="210"/>
      <c r="C191" s="210"/>
      <c r="D191" s="210"/>
      <c r="E191" s="210"/>
      <c r="F191" s="79"/>
      <c r="G191" s="92"/>
      <c r="H191" s="95"/>
      <c r="I191" s="58">
        <v>94.09</v>
      </c>
      <c r="J191" s="88">
        <v>65</v>
      </c>
      <c r="K191" s="116">
        <f>I191/J191</f>
        <v>1.4475384615384617</v>
      </c>
      <c r="L191" s="76"/>
      <c r="M191" s="11"/>
      <c r="N191" s="11"/>
    </row>
    <row r="192" spans="1:14" ht="15.75" hidden="1" thickBot="1" x14ac:dyDescent="0.3">
      <c r="A192" s="206" t="s">
        <v>96</v>
      </c>
      <c r="B192" s="207"/>
      <c r="C192" s="207"/>
      <c r="D192" s="207"/>
      <c r="E192" s="207"/>
      <c r="F192" s="207"/>
      <c r="G192" s="207"/>
      <c r="H192" s="207"/>
      <c r="I192" s="77">
        <f>SUM(I191:I191)</f>
        <v>94.09</v>
      </c>
      <c r="J192" s="77"/>
      <c r="K192" s="77">
        <f>SUM(K191:K191)</f>
        <v>1.4475384615384617</v>
      </c>
      <c r="L192" s="76"/>
      <c r="M192" s="11"/>
      <c r="N192" s="11"/>
    </row>
    <row r="193" spans="1:14" ht="15.75" hidden="1" thickBot="1" x14ac:dyDescent="0.3">
      <c r="A193" s="11"/>
      <c r="B193" s="11"/>
      <c r="C193" s="11"/>
      <c r="D193" s="11"/>
      <c r="E193" s="11"/>
      <c r="F193" s="11"/>
      <c r="G193" s="11"/>
      <c r="H193" s="11"/>
      <c r="I193" s="67"/>
      <c r="J193" s="67"/>
      <c r="K193" s="67"/>
      <c r="L193" s="11"/>
      <c r="M193" s="11"/>
      <c r="N193" s="11"/>
    </row>
    <row r="194" spans="1:14" ht="15.75" thickBot="1" x14ac:dyDescent="0.3">
      <c r="A194" s="208" t="s">
        <v>96</v>
      </c>
      <c r="B194" s="208"/>
      <c r="C194" s="208"/>
      <c r="D194" s="208"/>
      <c r="E194" s="208"/>
      <c r="F194" s="208"/>
      <c r="G194" s="208"/>
      <c r="H194" s="209"/>
      <c r="I194" s="117">
        <f>I191</f>
        <v>94.09</v>
      </c>
      <c r="J194" s="110"/>
      <c r="K194" s="49">
        <f>K191</f>
        <v>1.4475384615384617</v>
      </c>
      <c r="L194" s="11"/>
      <c r="M194" s="11"/>
      <c r="N194" s="11"/>
    </row>
    <row r="195" spans="1:14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4" x14ac:dyDescent="0.25">
      <c r="A196" s="211" t="s">
        <v>145</v>
      </c>
      <c r="B196" s="211"/>
      <c r="C196" s="211"/>
      <c r="D196" s="211"/>
      <c r="E196" s="211"/>
      <c r="F196" s="211"/>
      <c r="G196" s="211"/>
      <c r="H196" s="211"/>
      <c r="I196" s="211"/>
      <c r="J196" s="211"/>
      <c r="K196" s="211"/>
      <c r="L196" s="205"/>
      <c r="M196" s="11"/>
      <c r="N196" s="13"/>
    </row>
    <row r="197" spans="1:14" ht="60" x14ac:dyDescent="0.25">
      <c r="A197" s="189" t="s">
        <v>143</v>
      </c>
      <c r="B197" s="189"/>
      <c r="C197" s="189"/>
      <c r="D197" s="189"/>
      <c r="E197" s="189"/>
      <c r="F197" s="120" t="s">
        <v>7</v>
      </c>
      <c r="G197" s="120" t="s">
        <v>92</v>
      </c>
      <c r="H197" s="120" t="s">
        <v>71</v>
      </c>
      <c r="I197" s="120" t="s">
        <v>84</v>
      </c>
      <c r="J197" s="9" t="s">
        <v>110</v>
      </c>
      <c r="K197" s="9" t="s">
        <v>144</v>
      </c>
      <c r="L197" s="75"/>
      <c r="M197" s="11"/>
      <c r="N197" s="13"/>
    </row>
    <row r="198" spans="1:14" ht="28.5" customHeight="1" x14ac:dyDescent="0.25">
      <c r="A198" s="282" t="s">
        <v>152</v>
      </c>
      <c r="B198" s="300"/>
      <c r="C198" s="300"/>
      <c r="D198" s="300"/>
      <c r="E198" s="301"/>
      <c r="F198" s="138" t="s">
        <v>44</v>
      </c>
      <c r="G198" s="172"/>
      <c r="H198" s="172"/>
      <c r="I198" s="159">
        <v>128240</v>
      </c>
      <c r="J198" s="88">
        <v>65</v>
      </c>
      <c r="K198" s="116">
        <f>I198/J198</f>
        <v>1972.9230769230769</v>
      </c>
      <c r="L198" s="75"/>
      <c r="M198" s="11"/>
      <c r="N198" s="13"/>
    </row>
    <row r="199" spans="1:14" ht="21" customHeight="1" thickBot="1" x14ac:dyDescent="0.3">
      <c r="A199" s="279" t="s">
        <v>175</v>
      </c>
      <c r="B199" s="302"/>
      <c r="C199" s="302"/>
      <c r="D199" s="302"/>
      <c r="E199" s="303"/>
      <c r="F199" s="138" t="s">
        <v>44</v>
      </c>
      <c r="G199" s="172"/>
      <c r="H199" s="172"/>
      <c r="I199" s="173">
        <v>739700</v>
      </c>
      <c r="J199" s="88">
        <v>65</v>
      </c>
      <c r="K199" s="116">
        <f>I199/J199</f>
        <v>11380</v>
      </c>
      <c r="L199" s="75"/>
      <c r="M199" s="11"/>
      <c r="N199" s="13"/>
    </row>
    <row r="200" spans="1:14" ht="20.25" hidden="1" customHeight="1" thickBot="1" x14ac:dyDescent="0.3">
      <c r="A200" s="285"/>
      <c r="B200" s="285"/>
      <c r="C200" s="285"/>
      <c r="D200" s="285"/>
      <c r="E200" s="285"/>
      <c r="F200" s="138" t="s">
        <v>44</v>
      </c>
      <c r="G200" s="130"/>
      <c r="H200" s="174"/>
      <c r="I200" s="175"/>
      <c r="J200" s="176"/>
      <c r="K200" s="177"/>
      <c r="L200" s="76"/>
      <c r="M200" s="11"/>
      <c r="N200" s="13"/>
    </row>
    <row r="201" spans="1:14" ht="15.75" thickBot="1" x14ac:dyDescent="0.3">
      <c r="A201" s="227"/>
      <c r="B201" s="228"/>
      <c r="C201" s="228"/>
      <c r="D201" s="228"/>
      <c r="E201" s="228"/>
      <c r="F201" s="228"/>
      <c r="G201" s="228"/>
      <c r="H201" s="304"/>
      <c r="I201" s="178">
        <f>I198+I199+I200</f>
        <v>867940</v>
      </c>
      <c r="J201" s="179"/>
      <c r="K201" s="137">
        <f>K198+K199+K200</f>
        <v>13352.923076923076</v>
      </c>
      <c r="L201" s="26"/>
      <c r="M201" s="11"/>
      <c r="N201" s="13"/>
    </row>
    <row r="202" spans="1:14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</row>
    <row r="203" spans="1:14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</row>
    <row r="204" spans="1:14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4" x14ac:dyDescent="0.25">
      <c r="A205" s="188" t="s">
        <v>46</v>
      </c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1"/>
    </row>
    <row r="206" spans="1:14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4" ht="47.25" customHeight="1" x14ac:dyDescent="0.25">
      <c r="A207" s="204" t="s">
        <v>47</v>
      </c>
      <c r="B207" s="204"/>
      <c r="C207" s="204"/>
      <c r="D207" s="181" t="s">
        <v>48</v>
      </c>
      <c r="E207" s="182"/>
      <c r="F207" s="182"/>
      <c r="G207" s="182"/>
      <c r="H207" s="182"/>
      <c r="I207" s="182"/>
      <c r="J207" s="182"/>
      <c r="K207" s="183"/>
      <c r="L207" s="204" t="s">
        <v>58</v>
      </c>
      <c r="M207" s="204"/>
      <c r="N207" s="11"/>
    </row>
    <row r="208" spans="1:14" ht="30" x14ac:dyDescent="0.25">
      <c r="A208" s="10" t="s">
        <v>49</v>
      </c>
      <c r="B208" s="9" t="s">
        <v>50</v>
      </c>
      <c r="C208" s="10" t="s">
        <v>51</v>
      </c>
      <c r="D208" s="10" t="s">
        <v>52</v>
      </c>
      <c r="E208" s="10" t="s">
        <v>53</v>
      </c>
      <c r="F208" s="10" t="s">
        <v>146</v>
      </c>
      <c r="G208" s="10" t="s">
        <v>54</v>
      </c>
      <c r="H208" s="10" t="s">
        <v>55</v>
      </c>
      <c r="I208" s="10" t="s">
        <v>56</v>
      </c>
      <c r="J208" s="10" t="s">
        <v>98</v>
      </c>
      <c r="K208" s="10" t="s">
        <v>57</v>
      </c>
      <c r="L208" s="204"/>
      <c r="M208" s="204"/>
      <c r="N208" s="11"/>
    </row>
    <row r="209" spans="1:14" x14ac:dyDescent="0.25">
      <c r="A209" s="17">
        <f>K56</f>
        <v>1091.0880184615385</v>
      </c>
      <c r="B209" s="17"/>
      <c r="C209" s="17"/>
      <c r="D209" s="17">
        <f>K96</f>
        <v>104.23661538461538</v>
      </c>
      <c r="E209" s="17">
        <f>K107</f>
        <v>21.728307692307695</v>
      </c>
      <c r="F209" s="17">
        <f>K201</f>
        <v>13352.923076923076</v>
      </c>
      <c r="G209" s="17">
        <f>L126</f>
        <v>18.848615384615385</v>
      </c>
      <c r="H209" s="17">
        <f>K186</f>
        <v>0</v>
      </c>
      <c r="I209" s="17">
        <f>K160</f>
        <v>635.64080676923084</v>
      </c>
      <c r="J209" s="17">
        <f>K194</f>
        <v>1.4475384615384617</v>
      </c>
      <c r="K209" s="20">
        <f>J120</f>
        <v>26.6</v>
      </c>
      <c r="L209" s="202">
        <f>SUM(A209:K209)</f>
        <v>15252.512979076921</v>
      </c>
      <c r="M209" s="203"/>
      <c r="N209" s="11"/>
    </row>
    <row r="210" spans="1:14" ht="15.75" thickBot="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.75" thickBot="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71">
        <f>L209*65</f>
        <v>991413.34363999986</v>
      </c>
      <c r="N211" s="11"/>
    </row>
    <row r="212" spans="1:14" ht="15.75" thickBot="1" x14ac:dyDescent="0.3">
      <c r="A212" s="14" t="s">
        <v>112</v>
      </c>
      <c r="B212" s="14"/>
      <c r="C212" s="14"/>
      <c r="D212" s="11"/>
      <c r="E212" s="11"/>
      <c r="F212" s="11"/>
      <c r="G212" s="11"/>
      <c r="H212" s="11"/>
      <c r="I212" s="11"/>
      <c r="J212" s="11"/>
      <c r="K212" s="168">
        <f>I56+I96+I107+H120+J126+I160+I186+I175+I194+I201</f>
        <v>991413.34363999998</v>
      </c>
      <c r="L212" s="11"/>
      <c r="M212" s="11"/>
      <c r="N212" s="11"/>
    </row>
    <row r="213" spans="1:14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3"/>
      <c r="L213" s="11"/>
      <c r="M213" s="11"/>
      <c r="N213" s="11"/>
    </row>
    <row r="214" spans="1:14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</row>
    <row r="215" spans="1:14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8.75" x14ac:dyDescent="0.3">
      <c r="A216" s="3" t="s">
        <v>113</v>
      </c>
      <c r="B216" s="3"/>
      <c r="C216" s="3"/>
      <c r="G216" s="3" t="s">
        <v>114</v>
      </c>
    </row>
    <row r="224" spans="1:14" ht="15.75" x14ac:dyDescent="0.25">
      <c r="A224" s="7" t="s">
        <v>72</v>
      </c>
      <c r="B224" s="7"/>
    </row>
    <row r="225" spans="1:3" ht="15.75" x14ac:dyDescent="0.25">
      <c r="A225" s="7" t="s">
        <v>73</v>
      </c>
      <c r="B225" s="7"/>
    </row>
    <row r="226" spans="1:3" ht="15.75" x14ac:dyDescent="0.25">
      <c r="A226" s="7" t="s">
        <v>74</v>
      </c>
      <c r="C226" s="7"/>
    </row>
    <row r="227" spans="1:3" ht="15.75" x14ac:dyDescent="0.25">
      <c r="A227" s="2"/>
      <c r="B227" s="2"/>
      <c r="C227" s="2"/>
    </row>
  </sheetData>
  <mergeCells count="194">
    <mergeCell ref="A6:C6"/>
    <mergeCell ref="E6:G6"/>
    <mergeCell ref="A8:G8"/>
    <mergeCell ref="A9:H9"/>
    <mergeCell ref="A13:M13"/>
    <mergeCell ref="A17:E17"/>
    <mergeCell ref="G17:L17"/>
    <mergeCell ref="A2:D2"/>
    <mergeCell ref="E2:H2"/>
    <mergeCell ref="A3:B3"/>
    <mergeCell ref="E3:F3"/>
    <mergeCell ref="A4:C4"/>
    <mergeCell ref="E4:G4"/>
    <mergeCell ref="I4:L4"/>
    <mergeCell ref="A21:E21"/>
    <mergeCell ref="G21:L21"/>
    <mergeCell ref="A22:E22"/>
    <mergeCell ref="G22:L22"/>
    <mergeCell ref="A23:E23"/>
    <mergeCell ref="G23:L23"/>
    <mergeCell ref="A18:E18"/>
    <mergeCell ref="G18:L18"/>
    <mergeCell ref="A19:E19"/>
    <mergeCell ref="G19:L19"/>
    <mergeCell ref="A20:E20"/>
    <mergeCell ref="G20:L20"/>
    <mergeCell ref="A27:E27"/>
    <mergeCell ref="G27:L27"/>
    <mergeCell ref="A28:E28"/>
    <mergeCell ref="A29:E29"/>
    <mergeCell ref="G29:L29"/>
    <mergeCell ref="A30:E30"/>
    <mergeCell ref="G30:L30"/>
    <mergeCell ref="A24:E24"/>
    <mergeCell ref="G24:L24"/>
    <mergeCell ref="A25:E25"/>
    <mergeCell ref="G25:L25"/>
    <mergeCell ref="A26:E26"/>
    <mergeCell ref="G26:L26"/>
    <mergeCell ref="A34:E34"/>
    <mergeCell ref="G34:L34"/>
    <mergeCell ref="A35:E35"/>
    <mergeCell ref="G35:L35"/>
    <mergeCell ref="A36:E36"/>
    <mergeCell ref="G36:L36"/>
    <mergeCell ref="A31:E31"/>
    <mergeCell ref="G31:L31"/>
    <mergeCell ref="A32:E32"/>
    <mergeCell ref="G32:L32"/>
    <mergeCell ref="A33:E33"/>
    <mergeCell ref="G33:L33"/>
    <mergeCell ref="A40:E40"/>
    <mergeCell ref="G40:L40"/>
    <mergeCell ref="A41:E41"/>
    <mergeCell ref="G41:L41"/>
    <mergeCell ref="A42:E42"/>
    <mergeCell ref="G42:L42"/>
    <mergeCell ref="A37:E37"/>
    <mergeCell ref="G37:L37"/>
    <mergeCell ref="A38:E38"/>
    <mergeCell ref="G38:L38"/>
    <mergeCell ref="A39:E39"/>
    <mergeCell ref="G39:L39"/>
    <mergeCell ref="A50:E50"/>
    <mergeCell ref="A51:E51"/>
    <mergeCell ref="A52:E52"/>
    <mergeCell ref="A53:E53"/>
    <mergeCell ref="A54:E54"/>
    <mergeCell ref="A55:E55"/>
    <mergeCell ref="A43:E43"/>
    <mergeCell ref="G43:L43"/>
    <mergeCell ref="A44:E44"/>
    <mergeCell ref="G44:L44"/>
    <mergeCell ref="A48:M48"/>
    <mergeCell ref="A49:E49"/>
    <mergeCell ref="A67:E67"/>
    <mergeCell ref="A68:E68"/>
    <mergeCell ref="A69:E69"/>
    <mergeCell ref="A70:E70"/>
    <mergeCell ref="A71:E71"/>
    <mergeCell ref="A72:E72"/>
    <mergeCell ref="A56:E56"/>
    <mergeCell ref="A61:M61"/>
    <mergeCell ref="A63:E63"/>
    <mergeCell ref="A64:E64"/>
    <mergeCell ref="A65:E65"/>
    <mergeCell ref="A66:E66"/>
    <mergeCell ref="A79:E79"/>
    <mergeCell ref="A80:E80"/>
    <mergeCell ref="A81:E81"/>
    <mergeCell ref="A82:E82"/>
    <mergeCell ref="A83:E83"/>
    <mergeCell ref="A84:L84"/>
    <mergeCell ref="A73:E73"/>
    <mergeCell ref="A74:E74"/>
    <mergeCell ref="A75:E75"/>
    <mergeCell ref="A76:E76"/>
    <mergeCell ref="A77:E77"/>
    <mergeCell ref="A78:E78"/>
    <mergeCell ref="A94:E94"/>
    <mergeCell ref="A95:E95"/>
    <mergeCell ref="A96:E96"/>
    <mergeCell ref="A98:M98"/>
    <mergeCell ref="A100:E100"/>
    <mergeCell ref="A101:E101"/>
    <mergeCell ref="A86:M86"/>
    <mergeCell ref="A88:L88"/>
    <mergeCell ref="A90:E90"/>
    <mergeCell ref="A91:E91"/>
    <mergeCell ref="A92:E92"/>
    <mergeCell ref="A93:E93"/>
    <mergeCell ref="A112:E112"/>
    <mergeCell ref="A113:E113"/>
    <mergeCell ref="A114:E114"/>
    <mergeCell ref="A115:E115"/>
    <mergeCell ref="A116:E116"/>
    <mergeCell ref="A118:E118"/>
    <mergeCell ref="A102:E102"/>
    <mergeCell ref="A103:E103"/>
    <mergeCell ref="A104:E104"/>
    <mergeCell ref="A106:E106"/>
    <mergeCell ref="A109:M109"/>
    <mergeCell ref="A111:E111"/>
    <mergeCell ref="A126:E126"/>
    <mergeCell ref="F126:I126"/>
    <mergeCell ref="A130:M130"/>
    <mergeCell ref="A132:E132"/>
    <mergeCell ref="A133:E133"/>
    <mergeCell ref="A134:E134"/>
    <mergeCell ref="A119:E119"/>
    <mergeCell ref="A120:E120"/>
    <mergeCell ref="A122:N122"/>
    <mergeCell ref="A123:E123"/>
    <mergeCell ref="A124:E124"/>
    <mergeCell ref="A125:E125"/>
    <mergeCell ref="A141:E141"/>
    <mergeCell ref="A142:E142"/>
    <mergeCell ref="A143:E143"/>
    <mergeCell ref="A144:E144"/>
    <mergeCell ref="A145:E145"/>
    <mergeCell ref="A146:E146"/>
    <mergeCell ref="A135:E135"/>
    <mergeCell ref="A136:E136"/>
    <mergeCell ref="A137:E137"/>
    <mergeCell ref="A138:E138"/>
    <mergeCell ref="A139:E139"/>
    <mergeCell ref="A140:E140"/>
    <mergeCell ref="A153:E153"/>
    <mergeCell ref="A154:E154"/>
    <mergeCell ref="A155:E155"/>
    <mergeCell ref="A156:E156"/>
    <mergeCell ref="A157:E157"/>
    <mergeCell ref="A158:E158"/>
    <mergeCell ref="A147:E147"/>
    <mergeCell ref="A148:E148"/>
    <mergeCell ref="A149:E149"/>
    <mergeCell ref="A150:E150"/>
    <mergeCell ref="A151:E151"/>
    <mergeCell ref="A152:E152"/>
    <mergeCell ref="A168:L168"/>
    <mergeCell ref="A170:L170"/>
    <mergeCell ref="A172:E172"/>
    <mergeCell ref="A173:E173"/>
    <mergeCell ref="A174:E174"/>
    <mergeCell ref="A159:E159"/>
    <mergeCell ref="A160:E160"/>
    <mergeCell ref="A162:M162"/>
    <mergeCell ref="A164:E164"/>
    <mergeCell ref="A165:E165"/>
    <mergeCell ref="A166:E166"/>
    <mergeCell ref="A207:C207"/>
    <mergeCell ref="D207:K207"/>
    <mergeCell ref="L207:M208"/>
    <mergeCell ref="L209:M209"/>
    <mergeCell ref="A15:M15"/>
    <mergeCell ref="A197:E197"/>
    <mergeCell ref="A198:E198"/>
    <mergeCell ref="A199:E199"/>
    <mergeCell ref="A200:E200"/>
    <mergeCell ref="A201:H201"/>
    <mergeCell ref="A205:M205"/>
    <mergeCell ref="A189:L189"/>
    <mergeCell ref="A190:E190"/>
    <mergeCell ref="A191:E191"/>
    <mergeCell ref="A192:H192"/>
    <mergeCell ref="A194:H194"/>
    <mergeCell ref="A196:L196"/>
    <mergeCell ref="A176:M176"/>
    <mergeCell ref="A181:E181"/>
    <mergeCell ref="A182:E182"/>
    <mergeCell ref="A183:E183"/>
    <mergeCell ref="A184:E184"/>
    <mergeCell ref="A185:E185"/>
    <mergeCell ref="A167:E167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7"/>
  <sheetViews>
    <sheetView topLeftCell="A160" zoomScale="90" zoomScaleNormal="90" workbookViewId="0">
      <selection activeCell="J4" sqref="J4:M4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 x14ac:dyDescent="0.25">
      <c r="A2" s="293"/>
      <c r="B2" s="293"/>
      <c r="C2" s="293"/>
      <c r="D2" s="293"/>
      <c r="E2" s="293"/>
      <c r="F2" s="293"/>
      <c r="G2" s="293"/>
      <c r="H2" s="293"/>
    </row>
    <row r="3" spans="1:14" ht="15.75" x14ac:dyDescent="0.25">
      <c r="A3" s="293"/>
      <c r="B3" s="293"/>
      <c r="C3" s="81"/>
      <c r="D3" s="81"/>
      <c r="E3" s="293"/>
      <c r="F3" s="293"/>
      <c r="G3" s="81"/>
      <c r="H3" s="81"/>
    </row>
    <row r="4" spans="1:14" ht="40.5" customHeight="1" x14ac:dyDescent="0.25">
      <c r="A4" s="294"/>
      <c r="B4" s="294"/>
      <c r="C4" s="294"/>
      <c r="D4" s="127"/>
      <c r="E4" s="294"/>
      <c r="F4" s="294"/>
      <c r="G4" s="294"/>
      <c r="H4" s="83"/>
      <c r="J4" s="298" t="s">
        <v>172</v>
      </c>
      <c r="K4" s="295"/>
      <c r="L4" s="295"/>
      <c r="M4" s="295"/>
    </row>
    <row r="5" spans="1:14" ht="15.75" x14ac:dyDescent="0.25">
      <c r="A5" s="4"/>
      <c r="B5" s="4"/>
      <c r="C5" s="4"/>
      <c r="D5" s="126"/>
      <c r="E5" s="4"/>
      <c r="F5" s="4"/>
      <c r="G5" s="4"/>
      <c r="H5" s="126"/>
    </row>
    <row r="6" spans="1:14" ht="15.75" x14ac:dyDescent="0.25">
      <c r="A6" s="290"/>
      <c r="B6" s="290"/>
      <c r="C6" s="290"/>
      <c r="D6" s="126"/>
      <c r="E6" s="290"/>
      <c r="F6" s="290"/>
      <c r="G6" s="290"/>
      <c r="H6" s="126"/>
    </row>
    <row r="7" spans="1:14" x14ac:dyDescent="0.25">
      <c r="A7" s="128"/>
      <c r="B7" s="128"/>
      <c r="C7" s="128"/>
      <c r="D7" s="128"/>
      <c r="E7" s="128"/>
      <c r="F7" s="128"/>
      <c r="G7" s="128"/>
      <c r="H7" s="128"/>
    </row>
    <row r="8" spans="1:14" ht="15.75" x14ac:dyDescent="0.25">
      <c r="A8" s="291" t="s">
        <v>105</v>
      </c>
      <c r="B8" s="292"/>
      <c r="C8" s="292"/>
      <c r="D8" s="292"/>
      <c r="E8" s="292"/>
      <c r="F8" s="292"/>
      <c r="G8" s="292"/>
      <c r="H8" s="128"/>
    </row>
    <row r="9" spans="1:14" ht="15.75" x14ac:dyDescent="0.25">
      <c r="A9" s="291" t="s">
        <v>106</v>
      </c>
      <c r="B9" s="292"/>
      <c r="C9" s="292"/>
      <c r="D9" s="292"/>
      <c r="E9" s="292"/>
      <c r="F9" s="292"/>
      <c r="G9" s="292"/>
      <c r="H9" s="295"/>
    </row>
    <row r="11" spans="1:14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75" x14ac:dyDescent="0.25">
      <c r="A12" s="8" t="s">
        <v>107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 x14ac:dyDescent="0.25">
      <c r="A13" s="296" t="s">
        <v>164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7"/>
    </row>
    <row r="14" spans="1:14" ht="15.75" x14ac:dyDescent="0.25">
      <c r="A14" s="8" t="s">
        <v>99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21" customHeight="1" x14ac:dyDescent="0.25">
      <c r="A15" s="296" t="s">
        <v>153</v>
      </c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7"/>
    </row>
    <row r="16" spans="1:14" ht="15.75" x14ac:dyDescent="0.25">
      <c r="A16" s="8" t="s">
        <v>108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 x14ac:dyDescent="0.25">
      <c r="A17" s="204" t="s">
        <v>116</v>
      </c>
      <c r="B17" s="204"/>
      <c r="C17" s="204"/>
      <c r="D17" s="204"/>
      <c r="E17" s="204"/>
      <c r="F17" s="9" t="s">
        <v>115</v>
      </c>
      <c r="G17" s="204" t="s">
        <v>117</v>
      </c>
      <c r="H17" s="204"/>
      <c r="I17" s="204"/>
      <c r="J17" s="204"/>
      <c r="K17" s="204"/>
      <c r="L17" s="204"/>
      <c r="M17" s="9" t="s">
        <v>115</v>
      </c>
      <c r="N17" s="11"/>
    </row>
    <row r="18" spans="1:14" x14ac:dyDescent="0.25">
      <c r="A18" s="285" t="s">
        <v>131</v>
      </c>
      <c r="B18" s="285"/>
      <c r="C18" s="285"/>
      <c r="D18" s="285"/>
      <c r="E18" s="285"/>
      <c r="F18" s="140">
        <v>1</v>
      </c>
      <c r="G18" s="289" t="s">
        <v>1</v>
      </c>
      <c r="H18" s="289"/>
      <c r="I18" s="289"/>
      <c r="J18" s="289"/>
      <c r="K18" s="289"/>
      <c r="L18" s="289"/>
      <c r="M18" s="140">
        <v>1</v>
      </c>
      <c r="N18" s="11"/>
    </row>
    <row r="19" spans="1:14" x14ac:dyDescent="0.25">
      <c r="A19" s="285" t="s">
        <v>132</v>
      </c>
      <c r="B19" s="285"/>
      <c r="C19" s="285"/>
      <c r="D19" s="285"/>
      <c r="E19" s="285"/>
      <c r="F19" s="140">
        <v>10</v>
      </c>
      <c r="G19" s="279" t="s">
        <v>135</v>
      </c>
      <c r="H19" s="280"/>
      <c r="I19" s="280"/>
      <c r="J19" s="280"/>
      <c r="K19" s="280"/>
      <c r="L19" s="281"/>
      <c r="M19" s="140">
        <v>1</v>
      </c>
      <c r="N19" s="11"/>
    </row>
    <row r="20" spans="1:14" x14ac:dyDescent="0.25">
      <c r="A20" s="285" t="s">
        <v>133</v>
      </c>
      <c r="B20" s="285"/>
      <c r="C20" s="285"/>
      <c r="D20" s="285"/>
      <c r="E20" s="285"/>
      <c r="F20" s="140">
        <v>1</v>
      </c>
      <c r="G20" s="285" t="s">
        <v>137</v>
      </c>
      <c r="H20" s="285"/>
      <c r="I20" s="285"/>
      <c r="J20" s="285"/>
      <c r="K20" s="285"/>
      <c r="L20" s="285"/>
      <c r="M20" s="140">
        <v>0.5</v>
      </c>
      <c r="N20" s="11"/>
    </row>
    <row r="21" spans="1:14" x14ac:dyDescent="0.25">
      <c r="A21" s="285" t="s">
        <v>134</v>
      </c>
      <c r="B21" s="285"/>
      <c r="C21" s="285"/>
      <c r="D21" s="285"/>
      <c r="E21" s="285"/>
      <c r="F21" s="140">
        <v>0.5</v>
      </c>
      <c r="G21" s="286" t="s">
        <v>138</v>
      </c>
      <c r="H21" s="287"/>
      <c r="I21" s="287"/>
      <c r="J21" s="287"/>
      <c r="K21" s="287"/>
      <c r="L21" s="288"/>
      <c r="M21" s="140">
        <v>3</v>
      </c>
      <c r="N21" s="11"/>
    </row>
    <row r="22" spans="1:14" x14ac:dyDescent="0.25">
      <c r="A22" s="285" t="s">
        <v>136</v>
      </c>
      <c r="B22" s="285"/>
      <c r="C22" s="285"/>
      <c r="D22" s="285"/>
      <c r="E22" s="285"/>
      <c r="F22" s="140">
        <v>1</v>
      </c>
      <c r="G22" s="289" t="s">
        <v>139</v>
      </c>
      <c r="H22" s="289"/>
      <c r="I22" s="289"/>
      <c r="J22" s="289"/>
      <c r="K22" s="289"/>
      <c r="L22" s="289"/>
      <c r="M22" s="140">
        <v>2</v>
      </c>
      <c r="N22" s="11"/>
    </row>
    <row r="23" spans="1:14" x14ac:dyDescent="0.25">
      <c r="A23" s="285"/>
      <c r="B23" s="285"/>
      <c r="C23" s="285"/>
      <c r="D23" s="285"/>
      <c r="E23" s="285"/>
      <c r="F23" s="140"/>
      <c r="G23" s="289" t="s">
        <v>140</v>
      </c>
      <c r="H23" s="289"/>
      <c r="I23" s="289"/>
      <c r="J23" s="289"/>
      <c r="K23" s="289"/>
      <c r="L23" s="289"/>
      <c r="M23" s="144">
        <v>1</v>
      </c>
      <c r="N23" s="11"/>
    </row>
    <row r="24" spans="1:14" ht="15.75" customHeight="1" x14ac:dyDescent="0.25">
      <c r="A24" s="285"/>
      <c r="B24" s="285"/>
      <c r="C24" s="285"/>
      <c r="D24" s="285"/>
      <c r="E24" s="285"/>
      <c r="F24" s="140"/>
      <c r="G24" s="210" t="s">
        <v>141</v>
      </c>
      <c r="H24" s="210"/>
      <c r="I24" s="210"/>
      <c r="J24" s="210"/>
      <c r="K24" s="210"/>
      <c r="L24" s="210"/>
      <c r="M24" s="144">
        <v>1.5</v>
      </c>
      <c r="N24" s="11"/>
    </row>
    <row r="25" spans="1:14" ht="15.75" hidden="1" customHeight="1" x14ac:dyDescent="0.25">
      <c r="A25" s="279"/>
      <c r="B25" s="280"/>
      <c r="C25" s="280"/>
      <c r="D25" s="280"/>
      <c r="E25" s="281"/>
      <c r="F25" s="140"/>
      <c r="G25" s="282"/>
      <c r="H25" s="283"/>
      <c r="I25" s="283"/>
      <c r="J25" s="283"/>
      <c r="K25" s="283"/>
      <c r="L25" s="284"/>
      <c r="M25" s="144"/>
      <c r="N25" s="11"/>
    </row>
    <row r="26" spans="1:14" ht="15.75" customHeight="1" x14ac:dyDescent="0.25">
      <c r="A26" s="279"/>
      <c r="B26" s="280"/>
      <c r="C26" s="280"/>
      <c r="D26" s="280"/>
      <c r="E26" s="281"/>
      <c r="F26" s="140"/>
      <c r="G26" s="282" t="s">
        <v>142</v>
      </c>
      <c r="H26" s="283"/>
      <c r="I26" s="283"/>
      <c r="J26" s="283"/>
      <c r="K26" s="283"/>
      <c r="L26" s="284"/>
      <c r="M26" s="144">
        <v>1</v>
      </c>
      <c r="N26" s="11"/>
    </row>
    <row r="27" spans="1:14" ht="15.75" hidden="1" customHeight="1" x14ac:dyDescent="0.25">
      <c r="A27" s="279"/>
      <c r="B27" s="280"/>
      <c r="C27" s="280"/>
      <c r="D27" s="280"/>
      <c r="E27" s="281"/>
      <c r="F27" s="138"/>
      <c r="G27" s="282"/>
      <c r="H27" s="283"/>
      <c r="I27" s="283"/>
      <c r="J27" s="283"/>
      <c r="K27" s="283"/>
      <c r="L27" s="284"/>
      <c r="M27" s="97"/>
      <c r="N27" s="11"/>
    </row>
    <row r="28" spans="1:14" ht="15.75" customHeight="1" x14ac:dyDescent="0.25">
      <c r="A28" s="279"/>
      <c r="B28" s="280"/>
      <c r="C28" s="280"/>
      <c r="D28" s="280"/>
      <c r="E28" s="281"/>
      <c r="F28" s="138"/>
      <c r="M28" s="97"/>
      <c r="N28" s="11"/>
    </row>
    <row r="29" spans="1:14" ht="15.75" customHeight="1" x14ac:dyDescent="0.25">
      <c r="A29" s="279"/>
      <c r="B29" s="280"/>
      <c r="C29" s="280"/>
      <c r="D29" s="280"/>
      <c r="E29" s="281"/>
      <c r="F29" s="138"/>
      <c r="G29" s="282"/>
      <c r="H29" s="283"/>
      <c r="I29" s="283"/>
      <c r="J29" s="283"/>
      <c r="K29" s="283"/>
      <c r="L29" s="284"/>
      <c r="M29" s="97"/>
      <c r="N29" s="11"/>
    </row>
    <row r="30" spans="1:14" ht="15.75" hidden="1" customHeight="1" x14ac:dyDescent="0.25">
      <c r="A30" s="279"/>
      <c r="B30" s="280"/>
      <c r="C30" s="280"/>
      <c r="D30" s="280"/>
      <c r="E30" s="281"/>
      <c r="F30" s="138"/>
      <c r="G30" s="282"/>
      <c r="H30" s="283"/>
      <c r="I30" s="283"/>
      <c r="J30" s="283"/>
      <c r="K30" s="283"/>
      <c r="L30" s="284"/>
      <c r="M30" s="97"/>
      <c r="N30" s="11"/>
    </row>
    <row r="31" spans="1:14" ht="15.75" hidden="1" customHeight="1" x14ac:dyDescent="0.25">
      <c r="A31" s="279"/>
      <c r="B31" s="280"/>
      <c r="C31" s="280"/>
      <c r="D31" s="280"/>
      <c r="E31" s="281"/>
      <c r="F31" s="138"/>
      <c r="G31" s="282"/>
      <c r="H31" s="283"/>
      <c r="I31" s="283"/>
      <c r="J31" s="283"/>
      <c r="K31" s="283"/>
      <c r="L31" s="284"/>
      <c r="M31" s="97"/>
      <c r="N31" s="11"/>
    </row>
    <row r="32" spans="1:14" ht="15.75" hidden="1" customHeight="1" x14ac:dyDescent="0.25">
      <c r="A32" s="279"/>
      <c r="B32" s="280"/>
      <c r="C32" s="280"/>
      <c r="D32" s="280"/>
      <c r="E32" s="281"/>
      <c r="F32" s="138"/>
      <c r="G32" s="282"/>
      <c r="H32" s="283"/>
      <c r="I32" s="283"/>
      <c r="J32" s="283"/>
      <c r="K32" s="283"/>
      <c r="L32" s="284"/>
      <c r="M32" s="97"/>
      <c r="N32" s="11"/>
    </row>
    <row r="33" spans="1:14" ht="15.75" hidden="1" customHeight="1" x14ac:dyDescent="0.25">
      <c r="A33" s="279"/>
      <c r="B33" s="280"/>
      <c r="C33" s="280"/>
      <c r="D33" s="280"/>
      <c r="E33" s="281"/>
      <c r="F33" s="138"/>
      <c r="G33" s="282"/>
      <c r="H33" s="283"/>
      <c r="I33" s="283"/>
      <c r="J33" s="283"/>
      <c r="K33" s="283"/>
      <c r="L33" s="284"/>
      <c r="M33" s="97"/>
      <c r="N33" s="11"/>
    </row>
    <row r="34" spans="1:14" ht="15.75" hidden="1" customHeight="1" x14ac:dyDescent="0.25">
      <c r="A34" s="279"/>
      <c r="B34" s="280"/>
      <c r="C34" s="280"/>
      <c r="D34" s="280"/>
      <c r="E34" s="281"/>
      <c r="F34" s="138"/>
      <c r="G34" s="282"/>
      <c r="H34" s="283"/>
      <c r="I34" s="283"/>
      <c r="J34" s="283"/>
      <c r="K34" s="283"/>
      <c r="L34" s="284"/>
      <c r="M34" s="97"/>
      <c r="N34" s="11"/>
    </row>
    <row r="35" spans="1:14" ht="15.75" hidden="1" customHeight="1" x14ac:dyDescent="0.25">
      <c r="A35" s="279"/>
      <c r="B35" s="280"/>
      <c r="C35" s="280"/>
      <c r="D35" s="280"/>
      <c r="E35" s="281"/>
      <c r="F35" s="138"/>
      <c r="G35" s="282"/>
      <c r="H35" s="283"/>
      <c r="I35" s="283"/>
      <c r="J35" s="283"/>
      <c r="K35" s="283"/>
      <c r="L35" s="284"/>
      <c r="M35" s="97"/>
      <c r="N35" s="11"/>
    </row>
    <row r="36" spans="1:14" x14ac:dyDescent="0.25">
      <c r="A36" s="226"/>
      <c r="B36" s="226"/>
      <c r="C36" s="226"/>
      <c r="D36" s="226"/>
      <c r="E36" s="226"/>
      <c r="F36" s="138"/>
      <c r="G36" s="210"/>
      <c r="H36" s="210"/>
      <c r="I36" s="210"/>
      <c r="J36" s="210"/>
      <c r="K36" s="210"/>
      <c r="L36" s="210"/>
      <c r="M36" s="97"/>
      <c r="N36" s="11"/>
    </row>
    <row r="37" spans="1:14" x14ac:dyDescent="0.25">
      <c r="A37" s="226"/>
      <c r="B37" s="226"/>
      <c r="C37" s="226"/>
      <c r="D37" s="226"/>
      <c r="E37" s="226"/>
      <c r="F37" s="138"/>
      <c r="G37" s="210"/>
      <c r="H37" s="210"/>
      <c r="I37" s="210"/>
      <c r="J37" s="210"/>
      <c r="K37" s="210"/>
      <c r="L37" s="210"/>
      <c r="M37" s="97"/>
      <c r="N37" s="11"/>
    </row>
    <row r="38" spans="1:14" x14ac:dyDescent="0.25">
      <c r="A38" s="274"/>
      <c r="B38" s="274"/>
      <c r="C38" s="274"/>
      <c r="D38" s="274"/>
      <c r="E38" s="274"/>
      <c r="F38" s="79"/>
      <c r="G38" s="210"/>
      <c r="H38" s="210"/>
      <c r="I38" s="210"/>
      <c r="J38" s="210"/>
      <c r="K38" s="210"/>
      <c r="L38" s="210"/>
      <c r="M38" s="97"/>
      <c r="N38" s="11"/>
    </row>
    <row r="39" spans="1:14" x14ac:dyDescent="0.25">
      <c r="A39" s="274"/>
      <c r="B39" s="274"/>
      <c r="C39" s="274"/>
      <c r="D39" s="274"/>
      <c r="E39" s="274"/>
      <c r="F39" s="79"/>
      <c r="G39" s="210"/>
      <c r="H39" s="210"/>
      <c r="I39" s="210"/>
      <c r="J39" s="210"/>
      <c r="K39" s="210"/>
      <c r="L39" s="210"/>
      <c r="M39" s="97"/>
      <c r="N39" s="11"/>
    </row>
    <row r="40" spans="1:14" x14ac:dyDescent="0.25">
      <c r="A40" s="274"/>
      <c r="B40" s="274"/>
      <c r="C40" s="274"/>
      <c r="D40" s="274"/>
      <c r="E40" s="274"/>
      <c r="F40" s="79"/>
      <c r="G40" s="210"/>
      <c r="H40" s="210"/>
      <c r="I40" s="210"/>
      <c r="J40" s="210"/>
      <c r="K40" s="210"/>
      <c r="L40" s="210"/>
      <c r="M40" s="97"/>
      <c r="N40" s="11"/>
    </row>
    <row r="41" spans="1:14" x14ac:dyDescent="0.25">
      <c r="A41" s="274"/>
      <c r="B41" s="274"/>
      <c r="C41" s="274"/>
      <c r="D41" s="274"/>
      <c r="E41" s="274"/>
      <c r="F41" s="79"/>
      <c r="G41" s="184"/>
      <c r="H41" s="185"/>
      <c r="I41" s="185"/>
      <c r="J41" s="185"/>
      <c r="K41" s="185"/>
      <c r="L41" s="186"/>
      <c r="M41" s="97"/>
      <c r="N41" s="11"/>
    </row>
    <row r="42" spans="1:14" ht="15" customHeight="1" x14ac:dyDescent="0.25">
      <c r="A42" s="274"/>
      <c r="B42" s="274"/>
      <c r="C42" s="274"/>
      <c r="D42" s="274"/>
      <c r="E42" s="274"/>
      <c r="F42" s="79"/>
      <c r="G42" s="184"/>
      <c r="H42" s="185"/>
      <c r="I42" s="185"/>
      <c r="J42" s="185"/>
      <c r="K42" s="185"/>
      <c r="L42" s="186"/>
      <c r="M42" s="97"/>
      <c r="N42" s="11"/>
    </row>
    <row r="43" spans="1:14" ht="15.75" customHeight="1" x14ac:dyDescent="0.25">
      <c r="A43" s="275"/>
      <c r="B43" s="276"/>
      <c r="C43" s="276"/>
      <c r="D43" s="276"/>
      <c r="E43" s="277"/>
      <c r="F43" s="79"/>
      <c r="G43" s="184"/>
      <c r="H43" s="185"/>
      <c r="I43" s="185"/>
      <c r="J43" s="185"/>
      <c r="K43" s="185"/>
      <c r="L43" s="186"/>
      <c r="M43" s="97"/>
      <c r="N43" s="11"/>
    </row>
    <row r="44" spans="1:14" x14ac:dyDescent="0.25">
      <c r="A44" s="272" t="s">
        <v>2</v>
      </c>
      <c r="B44" s="272"/>
      <c r="C44" s="272"/>
      <c r="D44" s="272"/>
      <c r="E44" s="272"/>
      <c r="F44" s="142">
        <f>SUM(F18:F42)</f>
        <v>13.5</v>
      </c>
      <c r="G44" s="273" t="s">
        <v>2</v>
      </c>
      <c r="H44" s="273"/>
      <c r="I44" s="273"/>
      <c r="J44" s="273"/>
      <c r="K44" s="273"/>
      <c r="L44" s="273"/>
      <c r="M44" s="143">
        <f>SUM(M18:M43)</f>
        <v>11</v>
      </c>
      <c r="N44" s="11"/>
    </row>
    <row r="45" spans="1:14" ht="27.7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3"/>
      <c r="N45" s="11"/>
    </row>
    <row r="46" spans="1:14" x14ac:dyDescent="0.25">
      <c r="A46" s="14" t="s">
        <v>154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12.75" customHeight="1" x14ac:dyDescent="0.25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5" customHeight="1" x14ac:dyDescent="0.25">
      <c r="A48" s="268" t="s">
        <v>129</v>
      </c>
      <c r="B48" s="236"/>
      <c r="C48" s="236"/>
      <c r="D48" s="236"/>
      <c r="E48" s="236"/>
      <c r="F48" s="236"/>
      <c r="G48" s="236"/>
      <c r="H48" s="236"/>
      <c r="I48" s="236"/>
      <c r="J48" s="236"/>
      <c r="K48" s="236"/>
      <c r="L48" s="236"/>
      <c r="M48" s="236"/>
      <c r="N48" s="11"/>
    </row>
    <row r="49" spans="1:14" ht="60" x14ac:dyDescent="0.25">
      <c r="A49" s="189" t="s">
        <v>3</v>
      </c>
      <c r="B49" s="189"/>
      <c r="C49" s="189"/>
      <c r="D49" s="189"/>
      <c r="E49" s="189"/>
      <c r="F49" s="9" t="s">
        <v>4</v>
      </c>
      <c r="G49" s="9" t="s">
        <v>0</v>
      </c>
      <c r="H49" s="9" t="s">
        <v>76</v>
      </c>
      <c r="I49" s="9" t="s">
        <v>78</v>
      </c>
      <c r="J49" s="9" t="s">
        <v>110</v>
      </c>
      <c r="K49" s="9" t="s">
        <v>144</v>
      </c>
      <c r="L49" s="9" t="s">
        <v>82</v>
      </c>
      <c r="M49" s="11"/>
      <c r="N49" s="11"/>
    </row>
    <row r="50" spans="1:14" hidden="1" x14ac:dyDescent="0.25">
      <c r="A50" s="212"/>
      <c r="B50" s="212"/>
      <c r="C50" s="212"/>
      <c r="D50" s="212"/>
      <c r="E50" s="212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 x14ac:dyDescent="0.25">
      <c r="A51" s="212"/>
      <c r="B51" s="212"/>
      <c r="C51" s="212"/>
      <c r="D51" s="212"/>
      <c r="E51" s="212"/>
      <c r="F51" s="10"/>
      <c r="G51" s="10"/>
      <c r="H51" s="10"/>
      <c r="I51" s="10"/>
      <c r="J51" s="15"/>
      <c r="K51" s="15"/>
      <c r="L51" s="15"/>
      <c r="M51" s="11"/>
      <c r="N51" s="11"/>
    </row>
    <row r="52" spans="1:14" x14ac:dyDescent="0.25">
      <c r="A52" s="269">
        <v>1</v>
      </c>
      <c r="B52" s="270"/>
      <c r="C52" s="270"/>
      <c r="D52" s="270"/>
      <c r="E52" s="271"/>
      <c r="F52" s="10">
        <v>2</v>
      </c>
      <c r="G52" s="10">
        <v>3</v>
      </c>
      <c r="H52" s="10" t="s">
        <v>77</v>
      </c>
      <c r="I52" s="10" t="s">
        <v>79</v>
      </c>
      <c r="J52" s="16">
        <v>6</v>
      </c>
      <c r="K52" s="16" t="s">
        <v>81</v>
      </c>
      <c r="L52" s="16" t="s">
        <v>61</v>
      </c>
      <c r="M52" s="11"/>
      <c r="N52" s="11"/>
    </row>
    <row r="53" spans="1:14" x14ac:dyDescent="0.25">
      <c r="A53" s="210" t="s">
        <v>116</v>
      </c>
      <c r="B53" s="210"/>
      <c r="C53" s="210"/>
      <c r="D53" s="210"/>
      <c r="E53" s="210"/>
      <c r="F53" s="58">
        <v>19112.490000000002</v>
      </c>
      <c r="G53" s="65">
        <v>0.1</v>
      </c>
      <c r="H53" s="58">
        <v>22934.99</v>
      </c>
      <c r="I53" s="129">
        <f>H53*1.302-0.01</f>
        <v>29861.346980000006</v>
      </c>
      <c r="J53" s="88">
        <v>25</v>
      </c>
      <c r="K53" s="58">
        <f>I53/J53</f>
        <v>1194.4538792000003</v>
      </c>
      <c r="L53" s="65">
        <f>I53/3732670*100</f>
        <v>0.79999965118802363</v>
      </c>
      <c r="M53" s="11"/>
      <c r="N53" s="11"/>
    </row>
    <row r="54" spans="1:14" ht="15.75" thickBot="1" x14ac:dyDescent="0.3">
      <c r="A54" s="278"/>
      <c r="B54" s="278"/>
      <c r="C54" s="278"/>
      <c r="D54" s="278"/>
      <c r="E54" s="278"/>
      <c r="F54" s="84"/>
      <c r="G54" s="84"/>
      <c r="H54" s="84"/>
      <c r="I54" s="85"/>
      <c r="J54" s="86"/>
      <c r="K54" s="87"/>
      <c r="L54" s="87"/>
      <c r="M54" s="11"/>
      <c r="N54" s="11"/>
    </row>
    <row r="55" spans="1:14" ht="15.75" hidden="1" thickBot="1" x14ac:dyDescent="0.3">
      <c r="A55" s="212"/>
      <c r="B55" s="212"/>
      <c r="C55" s="212"/>
      <c r="D55" s="212"/>
      <c r="E55" s="212"/>
      <c r="F55" s="20"/>
      <c r="G55" s="20"/>
      <c r="H55" s="20"/>
      <c r="I55" s="42"/>
      <c r="J55" s="19"/>
      <c r="K55" s="42"/>
      <c r="L55" s="20"/>
      <c r="M55" s="11"/>
      <c r="N55" s="11"/>
    </row>
    <row r="56" spans="1:14" ht="15.75" thickBot="1" x14ac:dyDescent="0.3">
      <c r="A56" s="187" t="s">
        <v>83</v>
      </c>
      <c r="B56" s="187"/>
      <c r="C56" s="187"/>
      <c r="D56" s="187"/>
      <c r="E56" s="187"/>
      <c r="F56" s="73"/>
      <c r="G56" s="73"/>
      <c r="H56" s="110"/>
      <c r="I56" s="168">
        <f>I53</f>
        <v>29861.346980000006</v>
      </c>
      <c r="J56" s="111"/>
      <c r="K56" s="49">
        <f>K53</f>
        <v>1194.4538792000003</v>
      </c>
      <c r="L56" s="112"/>
      <c r="M56" s="11"/>
      <c r="N56" s="11"/>
    </row>
    <row r="57" spans="1:14" x14ac:dyDescent="0.25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16.5" customHeight="1" x14ac:dyDescent="0.25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99.75" customHeight="1" x14ac:dyDescent="0.25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98.25" hidden="1" customHeight="1" x14ac:dyDescent="0.25">
      <c r="A60" s="21"/>
      <c r="B60" s="21"/>
      <c r="C60" s="21"/>
      <c r="D60" s="21"/>
      <c r="E60" s="21"/>
      <c r="F60" s="25"/>
      <c r="G60" s="25"/>
      <c r="H60" s="25"/>
      <c r="I60" s="25"/>
      <c r="J60" s="25"/>
      <c r="K60" s="26"/>
      <c r="L60" s="25"/>
      <c r="M60" s="26"/>
      <c r="N60" s="11"/>
    </row>
    <row r="61" spans="1:14" hidden="1" x14ac:dyDescent="0.25">
      <c r="A61" s="205" t="s">
        <v>15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11"/>
    </row>
    <row r="62" spans="1:14" hidden="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11"/>
    </row>
    <row r="63" spans="1:14" ht="80.25" hidden="1" customHeight="1" x14ac:dyDescent="0.25">
      <c r="A63" s="264" t="s">
        <v>6</v>
      </c>
      <c r="B63" s="264"/>
      <c r="C63" s="264"/>
      <c r="D63" s="264"/>
      <c r="E63" s="264"/>
      <c r="F63" s="28" t="s">
        <v>7</v>
      </c>
      <c r="G63" s="28" t="s">
        <v>8</v>
      </c>
      <c r="H63" s="28" t="s">
        <v>9</v>
      </c>
      <c r="I63" s="28" t="s">
        <v>10</v>
      </c>
      <c r="J63" s="28"/>
      <c r="K63" s="28" t="s">
        <v>11</v>
      </c>
      <c r="L63" s="28" t="s">
        <v>12</v>
      </c>
      <c r="M63" s="28" t="s">
        <v>5</v>
      </c>
      <c r="N63" s="11"/>
    </row>
    <row r="64" spans="1:14" ht="15" hidden="1" customHeight="1" x14ac:dyDescent="0.25">
      <c r="A64" s="265">
        <v>1</v>
      </c>
      <c r="B64" s="266"/>
      <c r="C64" s="266"/>
      <c r="D64" s="266"/>
      <c r="E64" s="267"/>
      <c r="F64" s="28">
        <v>2</v>
      </c>
      <c r="G64" s="28">
        <v>3</v>
      </c>
      <c r="H64" s="28">
        <v>4</v>
      </c>
      <c r="I64" s="28" t="s">
        <v>59</v>
      </c>
      <c r="J64" s="28"/>
      <c r="K64" s="28">
        <v>6</v>
      </c>
      <c r="L64" s="28">
        <v>7</v>
      </c>
      <c r="M64" s="28" t="s">
        <v>60</v>
      </c>
      <c r="N64" s="11"/>
    </row>
    <row r="65" spans="1:14" ht="15" hidden="1" customHeight="1" x14ac:dyDescent="0.25">
      <c r="A65" s="263" t="s">
        <v>62</v>
      </c>
      <c r="B65" s="263"/>
      <c r="C65" s="263"/>
      <c r="D65" s="263"/>
      <c r="E65" s="263"/>
      <c r="F65" s="29" t="s">
        <v>13</v>
      </c>
      <c r="G65" s="28">
        <v>7</v>
      </c>
      <c r="H65" s="29">
        <v>10</v>
      </c>
      <c r="I65" s="30">
        <f>G65/H65</f>
        <v>0.7</v>
      </c>
      <c r="J65" s="30"/>
      <c r="K65" s="28">
        <v>20</v>
      </c>
      <c r="L65" s="31">
        <v>7100</v>
      </c>
      <c r="M65" s="31">
        <f>I65*L65</f>
        <v>4970</v>
      </c>
      <c r="N65" s="11"/>
    </row>
    <row r="66" spans="1:14" ht="15" hidden="1" customHeight="1" x14ac:dyDescent="0.25">
      <c r="A66" s="263" t="s">
        <v>63</v>
      </c>
      <c r="B66" s="263"/>
      <c r="C66" s="263"/>
      <c r="D66" s="263"/>
      <c r="E66" s="263"/>
      <c r="F66" s="29" t="s">
        <v>13</v>
      </c>
      <c r="G66" s="28">
        <v>1</v>
      </c>
      <c r="H66" s="29">
        <v>10</v>
      </c>
      <c r="I66" s="30">
        <f t="shared" ref="I66:I82" si="0">G66/H66</f>
        <v>0.1</v>
      </c>
      <c r="J66" s="30"/>
      <c r="K66" s="28">
        <v>20</v>
      </c>
      <c r="L66" s="31">
        <v>538700</v>
      </c>
      <c r="M66" s="31">
        <f t="shared" ref="M66:M83" si="1">I66*L66</f>
        <v>53870</v>
      </c>
      <c r="N66" s="11"/>
    </row>
    <row r="67" spans="1:14" ht="15" hidden="1" customHeight="1" x14ac:dyDescent="0.25">
      <c r="A67" s="263" t="s">
        <v>64</v>
      </c>
      <c r="B67" s="263"/>
      <c r="C67" s="263"/>
      <c r="D67" s="263"/>
      <c r="E67" s="263"/>
      <c r="F67" s="29" t="s">
        <v>13</v>
      </c>
      <c r="G67" s="28">
        <v>1</v>
      </c>
      <c r="H67" s="29">
        <v>10</v>
      </c>
      <c r="I67" s="30">
        <f t="shared" si="0"/>
        <v>0.1</v>
      </c>
      <c r="J67" s="30"/>
      <c r="K67" s="28">
        <v>20</v>
      </c>
      <c r="L67" s="31">
        <v>380000</v>
      </c>
      <c r="M67" s="31">
        <f t="shared" si="1"/>
        <v>38000</v>
      </c>
      <c r="N67" s="11"/>
    </row>
    <row r="68" spans="1:14" ht="12.75" hidden="1" customHeight="1" x14ac:dyDescent="0.25">
      <c r="A68" s="263"/>
      <c r="B68" s="263"/>
      <c r="C68" s="263"/>
      <c r="D68" s="263"/>
      <c r="E68" s="263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 x14ac:dyDescent="0.25">
      <c r="A69" s="263"/>
      <c r="B69" s="263"/>
      <c r="C69" s="263"/>
      <c r="D69" s="263"/>
      <c r="E69" s="263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 x14ac:dyDescent="0.25">
      <c r="A70" s="260"/>
      <c r="B70" s="261"/>
      <c r="C70" s="261"/>
      <c r="D70" s="261"/>
      <c r="E70" s="262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 x14ac:dyDescent="0.25">
      <c r="A71" s="260"/>
      <c r="B71" s="261"/>
      <c r="C71" s="261"/>
      <c r="D71" s="261"/>
      <c r="E71" s="26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 x14ac:dyDescent="0.25">
      <c r="A72" s="260"/>
      <c r="B72" s="261"/>
      <c r="C72" s="261"/>
      <c r="D72" s="261"/>
      <c r="E72" s="26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 x14ac:dyDescent="0.25">
      <c r="A73" s="260"/>
      <c r="B73" s="261"/>
      <c r="C73" s="261"/>
      <c r="D73" s="261"/>
      <c r="E73" s="26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 x14ac:dyDescent="0.25">
      <c r="A74" s="260"/>
      <c r="B74" s="261"/>
      <c r="C74" s="261"/>
      <c r="D74" s="261"/>
      <c r="E74" s="26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idden="1" x14ac:dyDescent="0.25">
      <c r="A75" s="257"/>
      <c r="B75" s="258"/>
      <c r="C75" s="258"/>
      <c r="D75" s="258"/>
      <c r="E75" s="259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 x14ac:dyDescent="0.25">
      <c r="A76" s="257"/>
      <c r="B76" s="258"/>
      <c r="C76" s="258"/>
      <c r="D76" s="258"/>
      <c r="E76" s="259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 x14ac:dyDescent="0.25">
      <c r="A77" s="257"/>
      <c r="B77" s="258"/>
      <c r="C77" s="258"/>
      <c r="D77" s="258"/>
      <c r="E77" s="259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 x14ac:dyDescent="0.25">
      <c r="A78" s="257"/>
      <c r="B78" s="258"/>
      <c r="C78" s="258"/>
      <c r="D78" s="258"/>
      <c r="E78" s="259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 x14ac:dyDescent="0.25">
      <c r="A79" s="257"/>
      <c r="B79" s="258"/>
      <c r="C79" s="258"/>
      <c r="D79" s="258"/>
      <c r="E79" s="259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 x14ac:dyDescent="0.25">
      <c r="A80" s="257"/>
      <c r="B80" s="258"/>
      <c r="C80" s="258"/>
      <c r="D80" s="258"/>
      <c r="E80" s="259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 x14ac:dyDescent="0.25">
      <c r="A81" s="257"/>
      <c r="B81" s="258"/>
      <c r="C81" s="258"/>
      <c r="D81" s="258"/>
      <c r="E81" s="259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 x14ac:dyDescent="0.25">
      <c r="A82" s="257"/>
      <c r="B82" s="258"/>
      <c r="C82" s="258"/>
      <c r="D82" s="258"/>
      <c r="E82" s="259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 x14ac:dyDescent="0.25">
      <c r="A83" s="249" t="s">
        <v>100</v>
      </c>
      <c r="B83" s="249"/>
      <c r="C83" s="249"/>
      <c r="D83" s="249"/>
      <c r="E83" s="249"/>
      <c r="F83" s="29"/>
      <c r="G83" s="29"/>
      <c r="H83" s="29"/>
      <c r="I83" s="33"/>
      <c r="J83" s="33"/>
      <c r="K83" s="29"/>
      <c r="L83" s="32"/>
      <c r="M83" s="32">
        <f t="shared" si="1"/>
        <v>0</v>
      </c>
      <c r="N83" s="11"/>
    </row>
    <row r="84" spans="1:14" ht="57" hidden="1" customHeight="1" x14ac:dyDescent="0.25">
      <c r="A84" s="250" t="s">
        <v>14</v>
      </c>
      <c r="B84" s="251"/>
      <c r="C84" s="251"/>
      <c r="D84" s="251"/>
      <c r="E84" s="251"/>
      <c r="F84" s="251"/>
      <c r="G84" s="251"/>
      <c r="H84" s="251"/>
      <c r="I84" s="251"/>
      <c r="J84" s="251"/>
      <c r="K84" s="251"/>
      <c r="L84" s="252"/>
      <c r="M84" s="32">
        <f>M83+M67+M66+M65</f>
        <v>96840</v>
      </c>
      <c r="N84" s="11"/>
    </row>
    <row r="85" spans="1:14" ht="15" customHeigh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4" x14ac:dyDescent="0.25">
      <c r="A86" s="188" t="s">
        <v>16</v>
      </c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1"/>
    </row>
    <row r="87" spans="1:14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1"/>
    </row>
    <row r="88" spans="1:14" ht="30.75" hidden="1" customHeight="1" x14ac:dyDescent="0.25">
      <c r="A88" s="253"/>
      <c r="B88" s="253"/>
      <c r="C88" s="253"/>
      <c r="D88" s="253"/>
      <c r="E88" s="253"/>
      <c r="F88" s="253"/>
      <c r="G88" s="253"/>
      <c r="H88" s="253"/>
      <c r="I88" s="253"/>
      <c r="J88" s="253"/>
      <c r="K88" s="253"/>
      <c r="L88" s="253"/>
      <c r="M88" s="35"/>
      <c r="N88" s="11"/>
    </row>
    <row r="89" spans="1:14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1:14" ht="73.5" customHeight="1" x14ac:dyDescent="0.25">
      <c r="A90" s="189" t="s">
        <v>17</v>
      </c>
      <c r="B90" s="189"/>
      <c r="C90" s="189"/>
      <c r="D90" s="189"/>
      <c r="E90" s="189"/>
      <c r="F90" s="9" t="s">
        <v>7</v>
      </c>
      <c r="G90" s="36" t="s">
        <v>92</v>
      </c>
      <c r="H90" s="9" t="s">
        <v>71</v>
      </c>
      <c r="I90" s="9" t="s">
        <v>84</v>
      </c>
      <c r="J90" s="9" t="s">
        <v>110</v>
      </c>
      <c r="K90" s="9" t="s">
        <v>144</v>
      </c>
      <c r="L90" s="11"/>
      <c r="M90" s="11"/>
      <c r="N90" s="11"/>
    </row>
    <row r="91" spans="1:14" ht="18.75" customHeight="1" x14ac:dyDescent="0.25">
      <c r="A91" s="254">
        <v>1</v>
      </c>
      <c r="B91" s="255"/>
      <c r="C91" s="255"/>
      <c r="D91" s="255"/>
      <c r="E91" s="256"/>
      <c r="F91" s="9">
        <v>2</v>
      </c>
      <c r="G91" s="9">
        <v>3</v>
      </c>
      <c r="H91" s="37">
        <v>4</v>
      </c>
      <c r="I91" s="37">
        <v>5</v>
      </c>
      <c r="J91" s="38">
        <v>6</v>
      </c>
      <c r="K91" s="38" t="s">
        <v>81</v>
      </c>
      <c r="L91" s="11"/>
      <c r="M91" s="39"/>
      <c r="N91" s="11"/>
    </row>
    <row r="92" spans="1:14" x14ac:dyDescent="0.25">
      <c r="A92" s="242" t="s">
        <v>23</v>
      </c>
      <c r="B92" s="242"/>
      <c r="C92" s="242"/>
      <c r="D92" s="242"/>
      <c r="E92" s="242"/>
      <c r="F92" s="41" t="s">
        <v>26</v>
      </c>
      <c r="G92" s="40">
        <f>I92/H92</f>
        <v>5.8077626558919522E-2</v>
      </c>
      <c r="H92" s="58">
        <v>6746.66</v>
      </c>
      <c r="I92" s="58">
        <v>391.83</v>
      </c>
      <c r="J92" s="88">
        <v>25</v>
      </c>
      <c r="K92" s="58">
        <f>I92/J92</f>
        <v>15.6732</v>
      </c>
      <c r="L92" s="11"/>
      <c r="M92" s="25"/>
      <c r="N92" s="11"/>
    </row>
    <row r="93" spans="1:14" x14ac:dyDescent="0.25">
      <c r="A93" s="242" t="s">
        <v>24</v>
      </c>
      <c r="B93" s="242"/>
      <c r="C93" s="242"/>
      <c r="D93" s="242"/>
      <c r="E93" s="242"/>
      <c r="F93" s="41" t="s">
        <v>27</v>
      </c>
      <c r="G93" s="41">
        <f>I93/H93</f>
        <v>1.4490951958112619</v>
      </c>
      <c r="H93" s="58">
        <v>1632.95</v>
      </c>
      <c r="I93" s="58">
        <v>2366.3000000000002</v>
      </c>
      <c r="J93" s="88">
        <v>25</v>
      </c>
      <c r="K93" s="58">
        <f>I93/J93</f>
        <v>94.652000000000001</v>
      </c>
      <c r="L93" s="11"/>
      <c r="M93" s="11"/>
      <c r="N93" s="11"/>
    </row>
    <row r="94" spans="1:14" x14ac:dyDescent="0.25">
      <c r="A94" s="242" t="s">
        <v>85</v>
      </c>
      <c r="B94" s="242"/>
      <c r="C94" s="242"/>
      <c r="D94" s="242"/>
      <c r="E94" s="242"/>
      <c r="F94" s="41" t="s">
        <v>28</v>
      </c>
      <c r="G94" s="41">
        <f t="shared" ref="G94:G95" si="2">I94/H94</f>
        <v>1.0498013245033113</v>
      </c>
      <c r="H94" s="58">
        <v>37.75</v>
      </c>
      <c r="I94" s="58">
        <v>39.630000000000003</v>
      </c>
      <c r="J94" s="88">
        <v>25</v>
      </c>
      <c r="K94" s="58">
        <f>I94/J94</f>
        <v>1.5852000000000002</v>
      </c>
      <c r="L94" s="11"/>
      <c r="M94" s="11"/>
      <c r="N94" s="11"/>
    </row>
    <row r="95" spans="1:14" ht="15.75" thickBot="1" x14ac:dyDescent="0.3">
      <c r="A95" s="243" t="s">
        <v>25</v>
      </c>
      <c r="B95" s="243"/>
      <c r="C95" s="243"/>
      <c r="D95" s="243"/>
      <c r="E95" s="243"/>
      <c r="F95" s="101" t="s">
        <v>28</v>
      </c>
      <c r="G95" s="41">
        <f t="shared" si="2"/>
        <v>1.0718877849210988</v>
      </c>
      <c r="H95" s="90">
        <v>51.33</v>
      </c>
      <c r="I95" s="90">
        <v>55.02</v>
      </c>
      <c r="J95" s="88">
        <v>25</v>
      </c>
      <c r="K95" s="90">
        <f>I95/J95</f>
        <v>2.2008000000000001</v>
      </c>
      <c r="L95" s="11"/>
      <c r="M95" s="11"/>
      <c r="N95" s="11"/>
    </row>
    <row r="96" spans="1:14" ht="15.75" thickBot="1" x14ac:dyDescent="0.3">
      <c r="A96" s="244" t="s">
        <v>29</v>
      </c>
      <c r="B96" s="245"/>
      <c r="C96" s="245"/>
      <c r="D96" s="245"/>
      <c r="E96" s="246"/>
      <c r="F96" s="102"/>
      <c r="G96" s="102"/>
      <c r="H96" s="102"/>
      <c r="I96" s="169">
        <f>SUM(I92:I95)</f>
        <v>2852.78</v>
      </c>
      <c r="J96" s="91"/>
      <c r="K96" s="109">
        <f>SUM(K92:K95)</f>
        <v>114.1112</v>
      </c>
      <c r="L96" s="11"/>
      <c r="M96" s="11"/>
      <c r="N96" s="11"/>
    </row>
    <row r="97" spans="1:14" ht="31.5" customHeight="1" x14ac:dyDescent="0.25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11"/>
      <c r="M97" s="11"/>
      <c r="N97" s="11"/>
    </row>
    <row r="98" spans="1:14" x14ac:dyDescent="0.25">
      <c r="A98" s="188" t="s">
        <v>30</v>
      </c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1"/>
    </row>
    <row r="99" spans="1:14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1:14" ht="60" x14ac:dyDescent="0.25">
      <c r="A100" s="238" t="s">
        <v>32</v>
      </c>
      <c r="B100" s="238"/>
      <c r="C100" s="238"/>
      <c r="D100" s="238"/>
      <c r="E100" s="238"/>
      <c r="F100" s="37" t="s">
        <v>7</v>
      </c>
      <c r="G100" s="37" t="s">
        <v>18</v>
      </c>
      <c r="H100" s="43" t="s">
        <v>87</v>
      </c>
      <c r="I100" s="9" t="s">
        <v>84</v>
      </c>
      <c r="J100" s="9" t="s">
        <v>110</v>
      </c>
      <c r="K100" s="9" t="s">
        <v>144</v>
      </c>
      <c r="L100" s="11"/>
      <c r="M100" s="11"/>
      <c r="N100" s="11"/>
    </row>
    <row r="101" spans="1:14" x14ac:dyDescent="0.25">
      <c r="A101" s="222" t="s">
        <v>118</v>
      </c>
      <c r="B101" s="222"/>
      <c r="C101" s="222"/>
      <c r="D101" s="222"/>
      <c r="E101" s="222"/>
      <c r="F101" s="97" t="s">
        <v>31</v>
      </c>
      <c r="G101" s="97">
        <v>1</v>
      </c>
      <c r="H101" s="103">
        <v>3027.85</v>
      </c>
      <c r="I101" s="58">
        <v>290.67</v>
      </c>
      <c r="J101" s="88">
        <v>25</v>
      </c>
      <c r="K101" s="104">
        <f t="shared" ref="K101:K106" si="3">I101/J101</f>
        <v>11.626800000000001</v>
      </c>
      <c r="L101" s="11"/>
      <c r="M101" s="11"/>
      <c r="N101" s="11"/>
    </row>
    <row r="102" spans="1:14" hidden="1" x14ac:dyDescent="0.25">
      <c r="A102" s="222"/>
      <c r="B102" s="222"/>
      <c r="C102" s="222"/>
      <c r="D102" s="222"/>
      <c r="E102" s="222"/>
      <c r="F102" s="97"/>
      <c r="G102" s="97"/>
      <c r="H102" s="105"/>
      <c r="I102" s="155"/>
      <c r="J102" s="88">
        <v>25</v>
      </c>
      <c r="K102" s="104">
        <f t="shared" si="3"/>
        <v>0</v>
      </c>
      <c r="L102" s="11"/>
      <c r="M102" s="47"/>
      <c r="N102" s="11"/>
    </row>
    <row r="103" spans="1:14" ht="28.5" customHeight="1" x14ac:dyDescent="0.25">
      <c r="A103" s="247" t="s">
        <v>119</v>
      </c>
      <c r="B103" s="247"/>
      <c r="C103" s="247"/>
      <c r="D103" s="247"/>
      <c r="E103" s="248"/>
      <c r="F103" s="97" t="s">
        <v>31</v>
      </c>
      <c r="G103" s="97">
        <v>1</v>
      </c>
      <c r="H103" s="103"/>
      <c r="I103" s="58">
        <v>120</v>
      </c>
      <c r="J103" s="88">
        <v>25</v>
      </c>
      <c r="K103" s="104">
        <f t="shared" si="3"/>
        <v>4.8</v>
      </c>
      <c r="L103" s="11"/>
      <c r="M103" s="11"/>
      <c r="N103" s="11"/>
    </row>
    <row r="104" spans="1:14" x14ac:dyDescent="0.25">
      <c r="A104" s="239" t="s">
        <v>120</v>
      </c>
      <c r="B104" s="240"/>
      <c r="C104" s="240"/>
      <c r="D104" s="240"/>
      <c r="E104" s="241"/>
      <c r="F104" s="97" t="s">
        <v>31</v>
      </c>
      <c r="G104" s="97">
        <v>1</v>
      </c>
      <c r="H104" s="103"/>
      <c r="I104" s="58">
        <v>52</v>
      </c>
      <c r="J104" s="88">
        <v>25</v>
      </c>
      <c r="K104" s="104">
        <f t="shared" si="3"/>
        <v>2.08</v>
      </c>
      <c r="L104" s="11"/>
      <c r="M104" s="11"/>
      <c r="N104" s="11"/>
    </row>
    <row r="105" spans="1:14" x14ac:dyDescent="0.25">
      <c r="A105" s="123" t="s">
        <v>121</v>
      </c>
      <c r="B105" s="124"/>
      <c r="C105" s="124"/>
      <c r="D105" s="124"/>
      <c r="E105" s="125"/>
      <c r="F105" s="97" t="s">
        <v>31</v>
      </c>
      <c r="G105" s="97">
        <v>1</v>
      </c>
      <c r="H105" s="103"/>
      <c r="I105" s="90">
        <v>84</v>
      </c>
      <c r="J105" s="88">
        <v>25</v>
      </c>
      <c r="K105" s="104">
        <f>I105/J105</f>
        <v>3.36</v>
      </c>
      <c r="L105" s="11"/>
      <c r="M105" s="11"/>
      <c r="N105" s="11"/>
    </row>
    <row r="106" spans="1:14" s="1" customFormat="1" ht="15.75" thickBot="1" x14ac:dyDescent="0.3">
      <c r="A106" s="222" t="s">
        <v>122</v>
      </c>
      <c r="B106" s="222"/>
      <c r="C106" s="222"/>
      <c r="D106" s="222"/>
      <c r="E106" s="222"/>
      <c r="F106" s="97" t="s">
        <v>31</v>
      </c>
      <c r="G106" s="97">
        <v>1</v>
      </c>
      <c r="H106" s="103">
        <v>500</v>
      </c>
      <c r="I106" s="90">
        <v>48</v>
      </c>
      <c r="J106" s="88">
        <v>25</v>
      </c>
      <c r="K106" s="104">
        <f t="shared" si="3"/>
        <v>1.92</v>
      </c>
      <c r="L106" s="13"/>
      <c r="M106" s="13"/>
      <c r="N106" s="13"/>
    </row>
    <row r="107" spans="1:14" ht="15.75" thickBot="1" x14ac:dyDescent="0.3">
      <c r="A107" s="121" t="s">
        <v>91</v>
      </c>
      <c r="B107" s="122"/>
      <c r="C107" s="122"/>
      <c r="D107" s="122"/>
      <c r="E107" s="122"/>
      <c r="F107" s="122"/>
      <c r="G107" s="122"/>
      <c r="H107" s="122"/>
      <c r="I107" s="170">
        <f>SUM(I101:I106)</f>
        <v>594.67000000000007</v>
      </c>
      <c r="J107" s="11"/>
      <c r="K107" s="49">
        <f>SUM(K101:K106)</f>
        <v>23.786799999999999</v>
      </c>
      <c r="L107" s="11"/>
      <c r="M107" s="11"/>
      <c r="N107" s="11"/>
    </row>
    <row r="108" spans="1:14" ht="28.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 x14ac:dyDescent="0.25">
      <c r="A109" s="188" t="s">
        <v>86</v>
      </c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1"/>
    </row>
    <row r="110" spans="1:14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1:14" ht="60" x14ac:dyDescent="0.25">
      <c r="A111" s="189" t="s">
        <v>32</v>
      </c>
      <c r="B111" s="189"/>
      <c r="C111" s="189"/>
      <c r="D111" s="189"/>
      <c r="E111" s="189"/>
      <c r="F111" s="9" t="s">
        <v>94</v>
      </c>
      <c r="G111" s="9" t="s">
        <v>22</v>
      </c>
      <c r="H111" s="9" t="s">
        <v>84</v>
      </c>
      <c r="I111" s="9" t="s">
        <v>110</v>
      </c>
      <c r="J111" s="9" t="s">
        <v>144</v>
      </c>
      <c r="K111" s="11"/>
      <c r="L111" s="11"/>
      <c r="M111" s="11"/>
      <c r="N111" s="11"/>
    </row>
    <row r="112" spans="1:14" ht="18" customHeight="1" x14ac:dyDescent="0.25">
      <c r="A112" s="184" t="s">
        <v>123</v>
      </c>
      <c r="B112" s="185"/>
      <c r="C112" s="185"/>
      <c r="D112" s="185"/>
      <c r="E112" s="186"/>
      <c r="F112" s="36">
        <v>4</v>
      </c>
      <c r="G112" s="36">
        <v>3750</v>
      </c>
      <c r="H112" s="154">
        <v>120</v>
      </c>
      <c r="I112" s="88">
        <v>25</v>
      </c>
      <c r="J112" s="99">
        <f t="shared" ref="J112:J114" si="4">H112/I112</f>
        <v>4.8</v>
      </c>
      <c r="K112" s="11"/>
      <c r="L112" s="11"/>
      <c r="M112" s="11"/>
      <c r="N112" s="11"/>
    </row>
    <row r="113" spans="1:14" ht="20.25" customHeight="1" x14ac:dyDescent="0.25">
      <c r="A113" s="210" t="s">
        <v>124</v>
      </c>
      <c r="B113" s="210"/>
      <c r="C113" s="210"/>
      <c r="D113" s="210"/>
      <c r="E113" s="210"/>
      <c r="F113" s="36">
        <v>12</v>
      </c>
      <c r="G113" s="36">
        <v>3000</v>
      </c>
      <c r="H113" s="154">
        <v>288</v>
      </c>
      <c r="I113" s="88">
        <v>25</v>
      </c>
      <c r="J113" s="99">
        <f t="shared" si="4"/>
        <v>11.52</v>
      </c>
      <c r="K113" s="11"/>
      <c r="L113" s="11"/>
      <c r="M113" s="11"/>
      <c r="N113" s="11"/>
    </row>
    <row r="114" spans="1:14" ht="18.75" customHeight="1" x14ac:dyDescent="0.25">
      <c r="A114" s="210" t="s">
        <v>125</v>
      </c>
      <c r="B114" s="210"/>
      <c r="C114" s="210"/>
      <c r="D114" s="210"/>
      <c r="E114" s="210"/>
      <c r="F114" s="36">
        <v>12</v>
      </c>
      <c r="G114" s="36">
        <v>1000</v>
      </c>
      <c r="H114" s="154">
        <v>96</v>
      </c>
      <c r="I114" s="88">
        <v>25</v>
      </c>
      <c r="J114" s="99">
        <f t="shared" si="4"/>
        <v>3.84</v>
      </c>
      <c r="K114" s="11"/>
      <c r="L114" s="11"/>
      <c r="M114" s="11"/>
      <c r="N114" s="11"/>
    </row>
    <row r="115" spans="1:14" x14ac:dyDescent="0.25">
      <c r="A115" s="184" t="s">
        <v>126</v>
      </c>
      <c r="B115" s="185"/>
      <c r="C115" s="185"/>
      <c r="D115" s="185"/>
      <c r="E115" s="186"/>
      <c r="F115" s="114"/>
      <c r="G115" s="97"/>
      <c r="H115" s="58">
        <v>80</v>
      </c>
      <c r="I115" s="88">
        <v>25</v>
      </c>
      <c r="J115" s="99">
        <f>H115/I115</f>
        <v>3.2</v>
      </c>
      <c r="K115" s="11"/>
      <c r="L115" s="11"/>
      <c r="M115" s="11"/>
      <c r="N115" s="11"/>
    </row>
    <row r="116" spans="1:14" ht="15.75" customHeight="1" thickBot="1" x14ac:dyDescent="0.3">
      <c r="A116" s="184" t="s">
        <v>127</v>
      </c>
      <c r="B116" s="185"/>
      <c r="C116" s="185"/>
      <c r="D116" s="185"/>
      <c r="E116" s="186"/>
      <c r="F116" s="36">
        <v>12</v>
      </c>
      <c r="G116" s="36">
        <v>1500</v>
      </c>
      <c r="H116" s="154">
        <v>144</v>
      </c>
      <c r="I116" s="88">
        <v>25</v>
      </c>
      <c r="J116" s="99">
        <f t="shared" ref="J116:J119" si="5">H116/I116</f>
        <v>5.76</v>
      </c>
      <c r="K116" s="11"/>
      <c r="L116" s="11"/>
      <c r="M116" s="11"/>
      <c r="N116" s="11"/>
    </row>
    <row r="117" spans="1:14" ht="14.25" hidden="1" customHeight="1" thickBot="1" x14ac:dyDescent="0.3">
      <c r="F117" s="36"/>
      <c r="G117" s="36"/>
      <c r="H117" s="115"/>
      <c r="I117" s="88"/>
      <c r="J117" s="99"/>
      <c r="K117" s="11"/>
      <c r="L117" s="11"/>
      <c r="M117" s="11"/>
      <c r="N117" s="11"/>
    </row>
    <row r="118" spans="1:14" ht="16.5" hidden="1" customHeight="1" x14ac:dyDescent="0.25">
      <c r="A118" s="210"/>
      <c r="B118" s="210"/>
      <c r="C118" s="210"/>
      <c r="D118" s="210"/>
      <c r="E118" s="210"/>
      <c r="F118" s="36"/>
      <c r="G118" s="36"/>
      <c r="H118" s="113"/>
      <c r="I118" s="88">
        <v>3260</v>
      </c>
      <c r="J118" s="99">
        <f t="shared" si="5"/>
        <v>0</v>
      </c>
      <c r="K118" s="11"/>
      <c r="L118" s="11"/>
      <c r="M118" s="11"/>
      <c r="N118" s="11"/>
    </row>
    <row r="119" spans="1:14" ht="17.25" hidden="1" customHeight="1" thickBot="1" x14ac:dyDescent="0.3">
      <c r="A119" s="184"/>
      <c r="B119" s="185"/>
      <c r="C119" s="185"/>
      <c r="D119" s="185"/>
      <c r="E119" s="186"/>
      <c r="F119" s="114"/>
      <c r="G119" s="97"/>
      <c r="H119" s="58"/>
      <c r="I119" s="88">
        <v>3260</v>
      </c>
      <c r="J119" s="99">
        <f t="shared" si="5"/>
        <v>0</v>
      </c>
      <c r="K119" s="11"/>
      <c r="L119" s="11"/>
      <c r="M119" s="11"/>
      <c r="N119" s="11"/>
    </row>
    <row r="120" spans="1:14" ht="20.25" customHeight="1" thickBot="1" x14ac:dyDescent="0.3">
      <c r="A120" s="230" t="s">
        <v>90</v>
      </c>
      <c r="B120" s="231"/>
      <c r="C120" s="231"/>
      <c r="D120" s="231"/>
      <c r="E120" s="232"/>
      <c r="F120" s="94"/>
      <c r="G120" s="94"/>
      <c r="H120" s="169">
        <f>H119+H118+H117+H116+H115+H114+H113+H112</f>
        <v>728</v>
      </c>
      <c r="I120" s="89"/>
      <c r="J120" s="100">
        <f>J119+J118+J117+J116+J115+J114+J113+J112</f>
        <v>29.12</v>
      </c>
      <c r="K120" s="11"/>
      <c r="L120" s="51"/>
      <c r="M120" s="11"/>
      <c r="N120" s="11"/>
    </row>
    <row r="121" spans="1:14" ht="20.25" customHeight="1" x14ac:dyDescent="0.25">
      <c r="A121" s="121"/>
      <c r="B121" s="122"/>
      <c r="C121" s="122"/>
      <c r="D121" s="122"/>
      <c r="E121" s="122"/>
      <c r="F121" s="122"/>
      <c r="G121" s="122"/>
      <c r="H121" s="54"/>
      <c r="I121" s="13"/>
      <c r="J121" s="55"/>
      <c r="K121" s="11"/>
      <c r="L121" s="51"/>
      <c r="M121" s="11"/>
      <c r="N121" s="11"/>
    </row>
    <row r="122" spans="1:14" ht="31.5" customHeight="1" x14ac:dyDescent="0.25">
      <c r="A122" s="233" t="s">
        <v>88</v>
      </c>
      <c r="B122" s="234"/>
      <c r="C122" s="234"/>
      <c r="D122" s="234"/>
      <c r="E122" s="234"/>
      <c r="F122" s="235"/>
      <c r="G122" s="235"/>
      <c r="H122" s="235"/>
      <c r="I122" s="236"/>
      <c r="J122" s="236"/>
      <c r="K122" s="236"/>
      <c r="L122" s="236"/>
      <c r="M122" s="235"/>
      <c r="N122" s="237"/>
    </row>
    <row r="123" spans="1:14" ht="45" x14ac:dyDescent="0.25">
      <c r="A123" s="189" t="s">
        <v>33</v>
      </c>
      <c r="B123" s="189"/>
      <c r="C123" s="189"/>
      <c r="D123" s="189"/>
      <c r="E123" s="189"/>
      <c r="F123" s="9" t="s">
        <v>7</v>
      </c>
      <c r="G123" s="9" t="s">
        <v>18</v>
      </c>
      <c r="H123" s="9" t="s">
        <v>71</v>
      </c>
      <c r="I123" s="9" t="s">
        <v>34</v>
      </c>
      <c r="J123" s="9" t="s">
        <v>84</v>
      </c>
      <c r="K123" s="37" t="s">
        <v>110</v>
      </c>
      <c r="L123" s="9" t="s">
        <v>144</v>
      </c>
      <c r="M123" s="11"/>
      <c r="N123" s="11"/>
    </row>
    <row r="124" spans="1:14" ht="31.5" customHeight="1" x14ac:dyDescent="0.25">
      <c r="A124" s="226" t="s">
        <v>35</v>
      </c>
      <c r="B124" s="226"/>
      <c r="C124" s="226"/>
      <c r="D124" s="226"/>
      <c r="E124" s="226"/>
      <c r="F124" s="96" t="s">
        <v>36</v>
      </c>
      <c r="G124" s="97">
        <v>3</v>
      </c>
      <c r="H124" s="98">
        <v>590.59</v>
      </c>
      <c r="I124" s="97">
        <v>12</v>
      </c>
      <c r="J124" s="90">
        <v>199.06</v>
      </c>
      <c r="K124" s="88">
        <v>25</v>
      </c>
      <c r="L124" s="99">
        <f>J124/K124</f>
        <v>7.9623999999999997</v>
      </c>
      <c r="M124" s="93"/>
      <c r="N124" s="11"/>
    </row>
    <row r="125" spans="1:14" ht="22.5" customHeight="1" thickBot="1" x14ac:dyDescent="0.3">
      <c r="A125" s="226" t="s">
        <v>101</v>
      </c>
      <c r="B125" s="226"/>
      <c r="C125" s="226"/>
      <c r="D125" s="226"/>
      <c r="E125" s="226"/>
      <c r="F125" s="96" t="s">
        <v>102</v>
      </c>
      <c r="G125" s="97">
        <v>1</v>
      </c>
      <c r="H125" s="98">
        <v>3300</v>
      </c>
      <c r="I125" s="97">
        <v>12</v>
      </c>
      <c r="J125" s="90">
        <v>316.8</v>
      </c>
      <c r="K125" s="88">
        <v>25</v>
      </c>
      <c r="L125" s="99">
        <f>J125/K125</f>
        <v>12.672000000000001</v>
      </c>
      <c r="M125" s="93"/>
      <c r="N125" s="11"/>
    </row>
    <row r="126" spans="1:14" ht="20.25" customHeight="1" thickBot="1" x14ac:dyDescent="0.3">
      <c r="A126" s="227" t="s">
        <v>37</v>
      </c>
      <c r="B126" s="228"/>
      <c r="C126" s="228"/>
      <c r="D126" s="228"/>
      <c r="E126" s="229"/>
      <c r="F126" s="227"/>
      <c r="G126" s="228"/>
      <c r="H126" s="228"/>
      <c r="I126" s="228"/>
      <c r="J126" s="169">
        <f>J125+J124</f>
        <v>515.86</v>
      </c>
      <c r="K126" s="89"/>
      <c r="L126" s="100">
        <f>L125+L124</f>
        <v>20.634399999999999</v>
      </c>
      <c r="M126" s="93"/>
      <c r="N126" s="11"/>
    </row>
    <row r="127" spans="1:14" ht="62.25" customHeight="1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4"/>
      <c r="K127" s="13"/>
      <c r="L127" s="55"/>
      <c r="M127" s="11"/>
      <c r="N127" s="11"/>
    </row>
    <row r="128" spans="1:14" ht="95.25" hidden="1" customHeight="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 ht="12" customHeigh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 x14ac:dyDescent="0.25">
      <c r="A130" s="188" t="s">
        <v>130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1"/>
    </row>
    <row r="131" spans="1:14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ht="60" x14ac:dyDescent="0.25">
      <c r="A132" s="189" t="s">
        <v>3</v>
      </c>
      <c r="B132" s="189"/>
      <c r="C132" s="189"/>
      <c r="D132" s="189"/>
      <c r="E132" s="189"/>
      <c r="F132" s="9" t="s">
        <v>4</v>
      </c>
      <c r="G132" s="10" t="s">
        <v>0</v>
      </c>
      <c r="H132" s="52" t="s">
        <v>89</v>
      </c>
      <c r="I132" s="52" t="s">
        <v>78</v>
      </c>
      <c r="J132" s="9" t="s">
        <v>110</v>
      </c>
      <c r="K132" s="9" t="s">
        <v>144</v>
      </c>
      <c r="L132" s="9" t="s">
        <v>82</v>
      </c>
      <c r="M132" s="39"/>
      <c r="N132" s="11"/>
    </row>
    <row r="133" spans="1:14" x14ac:dyDescent="0.25">
      <c r="A133" s="192">
        <v>1</v>
      </c>
      <c r="B133" s="193"/>
      <c r="C133" s="193"/>
      <c r="D133" s="193"/>
      <c r="E133" s="194"/>
      <c r="F133" s="37">
        <v>2</v>
      </c>
      <c r="G133" s="12">
        <v>3</v>
      </c>
      <c r="H133" s="37">
        <v>4</v>
      </c>
      <c r="I133" s="37">
        <v>5</v>
      </c>
      <c r="J133" s="38">
        <v>6</v>
      </c>
      <c r="K133" s="56">
        <v>7</v>
      </c>
      <c r="L133" s="57">
        <v>8</v>
      </c>
      <c r="M133" s="39"/>
      <c r="N133" s="13"/>
    </row>
    <row r="134" spans="1:14" ht="15.75" thickBot="1" x14ac:dyDescent="0.3">
      <c r="A134" s="210" t="s">
        <v>117</v>
      </c>
      <c r="B134" s="210"/>
      <c r="C134" s="210"/>
      <c r="D134" s="210"/>
      <c r="E134" s="210"/>
      <c r="F134" s="58">
        <v>11134.46</v>
      </c>
      <c r="G134" s="65">
        <v>0.1</v>
      </c>
      <c r="H134" s="58">
        <v>13361.35</v>
      </c>
      <c r="I134" s="58">
        <f>H134*1.302-0.01</f>
        <v>17396.467700000001</v>
      </c>
      <c r="J134" s="88">
        <v>25</v>
      </c>
      <c r="K134" s="58">
        <f>I134/J134</f>
        <v>695.85870800000009</v>
      </c>
      <c r="L134" s="130">
        <f>I134/2174560.74*100</f>
        <v>0.7999991621296354</v>
      </c>
      <c r="M134" s="24"/>
      <c r="N134" s="13"/>
    </row>
    <row r="135" spans="1:14" ht="15.75" hidden="1" thickBot="1" x14ac:dyDescent="0.3">
      <c r="A135" s="219"/>
      <c r="B135" s="220"/>
      <c r="C135" s="220"/>
      <c r="D135" s="220"/>
      <c r="E135" s="221"/>
      <c r="F135" s="58">
        <v>17865.98</v>
      </c>
      <c r="G135" s="131">
        <v>4</v>
      </c>
      <c r="H135" s="88"/>
      <c r="I135" s="65">
        <f>J56</f>
        <v>0</v>
      </c>
      <c r="J135" s="58" t="e">
        <f t="shared" ref="J135:J156" si="6">G135/H135*I135</f>
        <v>#DIV/0!</v>
      </c>
      <c r="K135" s="58">
        <f t="shared" ref="K135:K156" si="7">F135*G135*12*1.302</f>
        <v>1116552.28608</v>
      </c>
      <c r="L135" s="132" t="s">
        <v>61</v>
      </c>
      <c r="M135" s="47" t="e">
        <f t="shared" ref="M135:M159" si="8">J135*K135</f>
        <v>#DIV/0!</v>
      </c>
      <c r="N135" s="13"/>
    </row>
    <row r="136" spans="1:14" ht="15.75" hidden="1" thickBot="1" x14ac:dyDescent="0.3">
      <c r="A136" s="222"/>
      <c r="B136" s="222"/>
      <c r="C136" s="222"/>
      <c r="D136" s="222"/>
      <c r="E136" s="222"/>
      <c r="F136" s="58">
        <v>9544</v>
      </c>
      <c r="G136" s="131">
        <v>1</v>
      </c>
      <c r="H136" s="88"/>
      <c r="I136" s="65">
        <f>J56</f>
        <v>0</v>
      </c>
      <c r="J136" s="58" t="e">
        <f t="shared" si="6"/>
        <v>#DIV/0!</v>
      </c>
      <c r="K136" s="58">
        <f t="shared" si="7"/>
        <v>149115.45600000001</v>
      </c>
      <c r="L136" s="65">
        <f>I136/11277167.39*100</f>
        <v>0</v>
      </c>
      <c r="M136" s="17" t="e">
        <f t="shared" si="8"/>
        <v>#DIV/0!</v>
      </c>
      <c r="N136" s="13"/>
    </row>
    <row r="137" spans="1:14" ht="15" hidden="1" customHeight="1" x14ac:dyDescent="0.25">
      <c r="A137" s="223"/>
      <c r="B137" s="224"/>
      <c r="C137" s="224"/>
      <c r="D137" s="224"/>
      <c r="E137" s="225"/>
      <c r="F137" s="58">
        <v>11560</v>
      </c>
      <c r="G137" s="131">
        <v>1</v>
      </c>
      <c r="H137" s="88"/>
      <c r="I137" s="65">
        <f>J56</f>
        <v>0</v>
      </c>
      <c r="J137" s="58" t="e">
        <f t="shared" si="6"/>
        <v>#DIV/0!</v>
      </c>
      <c r="K137" s="58">
        <f t="shared" si="7"/>
        <v>180613.44</v>
      </c>
      <c r="L137" s="41"/>
      <c r="M137" s="17" t="e">
        <f t="shared" si="8"/>
        <v>#DIV/0!</v>
      </c>
      <c r="N137" s="13"/>
    </row>
    <row r="138" spans="1:14" ht="15.75" hidden="1" thickBot="1" x14ac:dyDescent="0.3">
      <c r="A138" s="210"/>
      <c r="B138" s="210"/>
      <c r="C138" s="210"/>
      <c r="D138" s="210"/>
      <c r="E138" s="210"/>
      <c r="F138" s="58">
        <v>9544</v>
      </c>
      <c r="G138" s="133">
        <v>0.5</v>
      </c>
      <c r="H138" s="88"/>
      <c r="I138" s="65">
        <f>J56</f>
        <v>0</v>
      </c>
      <c r="J138" s="58" t="e">
        <f t="shared" si="6"/>
        <v>#DIV/0!</v>
      </c>
      <c r="K138" s="58">
        <f t="shared" si="7"/>
        <v>74557.728000000003</v>
      </c>
      <c r="L138" s="41"/>
      <c r="M138" s="17" t="e">
        <f t="shared" si="8"/>
        <v>#DIV/0!</v>
      </c>
      <c r="N138" s="13"/>
    </row>
    <row r="139" spans="1:14" ht="15.75" hidden="1" thickBot="1" x14ac:dyDescent="0.3">
      <c r="A139" s="210"/>
      <c r="B139" s="210"/>
      <c r="C139" s="210"/>
      <c r="D139" s="210"/>
      <c r="E139" s="210"/>
      <c r="F139" s="58">
        <v>9544</v>
      </c>
      <c r="G139" s="131">
        <v>1</v>
      </c>
      <c r="H139" s="88"/>
      <c r="I139" s="65">
        <f>J56</f>
        <v>0</v>
      </c>
      <c r="J139" s="58" t="e">
        <f t="shared" si="6"/>
        <v>#DIV/0!</v>
      </c>
      <c r="K139" s="58">
        <f t="shared" si="7"/>
        <v>149115.45600000001</v>
      </c>
      <c r="L139" s="58"/>
      <c r="M139" s="17" t="e">
        <f t="shared" si="8"/>
        <v>#DIV/0!</v>
      </c>
      <c r="N139" s="13"/>
    </row>
    <row r="140" spans="1:14" ht="14.25" hidden="1" customHeight="1" x14ac:dyDescent="0.25">
      <c r="A140" s="210"/>
      <c r="B140" s="210"/>
      <c r="C140" s="210"/>
      <c r="D140" s="210"/>
      <c r="E140" s="210"/>
      <c r="F140" s="58">
        <v>9544</v>
      </c>
      <c r="G140" s="131">
        <v>1</v>
      </c>
      <c r="H140" s="88"/>
      <c r="I140" s="65">
        <f>J56</f>
        <v>0</v>
      </c>
      <c r="J140" s="58" t="e">
        <f t="shared" si="6"/>
        <v>#DIV/0!</v>
      </c>
      <c r="K140" s="58">
        <f t="shared" si="7"/>
        <v>149115.45600000001</v>
      </c>
      <c r="L140" s="89"/>
      <c r="M140" s="17" t="e">
        <f t="shared" si="8"/>
        <v>#DIV/0!</v>
      </c>
      <c r="N140" s="13"/>
    </row>
    <row r="141" spans="1:14" ht="15.75" hidden="1" thickBot="1" x14ac:dyDescent="0.3">
      <c r="A141" s="184"/>
      <c r="B141" s="185"/>
      <c r="C141" s="185"/>
      <c r="D141" s="185"/>
      <c r="E141" s="186"/>
      <c r="F141" s="58">
        <v>9544</v>
      </c>
      <c r="G141" s="58"/>
      <c r="H141" s="88"/>
      <c r="I141" s="65">
        <f>J56</f>
        <v>0</v>
      </c>
      <c r="J141" s="58" t="e">
        <f t="shared" si="6"/>
        <v>#DIV/0!</v>
      </c>
      <c r="K141" s="58">
        <f t="shared" si="7"/>
        <v>0</v>
      </c>
      <c r="L141" s="89"/>
      <c r="M141" s="17" t="e">
        <f t="shared" si="8"/>
        <v>#DIV/0!</v>
      </c>
      <c r="N141" s="13"/>
    </row>
    <row r="142" spans="1:14" ht="15.75" hidden="1" thickBot="1" x14ac:dyDescent="0.3">
      <c r="A142" s="184"/>
      <c r="B142" s="185"/>
      <c r="C142" s="185"/>
      <c r="D142" s="185"/>
      <c r="E142" s="186"/>
      <c r="F142" s="58">
        <v>9544</v>
      </c>
      <c r="G142" s="134">
        <v>0.25</v>
      </c>
      <c r="H142" s="88"/>
      <c r="I142" s="65">
        <f>J56</f>
        <v>0</v>
      </c>
      <c r="J142" s="58" t="e">
        <f t="shared" si="6"/>
        <v>#DIV/0!</v>
      </c>
      <c r="K142" s="58">
        <f t="shared" si="7"/>
        <v>37278.864000000001</v>
      </c>
      <c r="L142" s="89"/>
      <c r="M142" s="17" t="e">
        <f t="shared" si="8"/>
        <v>#DIV/0!</v>
      </c>
      <c r="N142" s="13"/>
    </row>
    <row r="143" spans="1:14" ht="15.75" hidden="1" thickBot="1" x14ac:dyDescent="0.3">
      <c r="A143" s="184"/>
      <c r="B143" s="185"/>
      <c r="C143" s="185"/>
      <c r="D143" s="185"/>
      <c r="E143" s="186"/>
      <c r="F143" s="58">
        <v>9544</v>
      </c>
      <c r="G143" s="58"/>
      <c r="H143" s="88"/>
      <c r="I143" s="65">
        <f>J56</f>
        <v>0</v>
      </c>
      <c r="J143" s="58" t="e">
        <f t="shared" si="6"/>
        <v>#DIV/0!</v>
      </c>
      <c r="K143" s="58">
        <f t="shared" si="7"/>
        <v>0</v>
      </c>
      <c r="L143" s="89"/>
      <c r="M143" s="17" t="e">
        <f t="shared" si="8"/>
        <v>#DIV/0!</v>
      </c>
      <c r="N143" s="13"/>
    </row>
    <row r="144" spans="1:14" ht="15.75" hidden="1" thickBot="1" x14ac:dyDescent="0.3">
      <c r="A144" s="184"/>
      <c r="B144" s="185"/>
      <c r="C144" s="185"/>
      <c r="D144" s="185"/>
      <c r="E144" s="186"/>
      <c r="F144" s="58">
        <v>9544</v>
      </c>
      <c r="G144" s="133">
        <v>0.5</v>
      </c>
      <c r="H144" s="88"/>
      <c r="I144" s="65">
        <f>J56</f>
        <v>0</v>
      </c>
      <c r="J144" s="58" t="e">
        <f t="shared" si="6"/>
        <v>#DIV/0!</v>
      </c>
      <c r="K144" s="58">
        <f t="shared" si="7"/>
        <v>74557.728000000003</v>
      </c>
      <c r="L144" s="89"/>
      <c r="M144" s="17" t="e">
        <f t="shared" si="8"/>
        <v>#DIV/0!</v>
      </c>
      <c r="N144" s="13"/>
    </row>
    <row r="145" spans="1:14" ht="15.75" hidden="1" customHeight="1" x14ac:dyDescent="0.25">
      <c r="A145" s="184"/>
      <c r="B145" s="185"/>
      <c r="C145" s="185"/>
      <c r="D145" s="185"/>
      <c r="E145" s="186"/>
      <c r="F145" s="58">
        <v>9544</v>
      </c>
      <c r="G145" s="131">
        <v>1</v>
      </c>
      <c r="H145" s="88"/>
      <c r="I145" s="65">
        <f>J56</f>
        <v>0</v>
      </c>
      <c r="J145" s="58" t="e">
        <f t="shared" si="6"/>
        <v>#DIV/0!</v>
      </c>
      <c r="K145" s="58">
        <f t="shared" si="7"/>
        <v>149115.45600000001</v>
      </c>
      <c r="L145" s="89"/>
      <c r="M145" s="17" t="e">
        <f t="shared" si="8"/>
        <v>#DIV/0!</v>
      </c>
      <c r="N145" s="13"/>
    </row>
    <row r="146" spans="1:14" ht="15" hidden="1" customHeight="1" x14ac:dyDescent="0.25">
      <c r="A146" s="210"/>
      <c r="B146" s="210"/>
      <c r="C146" s="210"/>
      <c r="D146" s="210"/>
      <c r="E146" s="210"/>
      <c r="F146" s="58">
        <v>9544</v>
      </c>
      <c r="G146" s="131">
        <v>1</v>
      </c>
      <c r="H146" s="88"/>
      <c r="I146" s="65">
        <f>J56</f>
        <v>0</v>
      </c>
      <c r="J146" s="58" t="e">
        <f t="shared" si="6"/>
        <v>#DIV/0!</v>
      </c>
      <c r="K146" s="58">
        <f t="shared" si="7"/>
        <v>149115.45600000001</v>
      </c>
      <c r="L146" s="89"/>
      <c r="M146" s="17" t="e">
        <f t="shared" si="8"/>
        <v>#DIV/0!</v>
      </c>
      <c r="N146" s="13"/>
    </row>
    <row r="147" spans="1:14" ht="15" hidden="1" customHeight="1" x14ac:dyDescent="0.25">
      <c r="A147" s="210"/>
      <c r="B147" s="210"/>
      <c r="C147" s="210"/>
      <c r="D147" s="210"/>
      <c r="E147" s="210"/>
      <c r="F147" s="58">
        <v>9544</v>
      </c>
      <c r="G147" s="133">
        <v>5.5</v>
      </c>
      <c r="H147" s="88"/>
      <c r="I147" s="65">
        <f>J56</f>
        <v>0</v>
      </c>
      <c r="J147" s="58" t="e">
        <f t="shared" si="6"/>
        <v>#DIV/0!</v>
      </c>
      <c r="K147" s="58">
        <f t="shared" si="7"/>
        <v>820135.00800000003</v>
      </c>
      <c r="L147" s="89"/>
      <c r="M147" s="17" t="e">
        <f t="shared" si="8"/>
        <v>#DIV/0!</v>
      </c>
      <c r="N147" s="13"/>
    </row>
    <row r="148" spans="1:14" ht="15" hidden="1" customHeight="1" x14ac:dyDescent="0.25">
      <c r="A148" s="210"/>
      <c r="B148" s="210"/>
      <c r="C148" s="210"/>
      <c r="D148" s="210"/>
      <c r="E148" s="210"/>
      <c r="F148" s="58">
        <v>9544</v>
      </c>
      <c r="G148" s="131">
        <v>1</v>
      </c>
      <c r="H148" s="88"/>
      <c r="I148" s="65">
        <f>J56</f>
        <v>0</v>
      </c>
      <c r="J148" s="58" t="e">
        <f t="shared" si="6"/>
        <v>#DIV/0!</v>
      </c>
      <c r="K148" s="58">
        <f t="shared" si="7"/>
        <v>149115.45600000001</v>
      </c>
      <c r="L148" s="89"/>
      <c r="M148" s="17" t="e">
        <f t="shared" si="8"/>
        <v>#DIV/0!</v>
      </c>
      <c r="N148" s="13"/>
    </row>
    <row r="149" spans="1:14" ht="15" hidden="1" customHeight="1" x14ac:dyDescent="0.25">
      <c r="A149" s="210"/>
      <c r="B149" s="210"/>
      <c r="C149" s="210"/>
      <c r="D149" s="210"/>
      <c r="E149" s="210"/>
      <c r="F149" s="58">
        <v>9544</v>
      </c>
      <c r="G149" s="133">
        <v>0.5</v>
      </c>
      <c r="H149" s="88"/>
      <c r="I149" s="65">
        <f>J56</f>
        <v>0</v>
      </c>
      <c r="J149" s="58" t="e">
        <f t="shared" si="6"/>
        <v>#DIV/0!</v>
      </c>
      <c r="K149" s="58">
        <f t="shared" si="7"/>
        <v>74557.728000000003</v>
      </c>
      <c r="L149" s="89"/>
      <c r="M149" s="17" t="e">
        <f t="shared" si="8"/>
        <v>#DIV/0!</v>
      </c>
      <c r="N149" s="13"/>
    </row>
    <row r="150" spans="1:14" ht="15" hidden="1" customHeight="1" x14ac:dyDescent="0.25">
      <c r="A150" s="210"/>
      <c r="B150" s="210"/>
      <c r="C150" s="210"/>
      <c r="D150" s="210"/>
      <c r="E150" s="210"/>
      <c r="F150" s="58">
        <v>9544</v>
      </c>
      <c r="G150" s="133">
        <v>0.5</v>
      </c>
      <c r="H150" s="88"/>
      <c r="I150" s="65">
        <f>J56</f>
        <v>0</v>
      </c>
      <c r="J150" s="58" t="e">
        <f t="shared" si="6"/>
        <v>#DIV/0!</v>
      </c>
      <c r="K150" s="58">
        <f t="shared" si="7"/>
        <v>74557.728000000003</v>
      </c>
      <c r="L150" s="89"/>
      <c r="M150" s="17" t="e">
        <f t="shared" si="8"/>
        <v>#DIV/0!</v>
      </c>
      <c r="N150" s="13"/>
    </row>
    <row r="151" spans="1:14" ht="15.75" hidden="1" thickBot="1" x14ac:dyDescent="0.3">
      <c r="A151" s="210"/>
      <c r="B151" s="210"/>
      <c r="C151" s="210"/>
      <c r="D151" s="210"/>
      <c r="E151" s="210"/>
      <c r="F151" s="58">
        <v>9544</v>
      </c>
      <c r="G151" s="131">
        <v>1</v>
      </c>
      <c r="H151" s="88"/>
      <c r="I151" s="65">
        <f>J56</f>
        <v>0</v>
      </c>
      <c r="J151" s="58" t="e">
        <f t="shared" si="6"/>
        <v>#DIV/0!</v>
      </c>
      <c r="K151" s="58">
        <f t="shared" si="7"/>
        <v>149115.45600000001</v>
      </c>
      <c r="L151" s="89"/>
      <c r="M151" s="17" t="e">
        <f t="shared" si="8"/>
        <v>#DIV/0!</v>
      </c>
      <c r="N151" s="13"/>
    </row>
    <row r="152" spans="1:14" ht="15.75" hidden="1" customHeight="1" x14ac:dyDescent="0.25">
      <c r="A152" s="210"/>
      <c r="B152" s="210"/>
      <c r="C152" s="210"/>
      <c r="D152" s="210"/>
      <c r="E152" s="210"/>
      <c r="F152" s="58">
        <v>9544</v>
      </c>
      <c r="G152" s="131">
        <v>4</v>
      </c>
      <c r="H152" s="88"/>
      <c r="I152" s="65">
        <f>J56</f>
        <v>0</v>
      </c>
      <c r="J152" s="58" t="e">
        <f t="shared" si="6"/>
        <v>#DIV/0!</v>
      </c>
      <c r="K152" s="58">
        <f t="shared" si="7"/>
        <v>596461.82400000002</v>
      </c>
      <c r="L152" s="89"/>
      <c r="M152" s="17" t="e">
        <f t="shared" si="8"/>
        <v>#DIV/0!</v>
      </c>
      <c r="N152" s="13"/>
    </row>
    <row r="153" spans="1:14" ht="16.5" hidden="1" customHeight="1" x14ac:dyDescent="0.25">
      <c r="A153" s="184"/>
      <c r="B153" s="185"/>
      <c r="C153" s="185"/>
      <c r="D153" s="185"/>
      <c r="E153" s="186"/>
      <c r="F153" s="58">
        <v>9544</v>
      </c>
      <c r="G153" s="131">
        <v>1</v>
      </c>
      <c r="H153" s="88"/>
      <c r="I153" s="65">
        <f>J56</f>
        <v>0</v>
      </c>
      <c r="J153" s="58" t="e">
        <f t="shared" si="6"/>
        <v>#DIV/0!</v>
      </c>
      <c r="K153" s="58">
        <f t="shared" si="7"/>
        <v>149115.45600000001</v>
      </c>
      <c r="L153" s="89"/>
      <c r="M153" s="17" t="e">
        <f t="shared" si="8"/>
        <v>#DIV/0!</v>
      </c>
      <c r="N153" s="13"/>
    </row>
    <row r="154" spans="1:14" ht="16.5" hidden="1" customHeight="1" x14ac:dyDescent="0.25">
      <c r="A154" s="184"/>
      <c r="B154" s="185"/>
      <c r="C154" s="185"/>
      <c r="D154" s="185"/>
      <c r="E154" s="186"/>
      <c r="F154" s="58">
        <v>9544</v>
      </c>
      <c r="G154" s="134">
        <v>1.75</v>
      </c>
      <c r="H154" s="88"/>
      <c r="I154" s="65">
        <f>J56</f>
        <v>0</v>
      </c>
      <c r="J154" s="58" t="e">
        <f t="shared" si="6"/>
        <v>#DIV/0!</v>
      </c>
      <c r="K154" s="58">
        <f t="shared" si="7"/>
        <v>260952.04800000001</v>
      </c>
      <c r="L154" s="89"/>
      <c r="M154" s="17" t="e">
        <f t="shared" si="8"/>
        <v>#DIV/0!</v>
      </c>
      <c r="N154" s="13"/>
    </row>
    <row r="155" spans="1:14" ht="16.5" hidden="1" customHeight="1" x14ac:dyDescent="0.25">
      <c r="A155" s="184"/>
      <c r="B155" s="185"/>
      <c r="C155" s="185"/>
      <c r="D155" s="185"/>
      <c r="E155" s="186"/>
      <c r="F155" s="58">
        <v>9544</v>
      </c>
      <c r="G155" s="65"/>
      <c r="H155" s="88"/>
      <c r="I155" s="65">
        <f>J56</f>
        <v>0</v>
      </c>
      <c r="J155" s="58" t="e">
        <f t="shared" si="6"/>
        <v>#DIV/0!</v>
      </c>
      <c r="K155" s="58">
        <f t="shared" si="7"/>
        <v>0</v>
      </c>
      <c r="L155" s="89"/>
      <c r="M155" s="17" t="e">
        <f t="shared" si="8"/>
        <v>#DIV/0!</v>
      </c>
      <c r="N155" s="13"/>
    </row>
    <row r="156" spans="1:14" ht="16.5" hidden="1" customHeight="1" x14ac:dyDescent="0.25">
      <c r="A156" s="184"/>
      <c r="B156" s="185"/>
      <c r="C156" s="185"/>
      <c r="D156" s="185"/>
      <c r="E156" s="186"/>
      <c r="F156" s="58">
        <v>9544</v>
      </c>
      <c r="G156" s="133">
        <v>0.5</v>
      </c>
      <c r="H156" s="88"/>
      <c r="I156" s="65">
        <f>J56</f>
        <v>0</v>
      </c>
      <c r="J156" s="58" t="e">
        <f t="shared" si="6"/>
        <v>#DIV/0!</v>
      </c>
      <c r="K156" s="58">
        <f t="shared" si="7"/>
        <v>74557.728000000003</v>
      </c>
      <c r="L156" s="89"/>
      <c r="M156" s="17" t="e">
        <f t="shared" si="8"/>
        <v>#DIV/0!</v>
      </c>
      <c r="N156" s="13"/>
    </row>
    <row r="157" spans="1:14" ht="15" hidden="1" customHeight="1" x14ac:dyDescent="0.25">
      <c r="A157" s="184"/>
      <c r="B157" s="185"/>
      <c r="C157" s="185"/>
      <c r="D157" s="185"/>
      <c r="E157" s="186"/>
      <c r="F157" s="58"/>
      <c r="G157" s="58"/>
      <c r="H157" s="58"/>
      <c r="I157" s="58"/>
      <c r="J157" s="58"/>
      <c r="K157" s="58"/>
      <c r="L157" s="89"/>
      <c r="M157" s="17">
        <f t="shared" si="8"/>
        <v>0</v>
      </c>
      <c r="N157" s="13"/>
    </row>
    <row r="158" spans="1:14" ht="15.75" hidden="1" customHeight="1" x14ac:dyDescent="0.25">
      <c r="A158" s="184"/>
      <c r="B158" s="185"/>
      <c r="C158" s="185"/>
      <c r="D158" s="185"/>
      <c r="E158" s="186"/>
      <c r="F158" s="58"/>
      <c r="G158" s="58"/>
      <c r="H158" s="58"/>
      <c r="I158" s="58"/>
      <c r="J158" s="58"/>
      <c r="K158" s="58"/>
      <c r="L158" s="89"/>
      <c r="M158" s="17">
        <f t="shared" si="8"/>
        <v>0</v>
      </c>
      <c r="N158" s="13"/>
    </row>
    <row r="159" spans="1:14" ht="14.25" hidden="1" customHeight="1" x14ac:dyDescent="0.25">
      <c r="A159" s="184"/>
      <c r="B159" s="185"/>
      <c r="C159" s="185"/>
      <c r="D159" s="185"/>
      <c r="E159" s="186"/>
      <c r="F159" s="58"/>
      <c r="G159" s="58"/>
      <c r="H159" s="58"/>
      <c r="I159" s="58"/>
      <c r="J159" s="88">
        <v>105</v>
      </c>
      <c r="K159" s="90">
        <f>I159/J159</f>
        <v>0</v>
      </c>
      <c r="L159" s="89"/>
      <c r="M159" s="45">
        <f t="shared" si="8"/>
        <v>0</v>
      </c>
      <c r="N159" s="13"/>
    </row>
    <row r="160" spans="1:14" ht="15.75" thickBot="1" x14ac:dyDescent="0.3">
      <c r="A160" s="187" t="s">
        <v>83</v>
      </c>
      <c r="B160" s="187"/>
      <c r="C160" s="187"/>
      <c r="D160" s="187"/>
      <c r="E160" s="187"/>
      <c r="F160" s="135"/>
      <c r="G160" s="139"/>
      <c r="H160" s="139"/>
      <c r="I160" s="169">
        <f>I134</f>
        <v>17396.467700000001</v>
      </c>
      <c r="J160" s="91"/>
      <c r="K160" s="137">
        <f>K134</f>
        <v>695.85870800000009</v>
      </c>
      <c r="L160" s="89"/>
      <c r="M160" s="24"/>
      <c r="N160" s="13"/>
    </row>
    <row r="161" spans="1:14" ht="24.75" customHeight="1" x14ac:dyDescent="0.25">
      <c r="A161" s="89"/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11"/>
      <c r="N161" s="11"/>
    </row>
    <row r="162" spans="1:14" hidden="1" x14ac:dyDescent="0.25">
      <c r="A162" s="188" t="s">
        <v>38</v>
      </c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1"/>
    </row>
    <row r="163" spans="1:14" hidden="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14" ht="45" hidden="1" x14ac:dyDescent="0.25">
      <c r="A164" s="189" t="s">
        <v>39</v>
      </c>
      <c r="B164" s="189"/>
      <c r="C164" s="189"/>
      <c r="D164" s="189"/>
      <c r="E164" s="189"/>
      <c r="F164" s="9" t="s">
        <v>7</v>
      </c>
      <c r="G164" s="9" t="s">
        <v>18</v>
      </c>
      <c r="H164" s="9" t="s">
        <v>19</v>
      </c>
      <c r="I164" s="9" t="s">
        <v>20</v>
      </c>
      <c r="J164" s="9"/>
      <c r="K164" s="9" t="s">
        <v>21</v>
      </c>
      <c r="L164" s="9" t="s">
        <v>22</v>
      </c>
      <c r="M164" s="9" t="s">
        <v>84</v>
      </c>
      <c r="N164" s="11"/>
    </row>
    <row r="165" spans="1:14" hidden="1" x14ac:dyDescent="0.25">
      <c r="A165" s="198" t="s">
        <v>40</v>
      </c>
      <c r="B165" s="198"/>
      <c r="C165" s="198"/>
      <c r="D165" s="198"/>
      <c r="E165" s="198"/>
      <c r="F165" s="12" t="s">
        <v>43</v>
      </c>
      <c r="G165" s="12">
        <v>0</v>
      </c>
      <c r="H165" s="56">
        <f>M88</f>
        <v>0</v>
      </c>
      <c r="I165" s="46">
        <f>J56</f>
        <v>0</v>
      </c>
      <c r="J165" s="46"/>
      <c r="K165" s="12"/>
      <c r="L165" s="12"/>
      <c r="M165" s="12"/>
      <c r="N165" s="11"/>
    </row>
    <row r="166" spans="1:14" hidden="1" x14ac:dyDescent="0.25">
      <c r="A166" s="198" t="s">
        <v>41</v>
      </c>
      <c r="B166" s="198"/>
      <c r="C166" s="198"/>
      <c r="D166" s="198"/>
      <c r="E166" s="198"/>
      <c r="F166" s="12" t="s">
        <v>44</v>
      </c>
      <c r="G166" s="12">
        <v>0</v>
      </c>
      <c r="H166" s="56">
        <f>M88</f>
        <v>0</v>
      </c>
      <c r="I166" s="46">
        <f>J56</f>
        <v>0</v>
      </c>
      <c r="J166" s="46"/>
      <c r="K166" s="12"/>
      <c r="L166" s="12"/>
      <c r="M166" s="12"/>
      <c r="N166" s="11"/>
    </row>
    <row r="167" spans="1:14" hidden="1" x14ac:dyDescent="0.25">
      <c r="A167" s="198" t="s">
        <v>42</v>
      </c>
      <c r="B167" s="198"/>
      <c r="C167" s="198"/>
      <c r="D167" s="198"/>
      <c r="E167" s="198"/>
      <c r="F167" s="12" t="s">
        <v>44</v>
      </c>
      <c r="G167" s="12">
        <v>0</v>
      </c>
      <c r="H167" s="56">
        <f>M88</f>
        <v>0</v>
      </c>
      <c r="I167" s="46">
        <f>J56</f>
        <v>0</v>
      </c>
      <c r="J167" s="46"/>
      <c r="K167" s="12"/>
      <c r="L167" s="12"/>
      <c r="M167" s="12"/>
      <c r="N167" s="11"/>
    </row>
    <row r="168" spans="1:14" hidden="1" x14ac:dyDescent="0.25">
      <c r="A168" s="199" t="s">
        <v>45</v>
      </c>
      <c r="B168" s="200"/>
      <c r="C168" s="200"/>
      <c r="D168" s="200"/>
      <c r="E168" s="200"/>
      <c r="F168" s="200"/>
      <c r="G168" s="200"/>
      <c r="H168" s="200"/>
      <c r="I168" s="200"/>
      <c r="J168" s="200"/>
      <c r="K168" s="200"/>
      <c r="L168" s="201"/>
      <c r="M168" s="60">
        <f>M165+M166+M167</f>
        <v>0</v>
      </c>
      <c r="N168" s="11"/>
    </row>
    <row r="169" spans="1:14" hidden="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1"/>
    </row>
    <row r="170" spans="1:14" hidden="1" x14ac:dyDescent="0.25">
      <c r="A170" s="190" t="s">
        <v>95</v>
      </c>
      <c r="B170" s="191"/>
      <c r="C170" s="191"/>
      <c r="D170" s="191"/>
      <c r="E170" s="191"/>
      <c r="F170" s="191"/>
      <c r="G170" s="191"/>
      <c r="H170" s="191"/>
      <c r="I170" s="191"/>
      <c r="J170" s="191"/>
      <c r="K170" s="191"/>
      <c r="L170" s="191"/>
      <c r="M170" s="11"/>
      <c r="N170" s="11"/>
    </row>
    <row r="171" spans="1:14" hidden="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t="75" hidden="1" x14ac:dyDescent="0.25">
      <c r="A172" s="181" t="s">
        <v>66</v>
      </c>
      <c r="B172" s="182"/>
      <c r="C172" s="182"/>
      <c r="D172" s="182"/>
      <c r="E172" s="183"/>
      <c r="F172" s="9" t="s">
        <v>7</v>
      </c>
      <c r="G172" s="9" t="s">
        <v>18</v>
      </c>
      <c r="H172" s="37" t="s">
        <v>22</v>
      </c>
      <c r="I172" s="9" t="s">
        <v>84</v>
      </c>
      <c r="J172" s="37" t="s">
        <v>80</v>
      </c>
      <c r="K172" s="37" t="s">
        <v>75</v>
      </c>
      <c r="L172" s="11"/>
      <c r="M172" s="11"/>
      <c r="N172" s="11"/>
    </row>
    <row r="173" spans="1:14" hidden="1" x14ac:dyDescent="0.25">
      <c r="A173" s="192">
        <v>1</v>
      </c>
      <c r="B173" s="193"/>
      <c r="C173" s="193"/>
      <c r="D173" s="193"/>
      <c r="E173" s="194"/>
      <c r="F173" s="37">
        <v>2</v>
      </c>
      <c r="G173" s="37">
        <v>3</v>
      </c>
      <c r="H173" s="37">
        <v>4</v>
      </c>
      <c r="I173" s="37">
        <v>5</v>
      </c>
      <c r="J173" s="38">
        <v>6</v>
      </c>
      <c r="K173" s="56">
        <v>7</v>
      </c>
      <c r="L173" s="11"/>
      <c r="M173" s="11"/>
      <c r="N173" s="11"/>
    </row>
    <row r="174" spans="1:14" hidden="1" x14ac:dyDescent="0.25">
      <c r="A174" s="195" t="s">
        <v>97</v>
      </c>
      <c r="B174" s="196"/>
      <c r="C174" s="196"/>
      <c r="D174" s="196"/>
      <c r="E174" s="197"/>
      <c r="F174" s="17"/>
      <c r="G174" s="18"/>
      <c r="H174" s="17"/>
      <c r="I174" s="17"/>
      <c r="J174" s="18">
        <v>30</v>
      </c>
      <c r="K174" s="10">
        <f>I174/J174</f>
        <v>0</v>
      </c>
      <c r="L174" s="11"/>
      <c r="M174" s="11"/>
      <c r="N174" s="11"/>
    </row>
    <row r="175" spans="1:14" ht="15.75" hidden="1" thickBot="1" x14ac:dyDescent="0.3">
      <c r="A175" s="71" t="s">
        <v>96</v>
      </c>
      <c r="B175" s="72"/>
      <c r="C175" s="72"/>
      <c r="D175" s="72"/>
      <c r="E175" s="72"/>
      <c r="F175" s="72"/>
      <c r="G175" s="72"/>
      <c r="H175" s="72"/>
      <c r="I175" s="61">
        <f>I174</f>
        <v>0</v>
      </c>
      <c r="J175" s="62"/>
      <c r="K175" s="63">
        <f>K174</f>
        <v>0</v>
      </c>
      <c r="L175" s="11"/>
      <c r="M175" s="11"/>
      <c r="N175" s="11"/>
    </row>
    <row r="176" spans="1:14" hidden="1" x14ac:dyDescent="0.25">
      <c r="A176" s="180" t="s">
        <v>65</v>
      </c>
      <c r="B176" s="180"/>
      <c r="C176" s="180"/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1"/>
    </row>
    <row r="177" spans="1:14" hidden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t="60" hidden="1" x14ac:dyDescent="0.25">
      <c r="A181" s="181" t="s">
        <v>66</v>
      </c>
      <c r="B181" s="182"/>
      <c r="C181" s="182"/>
      <c r="D181" s="182"/>
      <c r="E181" s="183"/>
      <c r="F181" s="9" t="s">
        <v>7</v>
      </c>
      <c r="G181" s="9" t="s">
        <v>18</v>
      </c>
      <c r="H181" s="37" t="s">
        <v>22</v>
      </c>
      <c r="I181" s="9" t="s">
        <v>84</v>
      </c>
      <c r="J181" s="9" t="s">
        <v>110</v>
      </c>
      <c r="K181" s="9" t="s">
        <v>111</v>
      </c>
      <c r="L181" s="11"/>
      <c r="M181" s="11"/>
      <c r="N181" s="11"/>
    </row>
    <row r="182" spans="1:14" hidden="1" x14ac:dyDescent="0.25">
      <c r="A182" s="192">
        <v>1</v>
      </c>
      <c r="B182" s="193"/>
      <c r="C182" s="193"/>
      <c r="D182" s="193"/>
      <c r="E182" s="194"/>
      <c r="F182" s="37">
        <v>2</v>
      </c>
      <c r="G182" s="37">
        <v>3</v>
      </c>
      <c r="H182" s="37">
        <v>4</v>
      </c>
      <c r="I182" s="37">
        <v>5</v>
      </c>
      <c r="J182" s="38">
        <v>6</v>
      </c>
      <c r="K182" s="56">
        <v>7</v>
      </c>
      <c r="L182" s="11"/>
      <c r="M182" s="64"/>
      <c r="N182" s="11"/>
    </row>
    <row r="183" spans="1:14" hidden="1" x14ac:dyDescent="0.25">
      <c r="A183" s="195" t="s">
        <v>68</v>
      </c>
      <c r="B183" s="196"/>
      <c r="C183" s="196"/>
      <c r="D183" s="196"/>
      <c r="E183" s="197"/>
      <c r="F183" s="17" t="s">
        <v>31</v>
      </c>
      <c r="G183" s="18">
        <v>0</v>
      </c>
      <c r="H183" s="17"/>
      <c r="I183" s="17">
        <f>J56</f>
        <v>0</v>
      </c>
      <c r="J183" s="24"/>
      <c r="K183" s="11"/>
      <c r="L183" s="11"/>
      <c r="M183" s="47">
        <f>J183*H183</f>
        <v>0</v>
      </c>
      <c r="N183" s="11"/>
    </row>
    <row r="184" spans="1:14" hidden="1" x14ac:dyDescent="0.25">
      <c r="A184" s="195" t="s">
        <v>69</v>
      </c>
      <c r="B184" s="196"/>
      <c r="C184" s="196"/>
      <c r="D184" s="196"/>
      <c r="E184" s="197"/>
      <c r="F184" s="17" t="s">
        <v>31</v>
      </c>
      <c r="G184" s="18">
        <v>0</v>
      </c>
      <c r="H184" s="17"/>
      <c r="I184" s="17">
        <f>J56</f>
        <v>0</v>
      </c>
      <c r="J184" s="24"/>
      <c r="K184" s="11"/>
      <c r="L184" s="11"/>
      <c r="M184" s="17"/>
      <c r="N184" s="11"/>
    </row>
    <row r="185" spans="1:14" hidden="1" x14ac:dyDescent="0.25">
      <c r="A185" s="195" t="s">
        <v>70</v>
      </c>
      <c r="B185" s="196"/>
      <c r="C185" s="196"/>
      <c r="D185" s="196"/>
      <c r="E185" s="197"/>
      <c r="F185" s="17" t="s">
        <v>93</v>
      </c>
      <c r="G185" s="65"/>
      <c r="H185" s="17"/>
      <c r="I185" s="44"/>
      <c r="J185" s="88">
        <v>3260</v>
      </c>
      <c r="K185" s="66">
        <f>I185/J185</f>
        <v>0</v>
      </c>
      <c r="L185" s="11"/>
      <c r="M185" s="11"/>
      <c r="N185" s="11"/>
    </row>
    <row r="186" spans="1:14" ht="15.75" hidden="1" thickBot="1" x14ac:dyDescent="0.3">
      <c r="A186" s="71" t="s">
        <v>67</v>
      </c>
      <c r="B186" s="72"/>
      <c r="C186" s="72"/>
      <c r="D186" s="72"/>
      <c r="E186" s="72"/>
      <c r="F186" s="72"/>
      <c r="G186" s="72"/>
      <c r="H186" s="72"/>
      <c r="I186" s="61">
        <f>I185</f>
        <v>0</v>
      </c>
      <c r="J186" s="59"/>
      <c r="K186" s="50">
        <f>K185</f>
        <v>0</v>
      </c>
      <c r="L186" s="11"/>
      <c r="M186" s="11"/>
      <c r="N186" s="11"/>
    </row>
    <row r="187" spans="1:14" x14ac:dyDescent="0.25">
      <c r="A187" s="78"/>
      <c r="B187" s="78"/>
      <c r="C187" s="78"/>
      <c r="D187" s="78"/>
      <c r="E187" s="78"/>
      <c r="F187" s="78"/>
      <c r="G187" s="78"/>
      <c r="H187" s="78"/>
      <c r="I187" s="54"/>
      <c r="J187" s="80"/>
      <c r="K187" s="55"/>
      <c r="L187" s="11"/>
      <c r="M187" s="11"/>
      <c r="N187" s="11"/>
    </row>
    <row r="188" spans="1:14" x14ac:dyDescent="0.25">
      <c r="A188" s="11"/>
      <c r="B188" s="11"/>
      <c r="C188" s="11"/>
      <c r="D188" s="11"/>
      <c r="E188" s="11"/>
      <c r="F188" s="11"/>
      <c r="G188" s="11"/>
      <c r="H188" s="11"/>
      <c r="I188" s="13"/>
      <c r="J188" s="13"/>
      <c r="K188" s="13"/>
      <c r="L188" s="11"/>
      <c r="M188" s="11"/>
      <c r="N188" s="11"/>
    </row>
    <row r="189" spans="1:14" x14ac:dyDescent="0.25">
      <c r="A189" s="205" t="s">
        <v>103</v>
      </c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11"/>
      <c r="N189" s="11"/>
    </row>
    <row r="190" spans="1:14" ht="60" x14ac:dyDescent="0.25">
      <c r="A190" s="181" t="s">
        <v>104</v>
      </c>
      <c r="B190" s="182"/>
      <c r="C190" s="182"/>
      <c r="D190" s="182"/>
      <c r="E190" s="183"/>
      <c r="F190" s="120" t="s">
        <v>7</v>
      </c>
      <c r="G190" s="120" t="s">
        <v>92</v>
      </c>
      <c r="H190" s="120" t="s">
        <v>71</v>
      </c>
      <c r="I190" s="120" t="s">
        <v>84</v>
      </c>
      <c r="J190" s="9" t="s">
        <v>110</v>
      </c>
      <c r="K190" s="9" t="s">
        <v>144</v>
      </c>
      <c r="L190" s="75"/>
      <c r="M190" s="11"/>
      <c r="N190" s="11"/>
    </row>
    <row r="191" spans="1:14" ht="20.25" customHeight="1" thickBot="1" x14ac:dyDescent="0.3">
      <c r="A191" s="210" t="s">
        <v>128</v>
      </c>
      <c r="B191" s="210"/>
      <c r="C191" s="210"/>
      <c r="D191" s="210"/>
      <c r="E191" s="210"/>
      <c r="F191" s="79"/>
      <c r="G191" s="92"/>
      <c r="H191" s="95"/>
      <c r="I191" s="58">
        <v>39.51</v>
      </c>
      <c r="J191" s="88">
        <v>25</v>
      </c>
      <c r="K191" s="116">
        <f>I191/J191</f>
        <v>1.5804</v>
      </c>
      <c r="L191" s="76"/>
      <c r="M191" s="11"/>
      <c r="N191" s="11"/>
    </row>
    <row r="192" spans="1:14" ht="15.75" hidden="1" thickBot="1" x14ac:dyDescent="0.3">
      <c r="A192" s="206" t="s">
        <v>96</v>
      </c>
      <c r="B192" s="207"/>
      <c r="C192" s="207"/>
      <c r="D192" s="207"/>
      <c r="E192" s="207"/>
      <c r="F192" s="207"/>
      <c r="G192" s="207"/>
      <c r="H192" s="207"/>
      <c r="I192" s="77">
        <f>SUM(I191:I191)</f>
        <v>39.51</v>
      </c>
      <c r="J192" s="77"/>
      <c r="K192" s="77">
        <f>SUM(K191:K191)</f>
        <v>1.5804</v>
      </c>
      <c r="L192" s="76"/>
      <c r="M192" s="11"/>
      <c r="N192" s="11"/>
    </row>
    <row r="193" spans="1:14" ht="15.75" hidden="1" thickBot="1" x14ac:dyDescent="0.3">
      <c r="A193" s="11"/>
      <c r="B193" s="11"/>
      <c r="C193" s="11"/>
      <c r="D193" s="11"/>
      <c r="E193" s="11"/>
      <c r="F193" s="11"/>
      <c r="G193" s="11"/>
      <c r="H193" s="11"/>
      <c r="I193" s="67"/>
      <c r="J193" s="67"/>
      <c r="K193" s="67"/>
      <c r="L193" s="11"/>
      <c r="M193" s="11"/>
      <c r="N193" s="11"/>
    </row>
    <row r="194" spans="1:14" ht="15.75" thickBot="1" x14ac:dyDescent="0.3">
      <c r="A194" s="208" t="s">
        <v>96</v>
      </c>
      <c r="B194" s="208"/>
      <c r="C194" s="208"/>
      <c r="D194" s="208"/>
      <c r="E194" s="208"/>
      <c r="F194" s="208"/>
      <c r="G194" s="208"/>
      <c r="H194" s="209"/>
      <c r="I194" s="117">
        <f>I191</f>
        <v>39.51</v>
      </c>
      <c r="J194" s="110"/>
      <c r="K194" s="49">
        <f>K191</f>
        <v>1.5804</v>
      </c>
      <c r="L194" s="11"/>
      <c r="M194" s="11"/>
      <c r="N194" s="11"/>
    </row>
    <row r="195" spans="1:14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4" x14ac:dyDescent="0.25">
      <c r="A196" s="211" t="s">
        <v>145</v>
      </c>
      <c r="B196" s="211"/>
      <c r="C196" s="211"/>
      <c r="D196" s="211"/>
      <c r="E196" s="211"/>
      <c r="F196" s="211"/>
      <c r="G196" s="211"/>
      <c r="H196" s="211"/>
      <c r="I196" s="211"/>
      <c r="J196" s="211"/>
      <c r="K196" s="211"/>
      <c r="L196" s="205"/>
      <c r="M196" s="11"/>
      <c r="N196" s="13"/>
    </row>
    <row r="197" spans="1:14" ht="60" x14ac:dyDescent="0.25">
      <c r="A197" s="189" t="s">
        <v>143</v>
      </c>
      <c r="B197" s="189"/>
      <c r="C197" s="189"/>
      <c r="D197" s="189"/>
      <c r="E197" s="189"/>
      <c r="F197" s="120" t="s">
        <v>7</v>
      </c>
      <c r="G197" s="120" t="s">
        <v>92</v>
      </c>
      <c r="H197" s="120" t="s">
        <v>71</v>
      </c>
      <c r="I197" s="120" t="s">
        <v>84</v>
      </c>
      <c r="J197" s="9" t="s">
        <v>110</v>
      </c>
      <c r="K197" s="9" t="s">
        <v>144</v>
      </c>
      <c r="L197" s="75"/>
      <c r="M197" s="11"/>
      <c r="N197" s="13"/>
    </row>
    <row r="198" spans="1:14" ht="28.5" customHeight="1" thickBot="1" x14ac:dyDescent="0.3">
      <c r="A198" s="282" t="s">
        <v>155</v>
      </c>
      <c r="B198" s="300"/>
      <c r="C198" s="300"/>
      <c r="D198" s="300"/>
      <c r="E198" s="301"/>
      <c r="F198" s="10" t="s">
        <v>44</v>
      </c>
      <c r="G198" s="120"/>
      <c r="H198" s="120"/>
      <c r="I198" s="159">
        <v>23500</v>
      </c>
      <c r="J198" s="88">
        <v>25</v>
      </c>
      <c r="K198" s="119">
        <f>I198/J198</f>
        <v>940</v>
      </c>
      <c r="L198" s="75"/>
      <c r="M198" s="11"/>
      <c r="N198" s="13"/>
    </row>
    <row r="199" spans="1:14" ht="21" hidden="1" customHeight="1" thickBot="1" x14ac:dyDescent="0.3">
      <c r="A199" s="305"/>
      <c r="B199" s="306"/>
      <c r="C199" s="306"/>
      <c r="D199" s="306"/>
      <c r="E199" s="307"/>
      <c r="F199" s="10" t="s">
        <v>44</v>
      </c>
      <c r="G199" s="120"/>
      <c r="H199" s="120"/>
      <c r="I199" s="156"/>
      <c r="J199" s="88">
        <v>65</v>
      </c>
      <c r="K199" s="119">
        <f>I199/J199</f>
        <v>0</v>
      </c>
      <c r="L199" s="75"/>
      <c r="M199" s="11"/>
      <c r="N199" s="13"/>
    </row>
    <row r="200" spans="1:14" ht="20.25" hidden="1" customHeight="1" thickBot="1" x14ac:dyDescent="0.3">
      <c r="A200" s="212"/>
      <c r="B200" s="212"/>
      <c r="C200" s="212"/>
      <c r="D200" s="212"/>
      <c r="E200" s="212"/>
      <c r="F200" s="10" t="s">
        <v>44</v>
      </c>
      <c r="G200" s="145"/>
      <c r="H200" s="146"/>
      <c r="I200" s="152"/>
      <c r="J200" s="57">
        <v>3260</v>
      </c>
      <c r="K200" s="157">
        <f>I200/J200</f>
        <v>0</v>
      </c>
      <c r="L200" s="76"/>
      <c r="M200" s="11"/>
      <c r="N200" s="13"/>
    </row>
    <row r="201" spans="1:14" ht="15.75" thickBot="1" x14ac:dyDescent="0.3">
      <c r="A201" s="206"/>
      <c r="B201" s="207"/>
      <c r="C201" s="207"/>
      <c r="D201" s="207"/>
      <c r="E201" s="207"/>
      <c r="F201" s="207"/>
      <c r="G201" s="207"/>
      <c r="H201" s="207"/>
      <c r="I201" s="153">
        <f>I198+I199+I200</f>
        <v>23500</v>
      </c>
      <c r="J201" s="149"/>
      <c r="K201" s="158">
        <f>K198+K199+K200</f>
        <v>940</v>
      </c>
      <c r="L201" s="26"/>
      <c r="M201" s="11"/>
      <c r="N201" s="13"/>
    </row>
    <row r="202" spans="1:14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</row>
    <row r="203" spans="1:14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</row>
    <row r="204" spans="1:14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4" x14ac:dyDescent="0.25">
      <c r="A205" s="188" t="s">
        <v>46</v>
      </c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1"/>
    </row>
    <row r="206" spans="1:14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4" ht="47.25" customHeight="1" x14ac:dyDescent="0.25">
      <c r="A207" s="204" t="s">
        <v>47</v>
      </c>
      <c r="B207" s="204"/>
      <c r="C207" s="204"/>
      <c r="D207" s="189" t="s">
        <v>48</v>
      </c>
      <c r="E207" s="189"/>
      <c r="F207" s="189"/>
      <c r="G207" s="189"/>
      <c r="H207" s="189"/>
      <c r="I207" s="189"/>
      <c r="J207" s="189"/>
      <c r="K207" s="189"/>
      <c r="L207" s="204" t="s">
        <v>58</v>
      </c>
      <c r="M207" s="204"/>
      <c r="N207" s="11"/>
    </row>
    <row r="208" spans="1:14" ht="30" x14ac:dyDescent="0.25">
      <c r="A208" s="10" t="s">
        <v>49</v>
      </c>
      <c r="B208" s="9" t="s">
        <v>50</v>
      </c>
      <c r="C208" s="10" t="s">
        <v>51</v>
      </c>
      <c r="D208" s="10" t="s">
        <v>52</v>
      </c>
      <c r="E208" s="10" t="s">
        <v>53</v>
      </c>
      <c r="F208" s="10" t="s">
        <v>146</v>
      </c>
      <c r="G208" s="10" t="s">
        <v>54</v>
      </c>
      <c r="H208" s="10" t="s">
        <v>55</v>
      </c>
      <c r="I208" s="10" t="s">
        <v>56</v>
      </c>
      <c r="J208" s="10" t="s">
        <v>98</v>
      </c>
      <c r="K208" s="10" t="s">
        <v>57</v>
      </c>
      <c r="L208" s="204"/>
      <c r="M208" s="204"/>
      <c r="N208" s="11"/>
    </row>
    <row r="209" spans="1:14" x14ac:dyDescent="0.25">
      <c r="A209" s="17">
        <f>K56</f>
        <v>1194.4538792000003</v>
      </c>
      <c r="B209" s="17"/>
      <c r="C209" s="17"/>
      <c r="D209" s="17">
        <f>K96</f>
        <v>114.1112</v>
      </c>
      <c r="E209" s="17">
        <f>K107</f>
        <v>23.786799999999999</v>
      </c>
      <c r="F209" s="17">
        <f>K201</f>
        <v>940</v>
      </c>
      <c r="G209" s="17">
        <f>L126</f>
        <v>20.634399999999999</v>
      </c>
      <c r="H209" s="17">
        <f>K186</f>
        <v>0</v>
      </c>
      <c r="I209" s="17">
        <f>K160</f>
        <v>695.85870800000009</v>
      </c>
      <c r="J209" s="17">
        <f>K194</f>
        <v>1.5804</v>
      </c>
      <c r="K209" s="20">
        <f>J120</f>
        <v>29.12</v>
      </c>
      <c r="L209" s="202">
        <f>SUM(A209:K209)</f>
        <v>3019.5453872000003</v>
      </c>
      <c r="M209" s="203"/>
      <c r="N209" s="11"/>
    </row>
    <row r="210" spans="1:14" ht="15.75" thickBot="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.75" thickBot="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71">
        <f>L209*25+0.01</f>
        <v>75488.644679999998</v>
      </c>
      <c r="N211" s="11"/>
    </row>
    <row r="212" spans="1:14" ht="15.75" thickBot="1" x14ac:dyDescent="0.3">
      <c r="A212" s="14" t="s">
        <v>112</v>
      </c>
      <c r="B212" s="14"/>
      <c r="C212" s="14"/>
      <c r="D212" s="11"/>
      <c r="E212" s="11"/>
      <c r="F212" s="11"/>
      <c r="G212" s="11"/>
      <c r="H212" s="11"/>
      <c r="I212" s="11"/>
      <c r="J212" s="11"/>
      <c r="K212" s="168">
        <f>I56+I96+I107+H120+J126+I160+I186+I175+I194+I201+0.01</f>
        <v>75488.644680000012</v>
      </c>
      <c r="L212" s="11"/>
      <c r="M212" s="11"/>
      <c r="N212" s="11"/>
    </row>
    <row r="213" spans="1:14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</row>
    <row r="215" spans="1:14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8.75" x14ac:dyDescent="0.3">
      <c r="A216" s="3" t="s">
        <v>113</v>
      </c>
      <c r="B216" s="3"/>
      <c r="C216" s="3"/>
      <c r="G216" s="3" t="s">
        <v>114</v>
      </c>
    </row>
    <row r="224" spans="1:14" ht="15.75" x14ac:dyDescent="0.25">
      <c r="A224" s="7" t="s">
        <v>72</v>
      </c>
      <c r="B224" s="7"/>
    </row>
    <row r="225" spans="1:3" ht="15.75" x14ac:dyDescent="0.25">
      <c r="A225" s="7" t="s">
        <v>73</v>
      </c>
      <c r="B225" s="7"/>
    </row>
    <row r="226" spans="1:3" ht="15.75" x14ac:dyDescent="0.25">
      <c r="A226" s="7" t="s">
        <v>74</v>
      </c>
      <c r="C226" s="7"/>
    </row>
    <row r="227" spans="1:3" ht="15.75" x14ac:dyDescent="0.25">
      <c r="A227" s="2"/>
      <c r="B227" s="2"/>
      <c r="C227" s="2"/>
    </row>
  </sheetData>
  <mergeCells count="194"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26:E26"/>
    <mergeCell ref="G26:L26"/>
    <mergeCell ref="A27:E27"/>
    <mergeCell ref="G27:L27"/>
    <mergeCell ref="A28:E28"/>
    <mergeCell ref="A29:E29"/>
    <mergeCell ref="G29:L29"/>
    <mergeCell ref="A23:E23"/>
    <mergeCell ref="G23:L23"/>
    <mergeCell ref="A24:E24"/>
    <mergeCell ref="G24:L24"/>
    <mergeCell ref="A25:E25"/>
    <mergeCell ref="G25:L25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65:E65"/>
    <mergeCell ref="A66:E66"/>
    <mergeCell ref="A67:E67"/>
    <mergeCell ref="A68:E68"/>
    <mergeCell ref="A69:E69"/>
    <mergeCell ref="A70:E70"/>
    <mergeCell ref="A54:E54"/>
    <mergeCell ref="A55:E55"/>
    <mergeCell ref="A56:E56"/>
    <mergeCell ref="A61:M61"/>
    <mergeCell ref="A63:E63"/>
    <mergeCell ref="A64:E64"/>
    <mergeCell ref="A77:E77"/>
    <mergeCell ref="A78:E78"/>
    <mergeCell ref="A79:E79"/>
    <mergeCell ref="A80:E80"/>
    <mergeCell ref="A81:E81"/>
    <mergeCell ref="A82:E82"/>
    <mergeCell ref="A71:E71"/>
    <mergeCell ref="A72:E72"/>
    <mergeCell ref="A73:E73"/>
    <mergeCell ref="A74:E74"/>
    <mergeCell ref="A75:E75"/>
    <mergeCell ref="A76:E76"/>
    <mergeCell ref="A92:E92"/>
    <mergeCell ref="A93:E93"/>
    <mergeCell ref="A94:E94"/>
    <mergeCell ref="A95:E95"/>
    <mergeCell ref="A96:E96"/>
    <mergeCell ref="A98:M98"/>
    <mergeCell ref="A83:E83"/>
    <mergeCell ref="A84:L84"/>
    <mergeCell ref="A86:M86"/>
    <mergeCell ref="A88:L88"/>
    <mergeCell ref="A90:E90"/>
    <mergeCell ref="A91:E91"/>
    <mergeCell ref="A109:M109"/>
    <mergeCell ref="A111:E111"/>
    <mergeCell ref="A112:E112"/>
    <mergeCell ref="A113:E113"/>
    <mergeCell ref="A114:E114"/>
    <mergeCell ref="A115:E115"/>
    <mergeCell ref="A100:E100"/>
    <mergeCell ref="A101:E101"/>
    <mergeCell ref="A102:E102"/>
    <mergeCell ref="A103:E103"/>
    <mergeCell ref="A104:E104"/>
    <mergeCell ref="A106:E106"/>
    <mergeCell ref="A124:E124"/>
    <mergeCell ref="A125:E125"/>
    <mergeCell ref="A126:E126"/>
    <mergeCell ref="F126:I126"/>
    <mergeCell ref="A130:M130"/>
    <mergeCell ref="A132:E132"/>
    <mergeCell ref="A116:E116"/>
    <mergeCell ref="A118:E118"/>
    <mergeCell ref="A119:E119"/>
    <mergeCell ref="A120:E120"/>
    <mergeCell ref="A122:N122"/>
    <mergeCell ref="A123:E123"/>
    <mergeCell ref="A139:E139"/>
    <mergeCell ref="A140:E140"/>
    <mergeCell ref="A141:E141"/>
    <mergeCell ref="A142:E142"/>
    <mergeCell ref="A143:E143"/>
    <mergeCell ref="A144:E144"/>
    <mergeCell ref="A133:E133"/>
    <mergeCell ref="A134:E134"/>
    <mergeCell ref="A135:E135"/>
    <mergeCell ref="A136:E136"/>
    <mergeCell ref="A137:E137"/>
    <mergeCell ref="A138:E138"/>
    <mergeCell ref="A151:E151"/>
    <mergeCell ref="A152:E152"/>
    <mergeCell ref="A153:E153"/>
    <mergeCell ref="A154:E154"/>
    <mergeCell ref="A155:E155"/>
    <mergeCell ref="A156:E156"/>
    <mergeCell ref="A145:E145"/>
    <mergeCell ref="A146:E146"/>
    <mergeCell ref="A147:E147"/>
    <mergeCell ref="A148:E148"/>
    <mergeCell ref="A149:E149"/>
    <mergeCell ref="A150:E150"/>
    <mergeCell ref="A165:E165"/>
    <mergeCell ref="A166:E166"/>
    <mergeCell ref="A167:E167"/>
    <mergeCell ref="A168:L168"/>
    <mergeCell ref="A170:L170"/>
    <mergeCell ref="A172:E172"/>
    <mergeCell ref="A157:E157"/>
    <mergeCell ref="A158:E158"/>
    <mergeCell ref="A159:E159"/>
    <mergeCell ref="A160:E160"/>
    <mergeCell ref="A162:M162"/>
    <mergeCell ref="A164:E164"/>
    <mergeCell ref="A184:E184"/>
    <mergeCell ref="A185:E185"/>
    <mergeCell ref="A189:L189"/>
    <mergeCell ref="A190:E190"/>
    <mergeCell ref="A191:E191"/>
    <mergeCell ref="A192:H192"/>
    <mergeCell ref="A173:E173"/>
    <mergeCell ref="A174:E174"/>
    <mergeCell ref="A176:M176"/>
    <mergeCell ref="A181:E181"/>
    <mergeCell ref="A182:E182"/>
    <mergeCell ref="A183:E183"/>
    <mergeCell ref="A201:H201"/>
    <mergeCell ref="A205:M205"/>
    <mergeCell ref="A207:C207"/>
    <mergeCell ref="D207:K207"/>
    <mergeCell ref="L207:M208"/>
    <mergeCell ref="L209:M209"/>
    <mergeCell ref="A194:H194"/>
    <mergeCell ref="A196:L196"/>
    <mergeCell ref="A197:E197"/>
    <mergeCell ref="A198:E198"/>
    <mergeCell ref="A199:E199"/>
    <mergeCell ref="A200:E200"/>
  </mergeCells>
  <pageMargins left="0.70866141732283472" right="0.70866141732283472" top="0.15" bottom="0.33" header="0.15" footer="0.15"/>
  <pageSetup paperSize="9" scale="6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7"/>
  <sheetViews>
    <sheetView tabSelected="1" topLeftCell="A194" zoomScale="90" zoomScaleNormal="90" workbookViewId="0">
      <selection activeCell="J4" sqref="J4:M4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 x14ac:dyDescent="0.25">
      <c r="A2" s="293"/>
      <c r="B2" s="293"/>
      <c r="C2" s="293"/>
      <c r="D2" s="293"/>
      <c r="E2" s="293"/>
      <c r="F2" s="293"/>
      <c r="G2" s="293"/>
      <c r="H2" s="293"/>
    </row>
    <row r="3" spans="1:14" ht="15.75" x14ac:dyDescent="0.25">
      <c r="A3" s="293"/>
      <c r="B3" s="293"/>
      <c r="C3" s="81"/>
      <c r="D3" s="81"/>
      <c r="E3" s="293"/>
      <c r="F3" s="293"/>
      <c r="G3" s="81"/>
      <c r="H3" s="81"/>
    </row>
    <row r="4" spans="1:14" ht="40.5" customHeight="1" x14ac:dyDescent="0.25">
      <c r="A4" s="294"/>
      <c r="B4" s="294"/>
      <c r="C4" s="294"/>
      <c r="D4" s="127"/>
      <c r="E4" s="294"/>
      <c r="F4" s="294"/>
      <c r="G4" s="294"/>
      <c r="H4" s="83"/>
      <c r="J4" s="298" t="s">
        <v>173</v>
      </c>
      <c r="K4" s="295"/>
      <c r="L4" s="295"/>
      <c r="M4" s="295"/>
    </row>
    <row r="5" spans="1:14" ht="15.75" x14ac:dyDescent="0.25">
      <c r="A5" s="4"/>
      <c r="B5" s="4"/>
      <c r="C5" s="4"/>
      <c r="D5" s="126"/>
      <c r="E5" s="4"/>
      <c r="F5" s="4"/>
      <c r="G5" s="4"/>
      <c r="H5" s="126"/>
    </row>
    <row r="6" spans="1:14" ht="15.75" x14ac:dyDescent="0.25">
      <c r="A6" s="290"/>
      <c r="B6" s="290"/>
      <c r="C6" s="290"/>
      <c r="D6" s="126"/>
      <c r="E6" s="290"/>
      <c r="F6" s="290"/>
      <c r="G6" s="290"/>
      <c r="H6" s="126"/>
    </row>
    <row r="7" spans="1:14" x14ac:dyDescent="0.25">
      <c r="A7" s="128"/>
      <c r="B7" s="128"/>
      <c r="C7" s="128"/>
      <c r="D7" s="128"/>
      <c r="E7" s="128"/>
      <c r="F7" s="128"/>
      <c r="G7" s="128"/>
      <c r="H7" s="128"/>
    </row>
    <row r="8" spans="1:14" ht="15.75" x14ac:dyDescent="0.25">
      <c r="A8" s="291" t="s">
        <v>105</v>
      </c>
      <c r="B8" s="292"/>
      <c r="C8" s="292"/>
      <c r="D8" s="292"/>
      <c r="E8" s="292"/>
      <c r="F8" s="292"/>
      <c r="G8" s="292"/>
      <c r="H8" s="128"/>
    </row>
    <row r="9" spans="1:14" ht="15.75" x14ac:dyDescent="0.25">
      <c r="A9" s="291" t="s">
        <v>106</v>
      </c>
      <c r="B9" s="292"/>
      <c r="C9" s="292"/>
      <c r="D9" s="292"/>
      <c r="E9" s="292"/>
      <c r="F9" s="292"/>
      <c r="G9" s="292"/>
      <c r="H9" s="295"/>
    </row>
    <row r="11" spans="1:14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75" x14ac:dyDescent="0.25">
      <c r="A12" s="8" t="s">
        <v>107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 x14ac:dyDescent="0.25">
      <c r="A13" s="296" t="s">
        <v>165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7"/>
    </row>
    <row r="14" spans="1:14" ht="15.75" x14ac:dyDescent="0.25">
      <c r="A14" s="8" t="s">
        <v>99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2.25" customHeight="1" x14ac:dyDescent="0.25">
      <c r="A15" s="296" t="s">
        <v>156</v>
      </c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7"/>
    </row>
    <row r="16" spans="1:14" ht="15.75" x14ac:dyDescent="0.25">
      <c r="A16" s="8" t="s">
        <v>108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 x14ac:dyDescent="0.25">
      <c r="A17" s="204" t="s">
        <v>116</v>
      </c>
      <c r="B17" s="204"/>
      <c r="C17" s="204"/>
      <c r="D17" s="204"/>
      <c r="E17" s="204"/>
      <c r="F17" s="9" t="s">
        <v>115</v>
      </c>
      <c r="G17" s="204" t="s">
        <v>117</v>
      </c>
      <c r="H17" s="204"/>
      <c r="I17" s="204"/>
      <c r="J17" s="204"/>
      <c r="K17" s="204"/>
      <c r="L17" s="204"/>
      <c r="M17" s="9" t="s">
        <v>115</v>
      </c>
      <c r="N17" s="11"/>
    </row>
    <row r="18" spans="1:14" x14ac:dyDescent="0.25">
      <c r="A18" s="285" t="s">
        <v>131</v>
      </c>
      <c r="B18" s="285"/>
      <c r="C18" s="285"/>
      <c r="D18" s="285"/>
      <c r="E18" s="285"/>
      <c r="F18" s="140">
        <v>1</v>
      </c>
      <c r="G18" s="289" t="s">
        <v>1</v>
      </c>
      <c r="H18" s="289"/>
      <c r="I18" s="289"/>
      <c r="J18" s="289"/>
      <c r="K18" s="289"/>
      <c r="L18" s="289"/>
      <c r="M18" s="140">
        <v>1</v>
      </c>
      <c r="N18" s="11"/>
    </row>
    <row r="19" spans="1:14" x14ac:dyDescent="0.25">
      <c r="A19" s="285" t="s">
        <v>132</v>
      </c>
      <c r="B19" s="285"/>
      <c r="C19" s="285"/>
      <c r="D19" s="285"/>
      <c r="E19" s="285"/>
      <c r="F19" s="140">
        <v>10</v>
      </c>
      <c r="G19" s="279" t="s">
        <v>135</v>
      </c>
      <c r="H19" s="280"/>
      <c r="I19" s="280"/>
      <c r="J19" s="280"/>
      <c r="K19" s="280"/>
      <c r="L19" s="281"/>
      <c r="M19" s="140">
        <v>1</v>
      </c>
      <c r="N19" s="11"/>
    </row>
    <row r="20" spans="1:14" x14ac:dyDescent="0.25">
      <c r="A20" s="285" t="s">
        <v>133</v>
      </c>
      <c r="B20" s="285"/>
      <c r="C20" s="285"/>
      <c r="D20" s="285"/>
      <c r="E20" s="285"/>
      <c r="F20" s="140">
        <v>1</v>
      </c>
      <c r="G20" s="285" t="s">
        <v>137</v>
      </c>
      <c r="H20" s="285"/>
      <c r="I20" s="285"/>
      <c r="J20" s="285"/>
      <c r="K20" s="285"/>
      <c r="L20" s="285"/>
      <c r="M20" s="140">
        <v>0.5</v>
      </c>
      <c r="N20" s="11"/>
    </row>
    <row r="21" spans="1:14" x14ac:dyDescent="0.25">
      <c r="A21" s="285" t="s">
        <v>134</v>
      </c>
      <c r="B21" s="285"/>
      <c r="C21" s="285"/>
      <c r="D21" s="285"/>
      <c r="E21" s="285"/>
      <c r="F21" s="140">
        <v>0.5</v>
      </c>
      <c r="G21" s="286" t="s">
        <v>138</v>
      </c>
      <c r="H21" s="287"/>
      <c r="I21" s="287"/>
      <c r="J21" s="287"/>
      <c r="K21" s="287"/>
      <c r="L21" s="288"/>
      <c r="M21" s="140">
        <v>3</v>
      </c>
      <c r="N21" s="11"/>
    </row>
    <row r="22" spans="1:14" x14ac:dyDescent="0.25">
      <c r="A22" s="285" t="s">
        <v>136</v>
      </c>
      <c r="B22" s="285"/>
      <c r="C22" s="285"/>
      <c r="D22" s="285"/>
      <c r="E22" s="285"/>
      <c r="F22" s="140">
        <v>1</v>
      </c>
      <c r="G22" s="289" t="s">
        <v>139</v>
      </c>
      <c r="H22" s="289"/>
      <c r="I22" s="289"/>
      <c r="J22" s="289"/>
      <c r="K22" s="289"/>
      <c r="L22" s="289"/>
      <c r="M22" s="140">
        <v>2</v>
      </c>
      <c r="N22" s="11"/>
    </row>
    <row r="23" spans="1:14" x14ac:dyDescent="0.25">
      <c r="A23" s="285"/>
      <c r="B23" s="285"/>
      <c r="C23" s="285"/>
      <c r="D23" s="285"/>
      <c r="E23" s="285"/>
      <c r="F23" s="140"/>
      <c r="G23" s="289" t="s">
        <v>140</v>
      </c>
      <c r="H23" s="289"/>
      <c r="I23" s="289"/>
      <c r="J23" s="289"/>
      <c r="K23" s="289"/>
      <c r="L23" s="289"/>
      <c r="M23" s="144">
        <v>1</v>
      </c>
      <c r="N23" s="11"/>
    </row>
    <row r="24" spans="1:14" ht="15.75" customHeight="1" x14ac:dyDescent="0.25">
      <c r="A24" s="285"/>
      <c r="B24" s="285"/>
      <c r="C24" s="285"/>
      <c r="D24" s="285"/>
      <c r="E24" s="285"/>
      <c r="F24" s="140"/>
      <c r="G24" s="210" t="s">
        <v>141</v>
      </c>
      <c r="H24" s="210"/>
      <c r="I24" s="210"/>
      <c r="J24" s="210"/>
      <c r="K24" s="210"/>
      <c r="L24" s="210"/>
      <c r="M24" s="144">
        <v>1.5</v>
      </c>
      <c r="N24" s="11"/>
    </row>
    <row r="25" spans="1:14" ht="15.75" hidden="1" customHeight="1" x14ac:dyDescent="0.25">
      <c r="A25" s="279"/>
      <c r="B25" s="280"/>
      <c r="C25" s="280"/>
      <c r="D25" s="280"/>
      <c r="E25" s="281"/>
      <c r="F25" s="140"/>
      <c r="G25" s="282"/>
      <c r="H25" s="283"/>
      <c r="I25" s="283"/>
      <c r="J25" s="283"/>
      <c r="K25" s="283"/>
      <c r="L25" s="284"/>
      <c r="M25" s="144"/>
      <c r="N25" s="11"/>
    </row>
    <row r="26" spans="1:14" ht="15.75" customHeight="1" x14ac:dyDescent="0.25">
      <c r="A26" s="279"/>
      <c r="B26" s="280"/>
      <c r="C26" s="280"/>
      <c r="D26" s="280"/>
      <c r="E26" s="281"/>
      <c r="F26" s="140"/>
      <c r="G26" s="282" t="s">
        <v>142</v>
      </c>
      <c r="H26" s="283"/>
      <c r="I26" s="283"/>
      <c r="J26" s="283"/>
      <c r="K26" s="283"/>
      <c r="L26" s="284"/>
      <c r="M26" s="144">
        <v>1</v>
      </c>
      <c r="N26" s="11"/>
    </row>
    <row r="27" spans="1:14" ht="15.75" hidden="1" customHeight="1" x14ac:dyDescent="0.25">
      <c r="A27" s="279"/>
      <c r="B27" s="280"/>
      <c r="C27" s="280"/>
      <c r="D27" s="280"/>
      <c r="E27" s="281"/>
      <c r="F27" s="138"/>
      <c r="G27" s="282"/>
      <c r="H27" s="283"/>
      <c r="I27" s="283"/>
      <c r="J27" s="283"/>
      <c r="K27" s="283"/>
      <c r="L27" s="284"/>
      <c r="M27" s="97"/>
      <c r="N27" s="11"/>
    </row>
    <row r="28" spans="1:14" ht="15.75" customHeight="1" x14ac:dyDescent="0.25">
      <c r="A28" s="279"/>
      <c r="B28" s="280"/>
      <c r="C28" s="280"/>
      <c r="D28" s="280"/>
      <c r="E28" s="281"/>
      <c r="F28" s="138"/>
      <c r="M28" s="97"/>
      <c r="N28" s="11"/>
    </row>
    <row r="29" spans="1:14" ht="15.75" customHeight="1" x14ac:dyDescent="0.25">
      <c r="A29" s="279"/>
      <c r="B29" s="280"/>
      <c r="C29" s="280"/>
      <c r="D29" s="280"/>
      <c r="E29" s="281"/>
      <c r="F29" s="138"/>
      <c r="G29" s="282"/>
      <c r="H29" s="283"/>
      <c r="I29" s="283"/>
      <c r="J29" s="283"/>
      <c r="K29" s="283"/>
      <c r="L29" s="284"/>
      <c r="M29" s="97"/>
      <c r="N29" s="11"/>
    </row>
    <row r="30" spans="1:14" ht="15.75" hidden="1" customHeight="1" x14ac:dyDescent="0.25">
      <c r="A30" s="279"/>
      <c r="B30" s="280"/>
      <c r="C30" s="280"/>
      <c r="D30" s="280"/>
      <c r="E30" s="281"/>
      <c r="F30" s="138"/>
      <c r="G30" s="282"/>
      <c r="H30" s="283"/>
      <c r="I30" s="283"/>
      <c r="J30" s="283"/>
      <c r="K30" s="283"/>
      <c r="L30" s="284"/>
      <c r="M30" s="97"/>
      <c r="N30" s="11"/>
    </row>
    <row r="31" spans="1:14" ht="15.75" hidden="1" customHeight="1" x14ac:dyDescent="0.25">
      <c r="A31" s="279"/>
      <c r="B31" s="280"/>
      <c r="C31" s="280"/>
      <c r="D31" s="280"/>
      <c r="E31" s="281"/>
      <c r="F31" s="138"/>
      <c r="G31" s="282"/>
      <c r="H31" s="283"/>
      <c r="I31" s="283"/>
      <c r="J31" s="283"/>
      <c r="K31" s="283"/>
      <c r="L31" s="284"/>
      <c r="M31" s="97"/>
      <c r="N31" s="11"/>
    </row>
    <row r="32" spans="1:14" ht="15.75" hidden="1" customHeight="1" x14ac:dyDescent="0.25">
      <c r="A32" s="279"/>
      <c r="B32" s="280"/>
      <c r="C32" s="280"/>
      <c r="D32" s="280"/>
      <c r="E32" s="281"/>
      <c r="F32" s="138"/>
      <c r="G32" s="282"/>
      <c r="H32" s="283"/>
      <c r="I32" s="283"/>
      <c r="J32" s="283"/>
      <c r="K32" s="283"/>
      <c r="L32" s="284"/>
      <c r="M32" s="97"/>
      <c r="N32" s="11"/>
    </row>
    <row r="33" spans="1:14" ht="15.75" hidden="1" customHeight="1" x14ac:dyDescent="0.25">
      <c r="A33" s="279"/>
      <c r="B33" s="280"/>
      <c r="C33" s="280"/>
      <c r="D33" s="280"/>
      <c r="E33" s="281"/>
      <c r="F33" s="138"/>
      <c r="G33" s="282"/>
      <c r="H33" s="283"/>
      <c r="I33" s="283"/>
      <c r="J33" s="283"/>
      <c r="K33" s="283"/>
      <c r="L33" s="284"/>
      <c r="M33" s="97"/>
      <c r="N33" s="11"/>
    </row>
    <row r="34" spans="1:14" ht="15.75" hidden="1" customHeight="1" x14ac:dyDescent="0.25">
      <c r="A34" s="279"/>
      <c r="B34" s="280"/>
      <c r="C34" s="280"/>
      <c r="D34" s="280"/>
      <c r="E34" s="281"/>
      <c r="F34" s="138"/>
      <c r="G34" s="282"/>
      <c r="H34" s="283"/>
      <c r="I34" s="283"/>
      <c r="J34" s="283"/>
      <c r="K34" s="283"/>
      <c r="L34" s="284"/>
      <c r="M34" s="97"/>
      <c r="N34" s="11"/>
    </row>
    <row r="35" spans="1:14" ht="15.75" hidden="1" customHeight="1" x14ac:dyDescent="0.25">
      <c r="A35" s="279"/>
      <c r="B35" s="280"/>
      <c r="C35" s="280"/>
      <c r="D35" s="280"/>
      <c r="E35" s="281"/>
      <c r="F35" s="138"/>
      <c r="G35" s="282"/>
      <c r="H35" s="283"/>
      <c r="I35" s="283"/>
      <c r="J35" s="283"/>
      <c r="K35" s="283"/>
      <c r="L35" s="284"/>
      <c r="M35" s="97"/>
      <c r="N35" s="11"/>
    </row>
    <row r="36" spans="1:14" x14ac:dyDescent="0.25">
      <c r="A36" s="226"/>
      <c r="B36" s="226"/>
      <c r="C36" s="226"/>
      <c r="D36" s="226"/>
      <c r="E36" s="226"/>
      <c r="F36" s="138"/>
      <c r="G36" s="210"/>
      <c r="H36" s="210"/>
      <c r="I36" s="210"/>
      <c r="J36" s="210"/>
      <c r="K36" s="210"/>
      <c r="L36" s="210"/>
      <c r="M36" s="97"/>
      <c r="N36" s="11"/>
    </row>
    <row r="37" spans="1:14" x14ac:dyDescent="0.25">
      <c r="A37" s="226"/>
      <c r="B37" s="226"/>
      <c r="C37" s="226"/>
      <c r="D37" s="226"/>
      <c r="E37" s="226"/>
      <c r="F37" s="138"/>
      <c r="G37" s="210"/>
      <c r="H37" s="210"/>
      <c r="I37" s="210"/>
      <c r="J37" s="210"/>
      <c r="K37" s="210"/>
      <c r="L37" s="210"/>
      <c r="M37" s="97"/>
      <c r="N37" s="11"/>
    </row>
    <row r="38" spans="1:14" x14ac:dyDescent="0.25">
      <c r="A38" s="274"/>
      <c r="B38" s="274"/>
      <c r="C38" s="274"/>
      <c r="D38" s="274"/>
      <c r="E38" s="274"/>
      <c r="F38" s="79"/>
      <c r="G38" s="210"/>
      <c r="H38" s="210"/>
      <c r="I38" s="210"/>
      <c r="J38" s="210"/>
      <c r="K38" s="210"/>
      <c r="L38" s="210"/>
      <c r="M38" s="97"/>
      <c r="N38" s="11"/>
    </row>
    <row r="39" spans="1:14" x14ac:dyDescent="0.25">
      <c r="A39" s="274"/>
      <c r="B39" s="274"/>
      <c r="C39" s="274"/>
      <c r="D39" s="274"/>
      <c r="E39" s="274"/>
      <c r="F39" s="79"/>
      <c r="G39" s="210"/>
      <c r="H39" s="210"/>
      <c r="I39" s="210"/>
      <c r="J39" s="210"/>
      <c r="K39" s="210"/>
      <c r="L39" s="210"/>
      <c r="M39" s="97"/>
      <c r="N39" s="11"/>
    </row>
    <row r="40" spans="1:14" x14ac:dyDescent="0.25">
      <c r="A40" s="274"/>
      <c r="B40" s="274"/>
      <c r="C40" s="274"/>
      <c r="D40" s="274"/>
      <c r="E40" s="274"/>
      <c r="F40" s="79"/>
      <c r="G40" s="210"/>
      <c r="H40" s="210"/>
      <c r="I40" s="210"/>
      <c r="J40" s="210"/>
      <c r="K40" s="210"/>
      <c r="L40" s="210"/>
      <c r="M40" s="97"/>
      <c r="N40" s="11"/>
    </row>
    <row r="41" spans="1:14" x14ac:dyDescent="0.25">
      <c r="A41" s="274"/>
      <c r="B41" s="274"/>
      <c r="C41" s="274"/>
      <c r="D41" s="274"/>
      <c r="E41" s="274"/>
      <c r="F41" s="79"/>
      <c r="G41" s="184"/>
      <c r="H41" s="185"/>
      <c r="I41" s="185"/>
      <c r="J41" s="185"/>
      <c r="K41" s="185"/>
      <c r="L41" s="186"/>
      <c r="M41" s="97"/>
      <c r="N41" s="11"/>
    </row>
    <row r="42" spans="1:14" ht="15" customHeight="1" x14ac:dyDescent="0.25">
      <c r="A42" s="274"/>
      <c r="B42" s="274"/>
      <c r="C42" s="274"/>
      <c r="D42" s="274"/>
      <c r="E42" s="274"/>
      <c r="F42" s="79"/>
      <c r="G42" s="184"/>
      <c r="H42" s="185"/>
      <c r="I42" s="185"/>
      <c r="J42" s="185"/>
      <c r="K42" s="185"/>
      <c r="L42" s="186"/>
      <c r="M42" s="97"/>
      <c r="N42" s="11"/>
    </row>
    <row r="43" spans="1:14" ht="15.75" customHeight="1" x14ac:dyDescent="0.25">
      <c r="A43" s="275"/>
      <c r="B43" s="276"/>
      <c r="C43" s="276"/>
      <c r="D43" s="276"/>
      <c r="E43" s="277"/>
      <c r="F43" s="79"/>
      <c r="G43" s="184"/>
      <c r="H43" s="185"/>
      <c r="I43" s="185"/>
      <c r="J43" s="185"/>
      <c r="K43" s="185"/>
      <c r="L43" s="186"/>
      <c r="M43" s="97"/>
      <c r="N43" s="11"/>
    </row>
    <row r="44" spans="1:14" x14ac:dyDescent="0.25">
      <c r="A44" s="272" t="s">
        <v>2</v>
      </c>
      <c r="B44" s="272"/>
      <c r="C44" s="272"/>
      <c r="D44" s="272"/>
      <c r="E44" s="272"/>
      <c r="F44" s="142">
        <f>SUM(F18:F42)</f>
        <v>13.5</v>
      </c>
      <c r="G44" s="273" t="s">
        <v>2</v>
      </c>
      <c r="H44" s="273"/>
      <c r="I44" s="273"/>
      <c r="J44" s="273"/>
      <c r="K44" s="273"/>
      <c r="L44" s="273"/>
      <c r="M44" s="143">
        <f>SUM(M18:M43)</f>
        <v>11</v>
      </c>
      <c r="N44" s="11"/>
    </row>
    <row r="45" spans="1:14" ht="27.7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3"/>
      <c r="N45" s="11"/>
    </row>
    <row r="46" spans="1:14" x14ac:dyDescent="0.25">
      <c r="A46" s="14" t="s">
        <v>157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12.75" customHeight="1" x14ac:dyDescent="0.25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5" customHeight="1" x14ac:dyDescent="0.25">
      <c r="A48" s="268" t="s">
        <v>129</v>
      </c>
      <c r="B48" s="236"/>
      <c r="C48" s="236"/>
      <c r="D48" s="236"/>
      <c r="E48" s="236"/>
      <c r="F48" s="236"/>
      <c r="G48" s="236"/>
      <c r="H48" s="236"/>
      <c r="I48" s="236"/>
      <c r="J48" s="236"/>
      <c r="K48" s="236"/>
      <c r="L48" s="236"/>
      <c r="M48" s="236"/>
      <c r="N48" s="11"/>
    </row>
    <row r="49" spans="1:14" ht="60" x14ac:dyDescent="0.25">
      <c r="A49" s="189" t="s">
        <v>3</v>
      </c>
      <c r="B49" s="189"/>
      <c r="C49" s="189"/>
      <c r="D49" s="189"/>
      <c r="E49" s="189"/>
      <c r="F49" s="9" t="s">
        <v>4</v>
      </c>
      <c r="G49" s="9" t="s">
        <v>0</v>
      </c>
      <c r="H49" s="9" t="s">
        <v>76</v>
      </c>
      <c r="I49" s="9" t="s">
        <v>78</v>
      </c>
      <c r="J49" s="9" t="s">
        <v>110</v>
      </c>
      <c r="K49" s="9" t="s">
        <v>144</v>
      </c>
      <c r="L49" s="9" t="s">
        <v>82</v>
      </c>
      <c r="M49" s="11"/>
      <c r="N49" s="11"/>
    </row>
    <row r="50" spans="1:14" hidden="1" x14ac:dyDescent="0.25">
      <c r="A50" s="212"/>
      <c r="B50" s="212"/>
      <c r="C50" s="212"/>
      <c r="D50" s="212"/>
      <c r="E50" s="212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 x14ac:dyDescent="0.25">
      <c r="A51" s="212"/>
      <c r="B51" s="212"/>
      <c r="C51" s="212"/>
      <c r="D51" s="212"/>
      <c r="E51" s="212"/>
      <c r="F51" s="10"/>
      <c r="G51" s="10"/>
      <c r="H51" s="10"/>
      <c r="I51" s="10"/>
      <c r="J51" s="15"/>
      <c r="K51" s="15"/>
      <c r="L51" s="15"/>
      <c r="M51" s="11"/>
      <c r="N51" s="11"/>
    </row>
    <row r="52" spans="1:14" x14ac:dyDescent="0.25">
      <c r="A52" s="269">
        <v>1</v>
      </c>
      <c r="B52" s="270"/>
      <c r="C52" s="270"/>
      <c r="D52" s="270"/>
      <c r="E52" s="271"/>
      <c r="F52" s="10">
        <v>2</v>
      </c>
      <c r="G52" s="10">
        <v>3</v>
      </c>
      <c r="H52" s="10" t="s">
        <v>77</v>
      </c>
      <c r="I52" s="10" t="s">
        <v>79</v>
      </c>
      <c r="J52" s="16">
        <v>6</v>
      </c>
      <c r="K52" s="16" t="s">
        <v>81</v>
      </c>
      <c r="L52" s="16" t="s">
        <v>61</v>
      </c>
      <c r="M52" s="11"/>
      <c r="N52" s="11"/>
    </row>
    <row r="53" spans="1:14" x14ac:dyDescent="0.25">
      <c r="A53" s="210" t="s">
        <v>116</v>
      </c>
      <c r="B53" s="210"/>
      <c r="C53" s="210"/>
      <c r="D53" s="210"/>
      <c r="E53" s="210"/>
      <c r="F53" s="58">
        <v>15528.9</v>
      </c>
      <c r="G53" s="65">
        <v>0.2</v>
      </c>
      <c r="H53" s="58">
        <v>37269.360000000001</v>
      </c>
      <c r="I53" s="129">
        <f>H53*1.302-0.01</f>
        <v>48524.69672</v>
      </c>
      <c r="J53" s="88">
        <v>44</v>
      </c>
      <c r="K53" s="58">
        <f>I53/J53</f>
        <v>1102.8340163636365</v>
      </c>
      <c r="L53" s="65">
        <f>I53/3732670*100</f>
        <v>1.2999996442225004</v>
      </c>
      <c r="M53" s="11"/>
      <c r="N53" s="11"/>
    </row>
    <row r="54" spans="1:14" ht="15.75" thickBot="1" x14ac:dyDescent="0.3">
      <c r="A54" s="278"/>
      <c r="B54" s="278"/>
      <c r="C54" s="278"/>
      <c r="D54" s="278"/>
      <c r="E54" s="278"/>
      <c r="F54" s="84"/>
      <c r="G54" s="84"/>
      <c r="H54" s="84"/>
      <c r="I54" s="85"/>
      <c r="J54" s="86"/>
      <c r="K54" s="87"/>
      <c r="L54" s="87"/>
      <c r="M54" s="11"/>
      <c r="N54" s="11"/>
    </row>
    <row r="55" spans="1:14" ht="15.75" hidden="1" thickBot="1" x14ac:dyDescent="0.3">
      <c r="A55" s="212"/>
      <c r="B55" s="212"/>
      <c r="C55" s="212"/>
      <c r="D55" s="212"/>
      <c r="E55" s="212"/>
      <c r="F55" s="20"/>
      <c r="G55" s="20"/>
      <c r="H55" s="20"/>
      <c r="I55" s="42"/>
      <c r="J55" s="19"/>
      <c r="K55" s="42"/>
      <c r="L55" s="20"/>
      <c r="M55" s="11"/>
      <c r="N55" s="11"/>
    </row>
    <row r="56" spans="1:14" ht="15.75" thickBot="1" x14ac:dyDescent="0.3">
      <c r="A56" s="187" t="s">
        <v>83</v>
      </c>
      <c r="B56" s="187"/>
      <c r="C56" s="187"/>
      <c r="D56" s="187"/>
      <c r="E56" s="187"/>
      <c r="F56" s="73"/>
      <c r="G56" s="73"/>
      <c r="H56" s="110"/>
      <c r="I56" s="168">
        <f>I53</f>
        <v>48524.69672</v>
      </c>
      <c r="J56" s="111"/>
      <c r="K56" s="49">
        <f>K53</f>
        <v>1102.8340163636365</v>
      </c>
      <c r="L56" s="112"/>
      <c r="M56" s="11"/>
      <c r="N56" s="11"/>
    </row>
    <row r="57" spans="1:14" x14ac:dyDescent="0.25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16.5" customHeight="1" x14ac:dyDescent="0.25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99.75" customHeight="1" x14ac:dyDescent="0.25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98.25" hidden="1" customHeight="1" x14ac:dyDescent="0.25">
      <c r="A60" s="21"/>
      <c r="B60" s="21"/>
      <c r="C60" s="21"/>
      <c r="D60" s="21"/>
      <c r="E60" s="21"/>
      <c r="F60" s="25"/>
      <c r="G60" s="25"/>
      <c r="H60" s="25"/>
      <c r="I60" s="25"/>
      <c r="J60" s="25"/>
      <c r="K60" s="26"/>
      <c r="L60" s="25"/>
      <c r="M60" s="26"/>
      <c r="N60" s="11"/>
    </row>
    <row r="61" spans="1:14" hidden="1" x14ac:dyDescent="0.25">
      <c r="A61" s="205" t="s">
        <v>15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11"/>
    </row>
    <row r="62" spans="1:14" hidden="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11"/>
    </row>
    <row r="63" spans="1:14" ht="80.25" hidden="1" customHeight="1" x14ac:dyDescent="0.25">
      <c r="A63" s="264" t="s">
        <v>6</v>
      </c>
      <c r="B63" s="264"/>
      <c r="C63" s="264"/>
      <c r="D63" s="264"/>
      <c r="E63" s="264"/>
      <c r="F63" s="28" t="s">
        <v>7</v>
      </c>
      <c r="G63" s="28" t="s">
        <v>8</v>
      </c>
      <c r="H63" s="28" t="s">
        <v>9</v>
      </c>
      <c r="I63" s="28" t="s">
        <v>10</v>
      </c>
      <c r="J63" s="28"/>
      <c r="K63" s="28" t="s">
        <v>11</v>
      </c>
      <c r="L63" s="28" t="s">
        <v>12</v>
      </c>
      <c r="M63" s="28" t="s">
        <v>5</v>
      </c>
      <c r="N63" s="11"/>
    </row>
    <row r="64" spans="1:14" ht="15" hidden="1" customHeight="1" x14ac:dyDescent="0.25">
      <c r="A64" s="265">
        <v>1</v>
      </c>
      <c r="B64" s="266"/>
      <c r="C64" s="266"/>
      <c r="D64" s="266"/>
      <c r="E64" s="267"/>
      <c r="F64" s="28">
        <v>2</v>
      </c>
      <c r="G64" s="28">
        <v>3</v>
      </c>
      <c r="H64" s="28">
        <v>4</v>
      </c>
      <c r="I64" s="28" t="s">
        <v>59</v>
      </c>
      <c r="J64" s="28"/>
      <c r="K64" s="28">
        <v>6</v>
      </c>
      <c r="L64" s="28">
        <v>7</v>
      </c>
      <c r="M64" s="28" t="s">
        <v>60</v>
      </c>
      <c r="N64" s="11"/>
    </row>
    <row r="65" spans="1:14" ht="15" hidden="1" customHeight="1" x14ac:dyDescent="0.25">
      <c r="A65" s="263" t="s">
        <v>62</v>
      </c>
      <c r="B65" s="263"/>
      <c r="C65" s="263"/>
      <c r="D65" s="263"/>
      <c r="E65" s="263"/>
      <c r="F65" s="29" t="s">
        <v>13</v>
      </c>
      <c r="G65" s="28">
        <v>7</v>
      </c>
      <c r="H65" s="29">
        <v>10</v>
      </c>
      <c r="I65" s="30">
        <f>G65/H65</f>
        <v>0.7</v>
      </c>
      <c r="J65" s="30"/>
      <c r="K65" s="28">
        <v>20</v>
      </c>
      <c r="L65" s="31">
        <v>7100</v>
      </c>
      <c r="M65" s="31">
        <f>I65*L65</f>
        <v>4970</v>
      </c>
      <c r="N65" s="11"/>
    </row>
    <row r="66" spans="1:14" ht="15" hidden="1" customHeight="1" x14ac:dyDescent="0.25">
      <c r="A66" s="263" t="s">
        <v>63</v>
      </c>
      <c r="B66" s="263"/>
      <c r="C66" s="263"/>
      <c r="D66" s="263"/>
      <c r="E66" s="263"/>
      <c r="F66" s="29" t="s">
        <v>13</v>
      </c>
      <c r="G66" s="28">
        <v>1</v>
      </c>
      <c r="H66" s="29">
        <v>10</v>
      </c>
      <c r="I66" s="30">
        <f t="shared" ref="I66:I82" si="0">G66/H66</f>
        <v>0.1</v>
      </c>
      <c r="J66" s="30"/>
      <c r="K66" s="28">
        <v>20</v>
      </c>
      <c r="L66" s="31">
        <v>538700</v>
      </c>
      <c r="M66" s="31">
        <f t="shared" ref="M66:M83" si="1">I66*L66</f>
        <v>53870</v>
      </c>
      <c r="N66" s="11"/>
    </row>
    <row r="67" spans="1:14" ht="15" hidden="1" customHeight="1" x14ac:dyDescent="0.25">
      <c r="A67" s="263" t="s">
        <v>64</v>
      </c>
      <c r="B67" s="263"/>
      <c r="C67" s="263"/>
      <c r="D67" s="263"/>
      <c r="E67" s="263"/>
      <c r="F67" s="29" t="s">
        <v>13</v>
      </c>
      <c r="G67" s="28">
        <v>1</v>
      </c>
      <c r="H67" s="29">
        <v>10</v>
      </c>
      <c r="I67" s="30">
        <f t="shared" si="0"/>
        <v>0.1</v>
      </c>
      <c r="J67" s="30"/>
      <c r="K67" s="28">
        <v>20</v>
      </c>
      <c r="L67" s="31">
        <v>380000</v>
      </c>
      <c r="M67" s="31">
        <f t="shared" si="1"/>
        <v>38000</v>
      </c>
      <c r="N67" s="11"/>
    </row>
    <row r="68" spans="1:14" ht="12.75" hidden="1" customHeight="1" x14ac:dyDescent="0.25">
      <c r="A68" s="263"/>
      <c r="B68" s="263"/>
      <c r="C68" s="263"/>
      <c r="D68" s="263"/>
      <c r="E68" s="263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 x14ac:dyDescent="0.25">
      <c r="A69" s="263"/>
      <c r="B69" s="263"/>
      <c r="C69" s="263"/>
      <c r="D69" s="263"/>
      <c r="E69" s="263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 x14ac:dyDescent="0.25">
      <c r="A70" s="260"/>
      <c r="B70" s="261"/>
      <c r="C70" s="261"/>
      <c r="D70" s="261"/>
      <c r="E70" s="262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 x14ac:dyDescent="0.25">
      <c r="A71" s="260"/>
      <c r="B71" s="261"/>
      <c r="C71" s="261"/>
      <c r="D71" s="261"/>
      <c r="E71" s="26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 x14ac:dyDescent="0.25">
      <c r="A72" s="260"/>
      <c r="B72" s="261"/>
      <c r="C72" s="261"/>
      <c r="D72" s="261"/>
      <c r="E72" s="26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 x14ac:dyDescent="0.25">
      <c r="A73" s="260"/>
      <c r="B73" s="261"/>
      <c r="C73" s="261"/>
      <c r="D73" s="261"/>
      <c r="E73" s="26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 x14ac:dyDescent="0.25">
      <c r="A74" s="260"/>
      <c r="B74" s="261"/>
      <c r="C74" s="261"/>
      <c r="D74" s="261"/>
      <c r="E74" s="26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idden="1" x14ac:dyDescent="0.25">
      <c r="A75" s="257"/>
      <c r="B75" s="258"/>
      <c r="C75" s="258"/>
      <c r="D75" s="258"/>
      <c r="E75" s="259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 x14ac:dyDescent="0.25">
      <c r="A76" s="257"/>
      <c r="B76" s="258"/>
      <c r="C76" s="258"/>
      <c r="D76" s="258"/>
      <c r="E76" s="259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 x14ac:dyDescent="0.25">
      <c r="A77" s="257"/>
      <c r="B77" s="258"/>
      <c r="C77" s="258"/>
      <c r="D77" s="258"/>
      <c r="E77" s="259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 x14ac:dyDescent="0.25">
      <c r="A78" s="257"/>
      <c r="B78" s="258"/>
      <c r="C78" s="258"/>
      <c r="D78" s="258"/>
      <c r="E78" s="259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 x14ac:dyDescent="0.25">
      <c r="A79" s="257"/>
      <c r="B79" s="258"/>
      <c r="C79" s="258"/>
      <c r="D79" s="258"/>
      <c r="E79" s="259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 x14ac:dyDescent="0.25">
      <c r="A80" s="257"/>
      <c r="B80" s="258"/>
      <c r="C80" s="258"/>
      <c r="D80" s="258"/>
      <c r="E80" s="259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 x14ac:dyDescent="0.25">
      <c r="A81" s="257"/>
      <c r="B81" s="258"/>
      <c r="C81" s="258"/>
      <c r="D81" s="258"/>
      <c r="E81" s="259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 x14ac:dyDescent="0.25">
      <c r="A82" s="257"/>
      <c r="B82" s="258"/>
      <c r="C82" s="258"/>
      <c r="D82" s="258"/>
      <c r="E82" s="259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 x14ac:dyDescent="0.25">
      <c r="A83" s="249" t="s">
        <v>100</v>
      </c>
      <c r="B83" s="249"/>
      <c r="C83" s="249"/>
      <c r="D83" s="249"/>
      <c r="E83" s="249"/>
      <c r="F83" s="29"/>
      <c r="G83" s="29"/>
      <c r="H83" s="29"/>
      <c r="I83" s="33"/>
      <c r="J83" s="33"/>
      <c r="K83" s="29"/>
      <c r="L83" s="32"/>
      <c r="M83" s="32">
        <f t="shared" si="1"/>
        <v>0</v>
      </c>
      <c r="N83" s="11"/>
    </row>
    <row r="84" spans="1:14" ht="57" hidden="1" customHeight="1" x14ac:dyDescent="0.25">
      <c r="A84" s="250" t="s">
        <v>14</v>
      </c>
      <c r="B84" s="251"/>
      <c r="C84" s="251"/>
      <c r="D84" s="251"/>
      <c r="E84" s="251"/>
      <c r="F84" s="251"/>
      <c r="G84" s="251"/>
      <c r="H84" s="251"/>
      <c r="I84" s="251"/>
      <c r="J84" s="251"/>
      <c r="K84" s="251"/>
      <c r="L84" s="252"/>
      <c r="M84" s="32">
        <f>M83+M67+M66+M65</f>
        <v>96840</v>
      </c>
      <c r="N84" s="11"/>
    </row>
    <row r="85" spans="1:14" ht="15" customHeigh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4" x14ac:dyDescent="0.25">
      <c r="A86" s="188" t="s">
        <v>16</v>
      </c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1"/>
    </row>
    <row r="87" spans="1:14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1"/>
    </row>
    <row r="88" spans="1:14" ht="30.75" hidden="1" customHeight="1" x14ac:dyDescent="0.25">
      <c r="A88" s="253"/>
      <c r="B88" s="253"/>
      <c r="C88" s="253"/>
      <c r="D88" s="253"/>
      <c r="E88" s="253"/>
      <c r="F88" s="253"/>
      <c r="G88" s="253"/>
      <c r="H88" s="253"/>
      <c r="I88" s="253"/>
      <c r="J88" s="253"/>
      <c r="K88" s="253"/>
      <c r="L88" s="253"/>
      <c r="M88" s="35"/>
      <c r="N88" s="11"/>
    </row>
    <row r="89" spans="1:14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1:14" ht="73.5" customHeight="1" x14ac:dyDescent="0.25">
      <c r="A90" s="189" t="s">
        <v>17</v>
      </c>
      <c r="B90" s="189"/>
      <c r="C90" s="189"/>
      <c r="D90" s="189"/>
      <c r="E90" s="189"/>
      <c r="F90" s="9" t="s">
        <v>7</v>
      </c>
      <c r="G90" s="36" t="s">
        <v>92</v>
      </c>
      <c r="H90" s="9" t="s">
        <v>71</v>
      </c>
      <c r="I90" s="9" t="s">
        <v>84</v>
      </c>
      <c r="J90" s="9" t="s">
        <v>110</v>
      </c>
      <c r="K90" s="9" t="s">
        <v>144</v>
      </c>
      <c r="L90" s="11"/>
      <c r="M90" s="11"/>
      <c r="N90" s="11"/>
    </row>
    <row r="91" spans="1:14" ht="18.75" customHeight="1" x14ac:dyDescent="0.25">
      <c r="A91" s="254">
        <v>1</v>
      </c>
      <c r="B91" s="255"/>
      <c r="C91" s="255"/>
      <c r="D91" s="255"/>
      <c r="E91" s="256"/>
      <c r="F91" s="9">
        <v>2</v>
      </c>
      <c r="G91" s="9">
        <v>3</v>
      </c>
      <c r="H91" s="37">
        <v>4</v>
      </c>
      <c r="I91" s="37">
        <v>5</v>
      </c>
      <c r="J91" s="38">
        <v>6</v>
      </c>
      <c r="K91" s="38" t="s">
        <v>81</v>
      </c>
      <c r="L91" s="11"/>
      <c r="M91" s="39"/>
      <c r="N91" s="11"/>
    </row>
    <row r="92" spans="1:14" x14ac:dyDescent="0.25">
      <c r="A92" s="242" t="s">
        <v>23</v>
      </c>
      <c r="B92" s="242"/>
      <c r="C92" s="242"/>
      <c r="D92" s="242"/>
      <c r="E92" s="242"/>
      <c r="F92" s="41" t="s">
        <v>26</v>
      </c>
      <c r="G92" s="40">
        <f>I92/H92</f>
        <v>9.4375587327655469E-2</v>
      </c>
      <c r="H92" s="58">
        <v>6746.66</v>
      </c>
      <c r="I92" s="58">
        <v>636.72</v>
      </c>
      <c r="J92" s="88">
        <v>44</v>
      </c>
      <c r="K92" s="58">
        <f>I92/J92</f>
        <v>14.470909090909091</v>
      </c>
      <c r="L92" s="11"/>
      <c r="M92" s="25"/>
      <c r="N92" s="11"/>
    </row>
    <row r="93" spans="1:14" x14ac:dyDescent="0.25">
      <c r="A93" s="242" t="s">
        <v>24</v>
      </c>
      <c r="B93" s="242"/>
      <c r="C93" s="242"/>
      <c r="D93" s="242"/>
      <c r="E93" s="242"/>
      <c r="F93" s="41" t="s">
        <v>27</v>
      </c>
      <c r="G93" s="41">
        <f>I93/H93</f>
        <v>2.3547873480510733</v>
      </c>
      <c r="H93" s="58">
        <v>1632.95</v>
      </c>
      <c r="I93" s="58">
        <v>3845.25</v>
      </c>
      <c r="J93" s="88">
        <v>44</v>
      </c>
      <c r="K93" s="58">
        <f>I93/J93</f>
        <v>87.392045454545453</v>
      </c>
      <c r="L93" s="11"/>
      <c r="M93" s="11"/>
      <c r="N93" s="11"/>
    </row>
    <row r="94" spans="1:14" x14ac:dyDescent="0.25">
      <c r="A94" s="242" t="s">
        <v>85</v>
      </c>
      <c r="B94" s="242"/>
      <c r="C94" s="242"/>
      <c r="D94" s="242"/>
      <c r="E94" s="242"/>
      <c r="F94" s="41" t="s">
        <v>28</v>
      </c>
      <c r="G94" s="41">
        <f t="shared" ref="G94:G95" si="2">I94/H94</f>
        <v>1.7059602649006624</v>
      </c>
      <c r="H94" s="58">
        <v>37.75</v>
      </c>
      <c r="I94" s="58">
        <v>64.400000000000006</v>
      </c>
      <c r="J94" s="88">
        <v>44</v>
      </c>
      <c r="K94" s="58">
        <f>I94/J94</f>
        <v>1.4636363636363638</v>
      </c>
      <c r="L94" s="11"/>
      <c r="M94" s="11"/>
      <c r="N94" s="11"/>
    </row>
    <row r="95" spans="1:14" ht="15.75" thickBot="1" x14ac:dyDescent="0.3">
      <c r="A95" s="243" t="s">
        <v>25</v>
      </c>
      <c r="B95" s="243"/>
      <c r="C95" s="243"/>
      <c r="D95" s="243"/>
      <c r="E95" s="243"/>
      <c r="F95" s="101" t="s">
        <v>28</v>
      </c>
      <c r="G95" s="41">
        <f t="shared" si="2"/>
        <v>1.7418663549581141</v>
      </c>
      <c r="H95" s="90">
        <v>51.33</v>
      </c>
      <c r="I95" s="90">
        <v>89.41</v>
      </c>
      <c r="J95" s="88">
        <v>44</v>
      </c>
      <c r="K95" s="90">
        <f>I95/J95</f>
        <v>2.0320454545454543</v>
      </c>
      <c r="L95" s="11"/>
      <c r="M95" s="11"/>
      <c r="N95" s="11"/>
    </row>
    <row r="96" spans="1:14" ht="15.75" thickBot="1" x14ac:dyDescent="0.3">
      <c r="A96" s="244" t="s">
        <v>29</v>
      </c>
      <c r="B96" s="245"/>
      <c r="C96" s="245"/>
      <c r="D96" s="245"/>
      <c r="E96" s="246"/>
      <c r="F96" s="102"/>
      <c r="G96" s="102"/>
      <c r="H96" s="102"/>
      <c r="I96" s="169">
        <f>SUM(I92:I95)</f>
        <v>4635.78</v>
      </c>
      <c r="J96" s="91"/>
      <c r="K96" s="109">
        <f>SUM(K92:K95)</f>
        <v>105.35863636363636</v>
      </c>
      <c r="L96" s="11"/>
      <c r="M96" s="11"/>
      <c r="N96" s="11"/>
    </row>
    <row r="97" spans="1:14" ht="31.5" customHeight="1" x14ac:dyDescent="0.25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11"/>
      <c r="M97" s="11"/>
      <c r="N97" s="11"/>
    </row>
    <row r="98" spans="1:14" x14ac:dyDescent="0.25">
      <c r="A98" s="188" t="s">
        <v>30</v>
      </c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1"/>
    </row>
    <row r="99" spans="1:14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1:14" ht="60" x14ac:dyDescent="0.25">
      <c r="A100" s="238" t="s">
        <v>32</v>
      </c>
      <c r="B100" s="238"/>
      <c r="C100" s="238"/>
      <c r="D100" s="238"/>
      <c r="E100" s="238"/>
      <c r="F100" s="37" t="s">
        <v>7</v>
      </c>
      <c r="G100" s="37" t="s">
        <v>18</v>
      </c>
      <c r="H100" s="43" t="s">
        <v>87</v>
      </c>
      <c r="I100" s="9" t="s">
        <v>84</v>
      </c>
      <c r="J100" s="9" t="s">
        <v>110</v>
      </c>
      <c r="K100" s="9" t="s">
        <v>144</v>
      </c>
      <c r="L100" s="11"/>
      <c r="M100" s="11"/>
      <c r="N100" s="11"/>
    </row>
    <row r="101" spans="1:14" x14ac:dyDescent="0.25">
      <c r="A101" s="222" t="s">
        <v>118</v>
      </c>
      <c r="B101" s="222"/>
      <c r="C101" s="222"/>
      <c r="D101" s="222"/>
      <c r="E101" s="222"/>
      <c r="F101" s="97" t="s">
        <v>31</v>
      </c>
      <c r="G101" s="97">
        <v>1</v>
      </c>
      <c r="H101" s="103">
        <v>3027.85</v>
      </c>
      <c r="I101" s="58">
        <v>472.34</v>
      </c>
      <c r="J101" s="88">
        <v>44</v>
      </c>
      <c r="K101" s="104">
        <f t="shared" ref="K101:K106" si="3">I101/J101</f>
        <v>10.734999999999999</v>
      </c>
      <c r="L101" s="11"/>
      <c r="M101" s="11"/>
      <c r="N101" s="11"/>
    </row>
    <row r="102" spans="1:14" hidden="1" x14ac:dyDescent="0.25">
      <c r="A102" s="222"/>
      <c r="B102" s="222"/>
      <c r="C102" s="222"/>
      <c r="D102" s="222"/>
      <c r="E102" s="222"/>
      <c r="F102" s="97"/>
      <c r="G102" s="97"/>
      <c r="H102" s="105"/>
      <c r="I102" s="155"/>
      <c r="J102" s="88">
        <v>44</v>
      </c>
      <c r="K102" s="104">
        <f t="shared" si="3"/>
        <v>0</v>
      </c>
      <c r="L102" s="11"/>
      <c r="M102" s="47"/>
      <c r="N102" s="11"/>
    </row>
    <row r="103" spans="1:14" ht="28.5" customHeight="1" x14ac:dyDescent="0.25">
      <c r="A103" s="247" t="s">
        <v>119</v>
      </c>
      <c r="B103" s="247"/>
      <c r="C103" s="247"/>
      <c r="D103" s="247"/>
      <c r="E103" s="248"/>
      <c r="F103" s="97" t="s">
        <v>31</v>
      </c>
      <c r="G103" s="97">
        <v>1</v>
      </c>
      <c r="H103" s="103"/>
      <c r="I103" s="58">
        <v>195</v>
      </c>
      <c r="J103" s="88">
        <v>44</v>
      </c>
      <c r="K103" s="104">
        <f t="shared" si="3"/>
        <v>4.4318181818181817</v>
      </c>
      <c r="L103" s="11"/>
      <c r="M103" s="11"/>
      <c r="N103" s="11"/>
    </row>
    <row r="104" spans="1:14" x14ac:dyDescent="0.25">
      <c r="A104" s="239" t="s">
        <v>120</v>
      </c>
      <c r="B104" s="240"/>
      <c r="C104" s="240"/>
      <c r="D104" s="240"/>
      <c r="E104" s="241"/>
      <c r="F104" s="97" t="s">
        <v>31</v>
      </c>
      <c r="G104" s="97">
        <v>1</v>
      </c>
      <c r="H104" s="103"/>
      <c r="I104" s="58">
        <v>84.5</v>
      </c>
      <c r="J104" s="88">
        <v>44</v>
      </c>
      <c r="K104" s="104">
        <f t="shared" si="3"/>
        <v>1.9204545454545454</v>
      </c>
      <c r="L104" s="11"/>
      <c r="M104" s="11"/>
      <c r="N104" s="11"/>
    </row>
    <row r="105" spans="1:14" x14ac:dyDescent="0.25">
      <c r="A105" s="123" t="s">
        <v>121</v>
      </c>
      <c r="B105" s="124"/>
      <c r="C105" s="124"/>
      <c r="D105" s="124"/>
      <c r="E105" s="125"/>
      <c r="F105" s="97" t="s">
        <v>31</v>
      </c>
      <c r="G105" s="97">
        <v>1</v>
      </c>
      <c r="H105" s="103"/>
      <c r="I105" s="90">
        <v>136.5</v>
      </c>
      <c r="J105" s="88">
        <v>44</v>
      </c>
      <c r="K105" s="104">
        <f>I105/J105</f>
        <v>3.1022727272727271</v>
      </c>
      <c r="L105" s="11"/>
      <c r="M105" s="11"/>
      <c r="N105" s="11"/>
    </row>
    <row r="106" spans="1:14" s="1" customFormat="1" ht="15.75" thickBot="1" x14ac:dyDescent="0.3">
      <c r="A106" s="222" t="s">
        <v>122</v>
      </c>
      <c r="B106" s="222"/>
      <c r="C106" s="222"/>
      <c r="D106" s="222"/>
      <c r="E106" s="222"/>
      <c r="F106" s="97" t="s">
        <v>31</v>
      </c>
      <c r="G106" s="97">
        <v>1</v>
      </c>
      <c r="H106" s="103">
        <v>500</v>
      </c>
      <c r="I106" s="90">
        <v>78</v>
      </c>
      <c r="J106" s="88">
        <v>44</v>
      </c>
      <c r="K106" s="104">
        <f t="shared" si="3"/>
        <v>1.7727272727272727</v>
      </c>
      <c r="L106" s="13"/>
      <c r="M106" s="13"/>
      <c r="N106" s="13"/>
    </row>
    <row r="107" spans="1:14" ht="15.75" thickBot="1" x14ac:dyDescent="0.3">
      <c r="A107" s="121" t="s">
        <v>91</v>
      </c>
      <c r="B107" s="122"/>
      <c r="C107" s="122"/>
      <c r="D107" s="122"/>
      <c r="E107" s="122"/>
      <c r="F107" s="122"/>
      <c r="G107" s="122"/>
      <c r="H107" s="122"/>
      <c r="I107" s="48">
        <f>SUM(I101:I106)</f>
        <v>966.33999999999992</v>
      </c>
      <c r="J107" s="11"/>
      <c r="K107" s="49">
        <f>SUM(K101:K106)</f>
        <v>21.962272727272726</v>
      </c>
      <c r="L107" s="11"/>
      <c r="M107" s="11"/>
      <c r="N107" s="11"/>
    </row>
    <row r="108" spans="1:14" ht="28.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 x14ac:dyDescent="0.25">
      <c r="A109" s="188" t="s">
        <v>86</v>
      </c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1"/>
    </row>
    <row r="110" spans="1:14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1:14" ht="60" x14ac:dyDescent="0.25">
      <c r="A111" s="189" t="s">
        <v>32</v>
      </c>
      <c r="B111" s="189"/>
      <c r="C111" s="189"/>
      <c r="D111" s="189"/>
      <c r="E111" s="189"/>
      <c r="F111" s="9" t="s">
        <v>94</v>
      </c>
      <c r="G111" s="9" t="s">
        <v>22</v>
      </c>
      <c r="H111" s="9" t="s">
        <v>84</v>
      </c>
      <c r="I111" s="9" t="s">
        <v>110</v>
      </c>
      <c r="J111" s="9" t="s">
        <v>144</v>
      </c>
      <c r="K111" s="11"/>
      <c r="L111" s="11"/>
      <c r="M111" s="11"/>
      <c r="N111" s="11"/>
    </row>
    <row r="112" spans="1:14" ht="18" customHeight="1" x14ac:dyDescent="0.25">
      <c r="A112" s="184" t="s">
        <v>123</v>
      </c>
      <c r="B112" s="185"/>
      <c r="C112" s="185"/>
      <c r="D112" s="185"/>
      <c r="E112" s="186"/>
      <c r="F112" s="36">
        <v>4</v>
      </c>
      <c r="G112" s="36">
        <v>3750</v>
      </c>
      <c r="H112" s="154">
        <v>195</v>
      </c>
      <c r="I112" s="88">
        <v>44</v>
      </c>
      <c r="J112" s="99">
        <f t="shared" ref="J112:J114" si="4">H112/I112</f>
        <v>4.4318181818181817</v>
      </c>
      <c r="K112" s="11"/>
      <c r="L112" s="11"/>
      <c r="M112" s="11"/>
      <c r="N112" s="11"/>
    </row>
    <row r="113" spans="1:14" ht="20.25" customHeight="1" x14ac:dyDescent="0.25">
      <c r="A113" s="210" t="s">
        <v>124</v>
      </c>
      <c r="B113" s="210"/>
      <c r="C113" s="210"/>
      <c r="D113" s="210"/>
      <c r="E113" s="210"/>
      <c r="F113" s="36">
        <v>12</v>
      </c>
      <c r="G113" s="36">
        <v>3000</v>
      </c>
      <c r="H113" s="154">
        <v>468</v>
      </c>
      <c r="I113" s="88">
        <v>44</v>
      </c>
      <c r="J113" s="99">
        <f t="shared" si="4"/>
        <v>10.636363636363637</v>
      </c>
      <c r="K113" s="11"/>
      <c r="L113" s="11"/>
      <c r="M113" s="11"/>
      <c r="N113" s="11"/>
    </row>
    <row r="114" spans="1:14" ht="18.75" customHeight="1" x14ac:dyDescent="0.25">
      <c r="A114" s="210" t="s">
        <v>125</v>
      </c>
      <c r="B114" s="210"/>
      <c r="C114" s="210"/>
      <c r="D114" s="210"/>
      <c r="E114" s="210"/>
      <c r="F114" s="36">
        <v>12</v>
      </c>
      <c r="G114" s="36">
        <v>1000</v>
      </c>
      <c r="H114" s="154">
        <v>156</v>
      </c>
      <c r="I114" s="88">
        <v>44</v>
      </c>
      <c r="J114" s="99">
        <f t="shared" si="4"/>
        <v>3.5454545454545454</v>
      </c>
      <c r="K114" s="11"/>
      <c r="L114" s="11"/>
      <c r="M114" s="11"/>
      <c r="N114" s="11"/>
    </row>
    <row r="115" spans="1:14" x14ac:dyDescent="0.25">
      <c r="A115" s="184" t="s">
        <v>126</v>
      </c>
      <c r="B115" s="185"/>
      <c r="C115" s="185"/>
      <c r="D115" s="185"/>
      <c r="E115" s="186"/>
      <c r="F115" s="114"/>
      <c r="G115" s="97"/>
      <c r="H115" s="58">
        <v>130</v>
      </c>
      <c r="I115" s="88">
        <v>44</v>
      </c>
      <c r="J115" s="99">
        <f>H115/I115</f>
        <v>2.9545454545454546</v>
      </c>
      <c r="K115" s="11"/>
      <c r="L115" s="11"/>
      <c r="M115" s="11"/>
      <c r="N115" s="11"/>
    </row>
    <row r="116" spans="1:14" ht="15.75" customHeight="1" thickBot="1" x14ac:dyDescent="0.3">
      <c r="A116" s="184" t="s">
        <v>127</v>
      </c>
      <c r="B116" s="185"/>
      <c r="C116" s="185"/>
      <c r="D116" s="185"/>
      <c r="E116" s="186"/>
      <c r="F116" s="36">
        <v>12</v>
      </c>
      <c r="G116" s="36">
        <v>1500</v>
      </c>
      <c r="H116" s="154">
        <v>234</v>
      </c>
      <c r="I116" s="88">
        <v>44</v>
      </c>
      <c r="J116" s="99">
        <f t="shared" ref="J116:J119" si="5">H116/I116</f>
        <v>5.3181818181818183</v>
      </c>
      <c r="K116" s="11"/>
      <c r="L116" s="11"/>
      <c r="M116" s="11"/>
      <c r="N116" s="11"/>
    </row>
    <row r="117" spans="1:14" ht="14.25" hidden="1" customHeight="1" thickBot="1" x14ac:dyDescent="0.3">
      <c r="F117" s="36"/>
      <c r="G117" s="36"/>
      <c r="H117" s="115"/>
      <c r="I117" s="88"/>
      <c r="J117" s="99"/>
      <c r="K117" s="11"/>
      <c r="L117" s="11"/>
      <c r="M117" s="11"/>
      <c r="N117" s="11"/>
    </row>
    <row r="118" spans="1:14" ht="16.5" hidden="1" customHeight="1" x14ac:dyDescent="0.25">
      <c r="A118" s="210"/>
      <c r="B118" s="210"/>
      <c r="C118" s="210"/>
      <c r="D118" s="210"/>
      <c r="E118" s="210"/>
      <c r="F118" s="36"/>
      <c r="G118" s="36"/>
      <c r="H118" s="113"/>
      <c r="I118" s="88">
        <v>3260</v>
      </c>
      <c r="J118" s="99">
        <f t="shared" si="5"/>
        <v>0</v>
      </c>
      <c r="K118" s="11"/>
      <c r="L118" s="11"/>
      <c r="M118" s="11"/>
      <c r="N118" s="11"/>
    </row>
    <row r="119" spans="1:14" ht="17.25" hidden="1" customHeight="1" thickBot="1" x14ac:dyDescent="0.3">
      <c r="A119" s="184"/>
      <c r="B119" s="185"/>
      <c r="C119" s="185"/>
      <c r="D119" s="185"/>
      <c r="E119" s="186"/>
      <c r="F119" s="114"/>
      <c r="G119" s="97"/>
      <c r="H119" s="58"/>
      <c r="I119" s="88">
        <v>3260</v>
      </c>
      <c r="J119" s="99">
        <f t="shared" si="5"/>
        <v>0</v>
      </c>
      <c r="K119" s="11"/>
      <c r="L119" s="11"/>
      <c r="M119" s="11"/>
      <c r="N119" s="11"/>
    </row>
    <row r="120" spans="1:14" ht="20.25" customHeight="1" thickBot="1" x14ac:dyDescent="0.3">
      <c r="A120" s="230" t="s">
        <v>90</v>
      </c>
      <c r="B120" s="231"/>
      <c r="C120" s="231"/>
      <c r="D120" s="231"/>
      <c r="E120" s="232"/>
      <c r="F120" s="94"/>
      <c r="G120" s="94"/>
      <c r="H120" s="169">
        <f>H119+H118+H117+H116+H115+H114+H113+H112</f>
        <v>1183</v>
      </c>
      <c r="I120" s="89"/>
      <c r="J120" s="100">
        <f>J119+J118+J117+J116+J115+J114+J113+J112</f>
        <v>26.886363636363633</v>
      </c>
      <c r="K120" s="11"/>
      <c r="L120" s="51"/>
      <c r="M120" s="11"/>
      <c r="N120" s="11"/>
    </row>
    <row r="121" spans="1:14" ht="20.25" customHeight="1" x14ac:dyDescent="0.25">
      <c r="A121" s="121"/>
      <c r="B121" s="122"/>
      <c r="C121" s="122"/>
      <c r="D121" s="122"/>
      <c r="E121" s="122"/>
      <c r="F121" s="122"/>
      <c r="G121" s="122"/>
      <c r="H121" s="54"/>
      <c r="I121" s="13"/>
      <c r="J121" s="55"/>
      <c r="K121" s="11"/>
      <c r="L121" s="51"/>
      <c r="M121" s="11"/>
      <c r="N121" s="11"/>
    </row>
    <row r="122" spans="1:14" ht="31.5" customHeight="1" x14ac:dyDescent="0.25">
      <c r="A122" s="233" t="s">
        <v>88</v>
      </c>
      <c r="B122" s="234"/>
      <c r="C122" s="234"/>
      <c r="D122" s="234"/>
      <c r="E122" s="234"/>
      <c r="F122" s="235"/>
      <c r="G122" s="235"/>
      <c r="H122" s="235"/>
      <c r="I122" s="236"/>
      <c r="J122" s="236"/>
      <c r="K122" s="236"/>
      <c r="L122" s="236"/>
      <c r="M122" s="235"/>
      <c r="N122" s="237"/>
    </row>
    <row r="123" spans="1:14" ht="45" x14ac:dyDescent="0.25">
      <c r="A123" s="189" t="s">
        <v>33</v>
      </c>
      <c r="B123" s="189"/>
      <c r="C123" s="189"/>
      <c r="D123" s="189"/>
      <c r="E123" s="189"/>
      <c r="F123" s="9" t="s">
        <v>7</v>
      </c>
      <c r="G123" s="9" t="s">
        <v>18</v>
      </c>
      <c r="H123" s="9" t="s">
        <v>71</v>
      </c>
      <c r="I123" s="9" t="s">
        <v>34</v>
      </c>
      <c r="J123" s="9" t="s">
        <v>84</v>
      </c>
      <c r="K123" s="37" t="s">
        <v>110</v>
      </c>
      <c r="L123" s="9" t="s">
        <v>144</v>
      </c>
      <c r="M123" s="11"/>
      <c r="N123" s="11"/>
    </row>
    <row r="124" spans="1:14" ht="31.5" customHeight="1" x14ac:dyDescent="0.25">
      <c r="A124" s="226" t="s">
        <v>35</v>
      </c>
      <c r="B124" s="226"/>
      <c r="C124" s="226"/>
      <c r="D124" s="226"/>
      <c r="E124" s="226"/>
      <c r="F124" s="96" t="s">
        <v>36</v>
      </c>
      <c r="G124" s="97">
        <v>3</v>
      </c>
      <c r="H124" s="98">
        <v>590.59</v>
      </c>
      <c r="I124" s="97">
        <v>12</v>
      </c>
      <c r="J124" s="90">
        <v>323.47000000000003</v>
      </c>
      <c r="K124" s="88">
        <v>44</v>
      </c>
      <c r="L124" s="99">
        <f>J124/K124</f>
        <v>7.35159090909091</v>
      </c>
      <c r="M124" s="93"/>
      <c r="N124" s="11"/>
    </row>
    <row r="125" spans="1:14" ht="22.5" customHeight="1" thickBot="1" x14ac:dyDescent="0.3">
      <c r="A125" s="226" t="s">
        <v>101</v>
      </c>
      <c r="B125" s="226"/>
      <c r="C125" s="226"/>
      <c r="D125" s="226"/>
      <c r="E125" s="226"/>
      <c r="F125" s="96" t="s">
        <v>102</v>
      </c>
      <c r="G125" s="97">
        <v>1</v>
      </c>
      <c r="H125" s="98">
        <v>3300</v>
      </c>
      <c r="I125" s="97">
        <v>12</v>
      </c>
      <c r="J125" s="90">
        <v>514.79999999999995</v>
      </c>
      <c r="K125" s="88">
        <v>44</v>
      </c>
      <c r="L125" s="99">
        <f>J125/K125</f>
        <v>11.7</v>
      </c>
      <c r="M125" s="93"/>
      <c r="N125" s="11"/>
    </row>
    <row r="126" spans="1:14" ht="20.25" customHeight="1" thickBot="1" x14ac:dyDescent="0.3">
      <c r="A126" s="227" t="s">
        <v>37</v>
      </c>
      <c r="B126" s="228"/>
      <c r="C126" s="228"/>
      <c r="D126" s="228"/>
      <c r="E126" s="229"/>
      <c r="F126" s="227"/>
      <c r="G126" s="228"/>
      <c r="H126" s="228"/>
      <c r="I126" s="228"/>
      <c r="J126" s="169">
        <f>J125+J124</f>
        <v>838.27</v>
      </c>
      <c r="K126" s="89"/>
      <c r="L126" s="100">
        <f>L125+L124</f>
        <v>19.051590909090908</v>
      </c>
      <c r="M126" s="93"/>
      <c r="N126" s="11"/>
    </row>
    <row r="127" spans="1:14" ht="102" customHeight="1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4"/>
      <c r="K127" s="13"/>
      <c r="L127" s="55"/>
      <c r="M127" s="11"/>
      <c r="N127" s="11"/>
    </row>
    <row r="128" spans="1:14" ht="95.25" hidden="1" customHeight="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 ht="12" customHeigh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 x14ac:dyDescent="0.25">
      <c r="A130" s="188" t="s">
        <v>130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1"/>
    </row>
    <row r="131" spans="1:14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ht="60" x14ac:dyDescent="0.25">
      <c r="A132" s="189" t="s">
        <v>3</v>
      </c>
      <c r="B132" s="189"/>
      <c r="C132" s="189"/>
      <c r="D132" s="189"/>
      <c r="E132" s="189"/>
      <c r="F132" s="9" t="s">
        <v>4</v>
      </c>
      <c r="G132" s="10" t="s">
        <v>0</v>
      </c>
      <c r="H132" s="52" t="s">
        <v>89</v>
      </c>
      <c r="I132" s="52" t="s">
        <v>78</v>
      </c>
      <c r="J132" s="9" t="s">
        <v>110</v>
      </c>
      <c r="K132" s="9" t="s">
        <v>144</v>
      </c>
      <c r="L132" s="9" t="s">
        <v>82</v>
      </c>
      <c r="M132" s="39"/>
      <c r="N132" s="11"/>
    </row>
    <row r="133" spans="1:14" x14ac:dyDescent="0.25">
      <c r="A133" s="192">
        <v>1</v>
      </c>
      <c r="B133" s="193"/>
      <c r="C133" s="193"/>
      <c r="D133" s="193"/>
      <c r="E133" s="194"/>
      <c r="F133" s="37">
        <v>2</v>
      </c>
      <c r="G133" s="12">
        <v>3</v>
      </c>
      <c r="H133" s="37">
        <v>4</v>
      </c>
      <c r="I133" s="37">
        <v>5</v>
      </c>
      <c r="J133" s="38">
        <v>6</v>
      </c>
      <c r="K133" s="56">
        <v>7</v>
      </c>
      <c r="L133" s="57">
        <v>8</v>
      </c>
      <c r="M133" s="39"/>
      <c r="N133" s="13"/>
    </row>
    <row r="134" spans="1:14" ht="15.75" thickBot="1" x14ac:dyDescent="0.3">
      <c r="A134" s="210" t="s">
        <v>117</v>
      </c>
      <c r="B134" s="210"/>
      <c r="C134" s="210"/>
      <c r="D134" s="210"/>
      <c r="E134" s="210"/>
      <c r="F134" s="58">
        <v>9046.75</v>
      </c>
      <c r="G134" s="65">
        <v>0.2</v>
      </c>
      <c r="H134" s="58">
        <v>21712.2</v>
      </c>
      <c r="I134" s="58">
        <f>H134*1.302</f>
        <v>28269.2844</v>
      </c>
      <c r="J134" s="88">
        <v>44</v>
      </c>
      <c r="K134" s="58">
        <f>I134/J134</f>
        <v>642.48373636363635</v>
      </c>
      <c r="L134" s="130">
        <f>I134/2174560.74*100</f>
        <v>1.2999997599515201</v>
      </c>
      <c r="M134" s="24"/>
      <c r="N134" s="13"/>
    </row>
    <row r="135" spans="1:14" ht="15.75" hidden="1" thickBot="1" x14ac:dyDescent="0.3">
      <c r="A135" s="219"/>
      <c r="B135" s="220"/>
      <c r="C135" s="220"/>
      <c r="D135" s="220"/>
      <c r="E135" s="221"/>
      <c r="F135" s="58">
        <v>17865.98</v>
      </c>
      <c r="G135" s="131">
        <v>4</v>
      </c>
      <c r="H135" s="88"/>
      <c r="I135" s="65">
        <f>J56</f>
        <v>0</v>
      </c>
      <c r="J135" s="58" t="e">
        <f t="shared" ref="J135:J156" si="6">G135/H135*I135</f>
        <v>#DIV/0!</v>
      </c>
      <c r="K135" s="58">
        <f t="shared" ref="K135:K156" si="7">F135*G135*12*1.302</f>
        <v>1116552.28608</v>
      </c>
      <c r="L135" s="132" t="s">
        <v>61</v>
      </c>
      <c r="M135" s="47" t="e">
        <f t="shared" ref="M135:M159" si="8">J135*K135</f>
        <v>#DIV/0!</v>
      </c>
      <c r="N135" s="13"/>
    </row>
    <row r="136" spans="1:14" ht="15.75" hidden="1" thickBot="1" x14ac:dyDescent="0.3">
      <c r="A136" s="222"/>
      <c r="B136" s="222"/>
      <c r="C136" s="222"/>
      <c r="D136" s="222"/>
      <c r="E136" s="222"/>
      <c r="F136" s="58">
        <v>9544</v>
      </c>
      <c r="G136" s="131">
        <v>1</v>
      </c>
      <c r="H136" s="88"/>
      <c r="I136" s="65">
        <f>J56</f>
        <v>0</v>
      </c>
      <c r="J136" s="58" t="e">
        <f t="shared" si="6"/>
        <v>#DIV/0!</v>
      </c>
      <c r="K136" s="58">
        <f t="shared" si="7"/>
        <v>149115.45600000001</v>
      </c>
      <c r="L136" s="65">
        <f>I136/11277167.39*100</f>
        <v>0</v>
      </c>
      <c r="M136" s="17" t="e">
        <f t="shared" si="8"/>
        <v>#DIV/0!</v>
      </c>
      <c r="N136" s="13"/>
    </row>
    <row r="137" spans="1:14" ht="15" hidden="1" customHeight="1" x14ac:dyDescent="0.25">
      <c r="A137" s="223"/>
      <c r="B137" s="224"/>
      <c r="C137" s="224"/>
      <c r="D137" s="224"/>
      <c r="E137" s="225"/>
      <c r="F137" s="58">
        <v>11560</v>
      </c>
      <c r="G137" s="131">
        <v>1</v>
      </c>
      <c r="H137" s="88"/>
      <c r="I137" s="65">
        <f>J56</f>
        <v>0</v>
      </c>
      <c r="J137" s="58" t="e">
        <f t="shared" si="6"/>
        <v>#DIV/0!</v>
      </c>
      <c r="K137" s="58">
        <f t="shared" si="7"/>
        <v>180613.44</v>
      </c>
      <c r="L137" s="41"/>
      <c r="M137" s="17" t="e">
        <f t="shared" si="8"/>
        <v>#DIV/0!</v>
      </c>
      <c r="N137" s="13"/>
    </row>
    <row r="138" spans="1:14" ht="15.75" hidden="1" thickBot="1" x14ac:dyDescent="0.3">
      <c r="A138" s="210"/>
      <c r="B138" s="210"/>
      <c r="C138" s="210"/>
      <c r="D138" s="210"/>
      <c r="E138" s="210"/>
      <c r="F138" s="58">
        <v>9544</v>
      </c>
      <c r="G138" s="133">
        <v>0.5</v>
      </c>
      <c r="H138" s="88"/>
      <c r="I138" s="65">
        <f>J56</f>
        <v>0</v>
      </c>
      <c r="J138" s="58" t="e">
        <f t="shared" si="6"/>
        <v>#DIV/0!</v>
      </c>
      <c r="K138" s="58">
        <f t="shared" si="7"/>
        <v>74557.728000000003</v>
      </c>
      <c r="L138" s="41"/>
      <c r="M138" s="17" t="e">
        <f t="shared" si="8"/>
        <v>#DIV/0!</v>
      </c>
      <c r="N138" s="13"/>
    </row>
    <row r="139" spans="1:14" ht="15.75" hidden="1" thickBot="1" x14ac:dyDescent="0.3">
      <c r="A139" s="210"/>
      <c r="B139" s="210"/>
      <c r="C139" s="210"/>
      <c r="D139" s="210"/>
      <c r="E139" s="210"/>
      <c r="F139" s="58">
        <v>9544</v>
      </c>
      <c r="G139" s="131">
        <v>1</v>
      </c>
      <c r="H139" s="88"/>
      <c r="I139" s="65">
        <f>J56</f>
        <v>0</v>
      </c>
      <c r="J139" s="58" t="e">
        <f t="shared" si="6"/>
        <v>#DIV/0!</v>
      </c>
      <c r="K139" s="58">
        <f t="shared" si="7"/>
        <v>149115.45600000001</v>
      </c>
      <c r="L139" s="58"/>
      <c r="M139" s="17" t="e">
        <f t="shared" si="8"/>
        <v>#DIV/0!</v>
      </c>
      <c r="N139" s="13"/>
    </row>
    <row r="140" spans="1:14" ht="14.25" hidden="1" customHeight="1" x14ac:dyDescent="0.25">
      <c r="A140" s="210"/>
      <c r="B140" s="210"/>
      <c r="C140" s="210"/>
      <c r="D140" s="210"/>
      <c r="E140" s="210"/>
      <c r="F140" s="58">
        <v>9544</v>
      </c>
      <c r="G140" s="131">
        <v>1</v>
      </c>
      <c r="H140" s="88"/>
      <c r="I140" s="65">
        <f>J56</f>
        <v>0</v>
      </c>
      <c r="J140" s="58" t="e">
        <f t="shared" si="6"/>
        <v>#DIV/0!</v>
      </c>
      <c r="K140" s="58">
        <f t="shared" si="7"/>
        <v>149115.45600000001</v>
      </c>
      <c r="L140" s="89"/>
      <c r="M140" s="17" t="e">
        <f t="shared" si="8"/>
        <v>#DIV/0!</v>
      </c>
      <c r="N140" s="13"/>
    </row>
    <row r="141" spans="1:14" ht="15.75" hidden="1" thickBot="1" x14ac:dyDescent="0.3">
      <c r="A141" s="184"/>
      <c r="B141" s="185"/>
      <c r="C141" s="185"/>
      <c r="D141" s="185"/>
      <c r="E141" s="186"/>
      <c r="F141" s="58">
        <v>9544</v>
      </c>
      <c r="G141" s="58"/>
      <c r="H141" s="88"/>
      <c r="I141" s="65">
        <f>J56</f>
        <v>0</v>
      </c>
      <c r="J141" s="58" t="e">
        <f t="shared" si="6"/>
        <v>#DIV/0!</v>
      </c>
      <c r="K141" s="58">
        <f t="shared" si="7"/>
        <v>0</v>
      </c>
      <c r="L141" s="89"/>
      <c r="M141" s="17" t="e">
        <f t="shared" si="8"/>
        <v>#DIV/0!</v>
      </c>
      <c r="N141" s="13"/>
    </row>
    <row r="142" spans="1:14" ht="15.75" hidden="1" thickBot="1" x14ac:dyDescent="0.3">
      <c r="A142" s="184"/>
      <c r="B142" s="185"/>
      <c r="C142" s="185"/>
      <c r="D142" s="185"/>
      <c r="E142" s="186"/>
      <c r="F142" s="58">
        <v>9544</v>
      </c>
      <c r="G142" s="134">
        <v>0.25</v>
      </c>
      <c r="H142" s="88"/>
      <c r="I142" s="65">
        <f>J56</f>
        <v>0</v>
      </c>
      <c r="J142" s="58" t="e">
        <f t="shared" si="6"/>
        <v>#DIV/0!</v>
      </c>
      <c r="K142" s="58">
        <f t="shared" si="7"/>
        <v>37278.864000000001</v>
      </c>
      <c r="L142" s="89"/>
      <c r="M142" s="17" t="e">
        <f t="shared" si="8"/>
        <v>#DIV/0!</v>
      </c>
      <c r="N142" s="13"/>
    </row>
    <row r="143" spans="1:14" ht="15.75" hidden="1" thickBot="1" x14ac:dyDescent="0.3">
      <c r="A143" s="184"/>
      <c r="B143" s="185"/>
      <c r="C143" s="185"/>
      <c r="D143" s="185"/>
      <c r="E143" s="186"/>
      <c r="F143" s="58">
        <v>9544</v>
      </c>
      <c r="G143" s="58"/>
      <c r="H143" s="88"/>
      <c r="I143" s="65">
        <f>J56</f>
        <v>0</v>
      </c>
      <c r="J143" s="58" t="e">
        <f t="shared" si="6"/>
        <v>#DIV/0!</v>
      </c>
      <c r="K143" s="58">
        <f t="shared" si="7"/>
        <v>0</v>
      </c>
      <c r="L143" s="89"/>
      <c r="M143" s="17" t="e">
        <f t="shared" si="8"/>
        <v>#DIV/0!</v>
      </c>
      <c r="N143" s="13"/>
    </row>
    <row r="144" spans="1:14" ht="15.75" hidden="1" thickBot="1" x14ac:dyDescent="0.3">
      <c r="A144" s="184"/>
      <c r="B144" s="185"/>
      <c r="C144" s="185"/>
      <c r="D144" s="185"/>
      <c r="E144" s="186"/>
      <c r="F144" s="58">
        <v>9544</v>
      </c>
      <c r="G144" s="133">
        <v>0.5</v>
      </c>
      <c r="H144" s="88"/>
      <c r="I144" s="65">
        <f>J56</f>
        <v>0</v>
      </c>
      <c r="J144" s="58" t="e">
        <f t="shared" si="6"/>
        <v>#DIV/0!</v>
      </c>
      <c r="K144" s="58">
        <f t="shared" si="7"/>
        <v>74557.728000000003</v>
      </c>
      <c r="L144" s="89"/>
      <c r="M144" s="17" t="e">
        <f t="shared" si="8"/>
        <v>#DIV/0!</v>
      </c>
      <c r="N144" s="13"/>
    </row>
    <row r="145" spans="1:14" ht="15.75" hidden="1" customHeight="1" x14ac:dyDescent="0.25">
      <c r="A145" s="184"/>
      <c r="B145" s="185"/>
      <c r="C145" s="185"/>
      <c r="D145" s="185"/>
      <c r="E145" s="186"/>
      <c r="F145" s="58">
        <v>9544</v>
      </c>
      <c r="G145" s="131">
        <v>1</v>
      </c>
      <c r="H145" s="88"/>
      <c r="I145" s="65">
        <f>J56</f>
        <v>0</v>
      </c>
      <c r="J145" s="58" t="e">
        <f t="shared" si="6"/>
        <v>#DIV/0!</v>
      </c>
      <c r="K145" s="58">
        <f t="shared" si="7"/>
        <v>149115.45600000001</v>
      </c>
      <c r="L145" s="89"/>
      <c r="M145" s="17" t="e">
        <f t="shared" si="8"/>
        <v>#DIV/0!</v>
      </c>
      <c r="N145" s="13"/>
    </row>
    <row r="146" spans="1:14" ht="15" hidden="1" customHeight="1" x14ac:dyDescent="0.25">
      <c r="A146" s="210"/>
      <c r="B146" s="210"/>
      <c r="C146" s="210"/>
      <c r="D146" s="210"/>
      <c r="E146" s="210"/>
      <c r="F146" s="58">
        <v>9544</v>
      </c>
      <c r="G146" s="131">
        <v>1</v>
      </c>
      <c r="H146" s="88"/>
      <c r="I146" s="65">
        <f>J56</f>
        <v>0</v>
      </c>
      <c r="J146" s="58" t="e">
        <f t="shared" si="6"/>
        <v>#DIV/0!</v>
      </c>
      <c r="K146" s="58">
        <f t="shared" si="7"/>
        <v>149115.45600000001</v>
      </c>
      <c r="L146" s="89"/>
      <c r="M146" s="17" t="e">
        <f t="shared" si="8"/>
        <v>#DIV/0!</v>
      </c>
      <c r="N146" s="13"/>
    </row>
    <row r="147" spans="1:14" ht="15" hidden="1" customHeight="1" x14ac:dyDescent="0.25">
      <c r="A147" s="210"/>
      <c r="B147" s="210"/>
      <c r="C147" s="210"/>
      <c r="D147" s="210"/>
      <c r="E147" s="210"/>
      <c r="F147" s="58">
        <v>9544</v>
      </c>
      <c r="G147" s="133">
        <v>5.5</v>
      </c>
      <c r="H147" s="88"/>
      <c r="I147" s="65">
        <f>J56</f>
        <v>0</v>
      </c>
      <c r="J147" s="58" t="e">
        <f t="shared" si="6"/>
        <v>#DIV/0!</v>
      </c>
      <c r="K147" s="58">
        <f t="shared" si="7"/>
        <v>820135.00800000003</v>
      </c>
      <c r="L147" s="89"/>
      <c r="M147" s="17" t="e">
        <f t="shared" si="8"/>
        <v>#DIV/0!</v>
      </c>
      <c r="N147" s="13"/>
    </row>
    <row r="148" spans="1:14" ht="15" hidden="1" customHeight="1" x14ac:dyDescent="0.25">
      <c r="A148" s="210"/>
      <c r="B148" s="210"/>
      <c r="C148" s="210"/>
      <c r="D148" s="210"/>
      <c r="E148" s="210"/>
      <c r="F148" s="58">
        <v>9544</v>
      </c>
      <c r="G148" s="131">
        <v>1</v>
      </c>
      <c r="H148" s="88"/>
      <c r="I148" s="65">
        <f>J56</f>
        <v>0</v>
      </c>
      <c r="J148" s="58" t="e">
        <f t="shared" si="6"/>
        <v>#DIV/0!</v>
      </c>
      <c r="K148" s="58">
        <f t="shared" si="7"/>
        <v>149115.45600000001</v>
      </c>
      <c r="L148" s="89"/>
      <c r="M148" s="17" t="e">
        <f t="shared" si="8"/>
        <v>#DIV/0!</v>
      </c>
      <c r="N148" s="13"/>
    </row>
    <row r="149" spans="1:14" ht="15" hidden="1" customHeight="1" x14ac:dyDescent="0.25">
      <c r="A149" s="210"/>
      <c r="B149" s="210"/>
      <c r="C149" s="210"/>
      <c r="D149" s="210"/>
      <c r="E149" s="210"/>
      <c r="F149" s="58">
        <v>9544</v>
      </c>
      <c r="G149" s="133">
        <v>0.5</v>
      </c>
      <c r="H149" s="88"/>
      <c r="I149" s="65">
        <f>J56</f>
        <v>0</v>
      </c>
      <c r="J149" s="58" t="e">
        <f t="shared" si="6"/>
        <v>#DIV/0!</v>
      </c>
      <c r="K149" s="58">
        <f t="shared" si="7"/>
        <v>74557.728000000003</v>
      </c>
      <c r="L149" s="89"/>
      <c r="M149" s="17" t="e">
        <f t="shared" si="8"/>
        <v>#DIV/0!</v>
      </c>
      <c r="N149" s="13"/>
    </row>
    <row r="150" spans="1:14" ht="15" hidden="1" customHeight="1" x14ac:dyDescent="0.25">
      <c r="A150" s="210"/>
      <c r="B150" s="210"/>
      <c r="C150" s="210"/>
      <c r="D150" s="210"/>
      <c r="E150" s="210"/>
      <c r="F150" s="58">
        <v>9544</v>
      </c>
      <c r="G150" s="133">
        <v>0.5</v>
      </c>
      <c r="H150" s="88"/>
      <c r="I150" s="65">
        <f>J56</f>
        <v>0</v>
      </c>
      <c r="J150" s="58" t="e">
        <f t="shared" si="6"/>
        <v>#DIV/0!</v>
      </c>
      <c r="K150" s="58">
        <f t="shared" si="7"/>
        <v>74557.728000000003</v>
      </c>
      <c r="L150" s="89"/>
      <c r="M150" s="17" t="e">
        <f t="shared" si="8"/>
        <v>#DIV/0!</v>
      </c>
      <c r="N150" s="13"/>
    </row>
    <row r="151" spans="1:14" ht="15.75" hidden="1" thickBot="1" x14ac:dyDescent="0.3">
      <c r="A151" s="210"/>
      <c r="B151" s="210"/>
      <c r="C151" s="210"/>
      <c r="D151" s="210"/>
      <c r="E151" s="210"/>
      <c r="F151" s="58">
        <v>9544</v>
      </c>
      <c r="G151" s="131">
        <v>1</v>
      </c>
      <c r="H151" s="88"/>
      <c r="I151" s="65">
        <f>J56</f>
        <v>0</v>
      </c>
      <c r="J151" s="58" t="e">
        <f t="shared" si="6"/>
        <v>#DIV/0!</v>
      </c>
      <c r="K151" s="58">
        <f t="shared" si="7"/>
        <v>149115.45600000001</v>
      </c>
      <c r="L151" s="89"/>
      <c r="M151" s="17" t="e">
        <f t="shared" si="8"/>
        <v>#DIV/0!</v>
      </c>
      <c r="N151" s="13"/>
    </row>
    <row r="152" spans="1:14" ht="15.75" hidden="1" customHeight="1" x14ac:dyDescent="0.25">
      <c r="A152" s="210"/>
      <c r="B152" s="210"/>
      <c r="C152" s="210"/>
      <c r="D152" s="210"/>
      <c r="E152" s="210"/>
      <c r="F152" s="58">
        <v>9544</v>
      </c>
      <c r="G152" s="131">
        <v>4</v>
      </c>
      <c r="H152" s="88"/>
      <c r="I152" s="65">
        <f>J56</f>
        <v>0</v>
      </c>
      <c r="J152" s="58" t="e">
        <f t="shared" si="6"/>
        <v>#DIV/0!</v>
      </c>
      <c r="K152" s="58">
        <f t="shared" si="7"/>
        <v>596461.82400000002</v>
      </c>
      <c r="L152" s="89"/>
      <c r="M152" s="17" t="e">
        <f t="shared" si="8"/>
        <v>#DIV/0!</v>
      </c>
      <c r="N152" s="13"/>
    </row>
    <row r="153" spans="1:14" ht="16.5" hidden="1" customHeight="1" x14ac:dyDescent="0.25">
      <c r="A153" s="184"/>
      <c r="B153" s="185"/>
      <c r="C153" s="185"/>
      <c r="D153" s="185"/>
      <c r="E153" s="186"/>
      <c r="F153" s="58">
        <v>9544</v>
      </c>
      <c r="G153" s="131">
        <v>1</v>
      </c>
      <c r="H153" s="88"/>
      <c r="I153" s="65">
        <f>J56</f>
        <v>0</v>
      </c>
      <c r="J153" s="58" t="e">
        <f t="shared" si="6"/>
        <v>#DIV/0!</v>
      </c>
      <c r="K153" s="58">
        <f t="shared" si="7"/>
        <v>149115.45600000001</v>
      </c>
      <c r="L153" s="89"/>
      <c r="M153" s="17" t="e">
        <f t="shared" si="8"/>
        <v>#DIV/0!</v>
      </c>
      <c r="N153" s="13"/>
    </row>
    <row r="154" spans="1:14" ht="16.5" hidden="1" customHeight="1" x14ac:dyDescent="0.25">
      <c r="A154" s="184"/>
      <c r="B154" s="185"/>
      <c r="C154" s="185"/>
      <c r="D154" s="185"/>
      <c r="E154" s="186"/>
      <c r="F154" s="58">
        <v>9544</v>
      </c>
      <c r="G154" s="134">
        <v>1.75</v>
      </c>
      <c r="H154" s="88"/>
      <c r="I154" s="65">
        <f>J56</f>
        <v>0</v>
      </c>
      <c r="J154" s="58" t="e">
        <f t="shared" si="6"/>
        <v>#DIV/0!</v>
      </c>
      <c r="K154" s="58">
        <f t="shared" si="7"/>
        <v>260952.04800000001</v>
      </c>
      <c r="L154" s="89"/>
      <c r="M154" s="17" t="e">
        <f t="shared" si="8"/>
        <v>#DIV/0!</v>
      </c>
      <c r="N154" s="13"/>
    </row>
    <row r="155" spans="1:14" ht="16.5" hidden="1" customHeight="1" x14ac:dyDescent="0.25">
      <c r="A155" s="184"/>
      <c r="B155" s="185"/>
      <c r="C155" s="185"/>
      <c r="D155" s="185"/>
      <c r="E155" s="186"/>
      <c r="F155" s="58">
        <v>9544</v>
      </c>
      <c r="G155" s="65"/>
      <c r="H155" s="88"/>
      <c r="I155" s="65">
        <f>J56</f>
        <v>0</v>
      </c>
      <c r="J155" s="58" t="e">
        <f t="shared" si="6"/>
        <v>#DIV/0!</v>
      </c>
      <c r="K155" s="58">
        <f t="shared" si="7"/>
        <v>0</v>
      </c>
      <c r="L155" s="89"/>
      <c r="M155" s="17" t="e">
        <f t="shared" si="8"/>
        <v>#DIV/0!</v>
      </c>
      <c r="N155" s="13"/>
    </row>
    <row r="156" spans="1:14" ht="16.5" hidden="1" customHeight="1" x14ac:dyDescent="0.25">
      <c r="A156" s="184"/>
      <c r="B156" s="185"/>
      <c r="C156" s="185"/>
      <c r="D156" s="185"/>
      <c r="E156" s="186"/>
      <c r="F156" s="58">
        <v>9544</v>
      </c>
      <c r="G156" s="133">
        <v>0.5</v>
      </c>
      <c r="H156" s="88"/>
      <c r="I156" s="65">
        <f>J56</f>
        <v>0</v>
      </c>
      <c r="J156" s="58" t="e">
        <f t="shared" si="6"/>
        <v>#DIV/0!</v>
      </c>
      <c r="K156" s="58">
        <f t="shared" si="7"/>
        <v>74557.728000000003</v>
      </c>
      <c r="L156" s="89"/>
      <c r="M156" s="17" t="e">
        <f t="shared" si="8"/>
        <v>#DIV/0!</v>
      </c>
      <c r="N156" s="13"/>
    </row>
    <row r="157" spans="1:14" ht="15" hidden="1" customHeight="1" x14ac:dyDescent="0.25">
      <c r="A157" s="184"/>
      <c r="B157" s="185"/>
      <c r="C157" s="185"/>
      <c r="D157" s="185"/>
      <c r="E157" s="186"/>
      <c r="F157" s="58"/>
      <c r="G157" s="58"/>
      <c r="H157" s="58"/>
      <c r="I157" s="58"/>
      <c r="J157" s="58"/>
      <c r="K157" s="58"/>
      <c r="L157" s="89"/>
      <c r="M157" s="17">
        <f t="shared" si="8"/>
        <v>0</v>
      </c>
      <c r="N157" s="13"/>
    </row>
    <row r="158" spans="1:14" ht="15.75" hidden="1" customHeight="1" x14ac:dyDescent="0.25">
      <c r="A158" s="184"/>
      <c r="B158" s="185"/>
      <c r="C158" s="185"/>
      <c r="D158" s="185"/>
      <c r="E158" s="186"/>
      <c r="F158" s="58"/>
      <c r="G158" s="58"/>
      <c r="H158" s="58"/>
      <c r="I158" s="58"/>
      <c r="J158" s="58"/>
      <c r="K158" s="58"/>
      <c r="L158" s="89"/>
      <c r="M158" s="17">
        <f t="shared" si="8"/>
        <v>0</v>
      </c>
      <c r="N158" s="13"/>
    </row>
    <row r="159" spans="1:14" ht="14.25" hidden="1" customHeight="1" x14ac:dyDescent="0.25">
      <c r="A159" s="184"/>
      <c r="B159" s="185"/>
      <c r="C159" s="185"/>
      <c r="D159" s="185"/>
      <c r="E159" s="186"/>
      <c r="F159" s="58"/>
      <c r="G159" s="58"/>
      <c r="H159" s="58"/>
      <c r="I159" s="58"/>
      <c r="J159" s="88">
        <v>105</v>
      </c>
      <c r="K159" s="90">
        <f>I159/J159</f>
        <v>0</v>
      </c>
      <c r="L159" s="89"/>
      <c r="M159" s="45">
        <f t="shared" si="8"/>
        <v>0</v>
      </c>
      <c r="N159" s="13"/>
    </row>
    <row r="160" spans="1:14" ht="15.75" thickBot="1" x14ac:dyDescent="0.3">
      <c r="A160" s="187" t="s">
        <v>83</v>
      </c>
      <c r="B160" s="187"/>
      <c r="C160" s="187"/>
      <c r="D160" s="187"/>
      <c r="E160" s="187"/>
      <c r="F160" s="135"/>
      <c r="G160" s="139"/>
      <c r="H160" s="139"/>
      <c r="I160" s="169">
        <f>I134</f>
        <v>28269.2844</v>
      </c>
      <c r="J160" s="91"/>
      <c r="K160" s="137">
        <f>K134</f>
        <v>642.48373636363635</v>
      </c>
      <c r="L160" s="89"/>
      <c r="M160" s="24"/>
      <c r="N160" s="13"/>
    </row>
    <row r="161" spans="1:14" ht="24.75" customHeight="1" x14ac:dyDescent="0.25">
      <c r="A161" s="89"/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11"/>
      <c r="N161" s="11"/>
    </row>
    <row r="162" spans="1:14" hidden="1" x14ac:dyDescent="0.25">
      <c r="A162" s="188" t="s">
        <v>38</v>
      </c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1"/>
    </row>
    <row r="163" spans="1:14" hidden="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14" ht="45" hidden="1" x14ac:dyDescent="0.25">
      <c r="A164" s="189" t="s">
        <v>39</v>
      </c>
      <c r="B164" s="189"/>
      <c r="C164" s="189"/>
      <c r="D164" s="189"/>
      <c r="E164" s="189"/>
      <c r="F164" s="9" t="s">
        <v>7</v>
      </c>
      <c r="G164" s="9" t="s">
        <v>18</v>
      </c>
      <c r="H164" s="9" t="s">
        <v>19</v>
      </c>
      <c r="I164" s="9" t="s">
        <v>20</v>
      </c>
      <c r="J164" s="9"/>
      <c r="K164" s="9" t="s">
        <v>21</v>
      </c>
      <c r="L164" s="9" t="s">
        <v>22</v>
      </c>
      <c r="M164" s="9" t="s">
        <v>84</v>
      </c>
      <c r="N164" s="11"/>
    </row>
    <row r="165" spans="1:14" hidden="1" x14ac:dyDescent="0.25">
      <c r="A165" s="198" t="s">
        <v>40</v>
      </c>
      <c r="B165" s="198"/>
      <c r="C165" s="198"/>
      <c r="D165" s="198"/>
      <c r="E165" s="198"/>
      <c r="F165" s="12" t="s">
        <v>43</v>
      </c>
      <c r="G165" s="12">
        <v>0</v>
      </c>
      <c r="H165" s="56">
        <f>M88</f>
        <v>0</v>
      </c>
      <c r="I165" s="46">
        <f>J56</f>
        <v>0</v>
      </c>
      <c r="J165" s="46"/>
      <c r="K165" s="12"/>
      <c r="L165" s="12"/>
      <c r="M165" s="12"/>
      <c r="N165" s="11"/>
    </row>
    <row r="166" spans="1:14" hidden="1" x14ac:dyDescent="0.25">
      <c r="A166" s="198" t="s">
        <v>41</v>
      </c>
      <c r="B166" s="198"/>
      <c r="C166" s="198"/>
      <c r="D166" s="198"/>
      <c r="E166" s="198"/>
      <c r="F166" s="12" t="s">
        <v>44</v>
      </c>
      <c r="G166" s="12">
        <v>0</v>
      </c>
      <c r="H166" s="56">
        <f>M88</f>
        <v>0</v>
      </c>
      <c r="I166" s="46">
        <f>J56</f>
        <v>0</v>
      </c>
      <c r="J166" s="46"/>
      <c r="K166" s="12"/>
      <c r="L166" s="12"/>
      <c r="M166" s="12"/>
      <c r="N166" s="11"/>
    </row>
    <row r="167" spans="1:14" hidden="1" x14ac:dyDescent="0.25">
      <c r="A167" s="198" t="s">
        <v>42</v>
      </c>
      <c r="B167" s="198"/>
      <c r="C167" s="198"/>
      <c r="D167" s="198"/>
      <c r="E167" s="198"/>
      <c r="F167" s="12" t="s">
        <v>44</v>
      </c>
      <c r="G167" s="12">
        <v>0</v>
      </c>
      <c r="H167" s="56">
        <f>M88</f>
        <v>0</v>
      </c>
      <c r="I167" s="46">
        <f>J56</f>
        <v>0</v>
      </c>
      <c r="J167" s="46"/>
      <c r="K167" s="12"/>
      <c r="L167" s="12"/>
      <c r="M167" s="12"/>
      <c r="N167" s="11"/>
    </row>
    <row r="168" spans="1:14" hidden="1" x14ac:dyDescent="0.25">
      <c r="A168" s="199" t="s">
        <v>45</v>
      </c>
      <c r="B168" s="200"/>
      <c r="C168" s="200"/>
      <c r="D168" s="200"/>
      <c r="E168" s="200"/>
      <c r="F168" s="200"/>
      <c r="G168" s="200"/>
      <c r="H168" s="200"/>
      <c r="I168" s="200"/>
      <c r="J168" s="200"/>
      <c r="K168" s="200"/>
      <c r="L168" s="201"/>
      <c r="M168" s="60">
        <f>M165+M166+M167</f>
        <v>0</v>
      </c>
      <c r="N168" s="11"/>
    </row>
    <row r="169" spans="1:14" hidden="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1"/>
    </row>
    <row r="170" spans="1:14" hidden="1" x14ac:dyDescent="0.25">
      <c r="A170" s="190" t="s">
        <v>95</v>
      </c>
      <c r="B170" s="191"/>
      <c r="C170" s="191"/>
      <c r="D170" s="191"/>
      <c r="E170" s="191"/>
      <c r="F170" s="191"/>
      <c r="G170" s="191"/>
      <c r="H170" s="191"/>
      <c r="I170" s="191"/>
      <c r="J170" s="191"/>
      <c r="K170" s="191"/>
      <c r="L170" s="191"/>
      <c r="M170" s="11"/>
      <c r="N170" s="11"/>
    </row>
    <row r="171" spans="1:14" hidden="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t="75" hidden="1" x14ac:dyDescent="0.25">
      <c r="A172" s="181" t="s">
        <v>66</v>
      </c>
      <c r="B172" s="182"/>
      <c r="C172" s="182"/>
      <c r="D172" s="182"/>
      <c r="E172" s="183"/>
      <c r="F172" s="9" t="s">
        <v>7</v>
      </c>
      <c r="G172" s="9" t="s">
        <v>18</v>
      </c>
      <c r="H172" s="37" t="s">
        <v>22</v>
      </c>
      <c r="I172" s="9" t="s">
        <v>84</v>
      </c>
      <c r="J172" s="37" t="s">
        <v>80</v>
      </c>
      <c r="K172" s="37" t="s">
        <v>75</v>
      </c>
      <c r="L172" s="11"/>
      <c r="M172" s="11"/>
      <c r="N172" s="11"/>
    </row>
    <row r="173" spans="1:14" hidden="1" x14ac:dyDescent="0.25">
      <c r="A173" s="192">
        <v>1</v>
      </c>
      <c r="B173" s="193"/>
      <c r="C173" s="193"/>
      <c r="D173" s="193"/>
      <c r="E173" s="194"/>
      <c r="F173" s="37">
        <v>2</v>
      </c>
      <c r="G173" s="37">
        <v>3</v>
      </c>
      <c r="H173" s="37">
        <v>4</v>
      </c>
      <c r="I173" s="37">
        <v>5</v>
      </c>
      <c r="J173" s="38">
        <v>6</v>
      </c>
      <c r="K173" s="56">
        <v>7</v>
      </c>
      <c r="L173" s="11"/>
      <c r="M173" s="11"/>
      <c r="N173" s="11"/>
    </row>
    <row r="174" spans="1:14" hidden="1" x14ac:dyDescent="0.25">
      <c r="A174" s="195" t="s">
        <v>97</v>
      </c>
      <c r="B174" s="196"/>
      <c r="C174" s="196"/>
      <c r="D174" s="196"/>
      <c r="E174" s="197"/>
      <c r="F174" s="17"/>
      <c r="G174" s="18"/>
      <c r="H174" s="17"/>
      <c r="I174" s="17"/>
      <c r="J174" s="18">
        <v>30</v>
      </c>
      <c r="K174" s="10">
        <f>I174/J174</f>
        <v>0</v>
      </c>
      <c r="L174" s="11"/>
      <c r="M174" s="11"/>
      <c r="N174" s="11"/>
    </row>
    <row r="175" spans="1:14" ht="15.75" hidden="1" thickBot="1" x14ac:dyDescent="0.3">
      <c r="A175" s="71" t="s">
        <v>96</v>
      </c>
      <c r="B175" s="72"/>
      <c r="C175" s="72"/>
      <c r="D175" s="72"/>
      <c r="E175" s="72"/>
      <c r="F175" s="72"/>
      <c r="G175" s="72"/>
      <c r="H175" s="72"/>
      <c r="I175" s="61">
        <f>I174</f>
        <v>0</v>
      </c>
      <c r="J175" s="62"/>
      <c r="K175" s="63">
        <f>K174</f>
        <v>0</v>
      </c>
      <c r="L175" s="11"/>
      <c r="M175" s="11"/>
      <c r="N175" s="11"/>
    </row>
    <row r="176" spans="1:14" hidden="1" x14ac:dyDescent="0.25">
      <c r="A176" s="180" t="s">
        <v>65</v>
      </c>
      <c r="B176" s="180"/>
      <c r="C176" s="180"/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1"/>
    </row>
    <row r="177" spans="1:14" hidden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t="60" hidden="1" x14ac:dyDescent="0.25">
      <c r="A181" s="181" t="s">
        <v>66</v>
      </c>
      <c r="B181" s="182"/>
      <c r="C181" s="182"/>
      <c r="D181" s="182"/>
      <c r="E181" s="183"/>
      <c r="F181" s="9" t="s">
        <v>7</v>
      </c>
      <c r="G181" s="9" t="s">
        <v>18</v>
      </c>
      <c r="H181" s="37" t="s">
        <v>22</v>
      </c>
      <c r="I181" s="9" t="s">
        <v>84</v>
      </c>
      <c r="J181" s="9" t="s">
        <v>110</v>
      </c>
      <c r="K181" s="9" t="s">
        <v>111</v>
      </c>
      <c r="L181" s="11"/>
      <c r="M181" s="11"/>
      <c r="N181" s="11"/>
    </row>
    <row r="182" spans="1:14" hidden="1" x14ac:dyDescent="0.25">
      <c r="A182" s="192">
        <v>1</v>
      </c>
      <c r="B182" s="193"/>
      <c r="C182" s="193"/>
      <c r="D182" s="193"/>
      <c r="E182" s="194"/>
      <c r="F182" s="37">
        <v>2</v>
      </c>
      <c r="G182" s="37">
        <v>3</v>
      </c>
      <c r="H182" s="37">
        <v>4</v>
      </c>
      <c r="I182" s="37">
        <v>5</v>
      </c>
      <c r="J182" s="38">
        <v>6</v>
      </c>
      <c r="K182" s="56">
        <v>7</v>
      </c>
      <c r="L182" s="11"/>
      <c r="M182" s="64"/>
      <c r="N182" s="11"/>
    </row>
    <row r="183" spans="1:14" hidden="1" x14ac:dyDescent="0.25">
      <c r="A183" s="195" t="s">
        <v>68</v>
      </c>
      <c r="B183" s="196"/>
      <c r="C183" s="196"/>
      <c r="D183" s="196"/>
      <c r="E183" s="197"/>
      <c r="F183" s="17" t="s">
        <v>31</v>
      </c>
      <c r="G183" s="18">
        <v>0</v>
      </c>
      <c r="H183" s="17"/>
      <c r="I183" s="17">
        <f>J56</f>
        <v>0</v>
      </c>
      <c r="J183" s="24"/>
      <c r="K183" s="11"/>
      <c r="L183" s="11"/>
      <c r="M183" s="47">
        <f>J183*H183</f>
        <v>0</v>
      </c>
      <c r="N183" s="11"/>
    </row>
    <row r="184" spans="1:14" hidden="1" x14ac:dyDescent="0.25">
      <c r="A184" s="195" t="s">
        <v>69</v>
      </c>
      <c r="B184" s="196"/>
      <c r="C184" s="196"/>
      <c r="D184" s="196"/>
      <c r="E184" s="197"/>
      <c r="F184" s="17" t="s">
        <v>31</v>
      </c>
      <c r="G184" s="18">
        <v>0</v>
      </c>
      <c r="H184" s="17"/>
      <c r="I184" s="17">
        <f>J56</f>
        <v>0</v>
      </c>
      <c r="J184" s="24"/>
      <c r="K184" s="11"/>
      <c r="L184" s="11"/>
      <c r="M184" s="17"/>
      <c r="N184" s="11"/>
    </row>
    <row r="185" spans="1:14" hidden="1" x14ac:dyDescent="0.25">
      <c r="A185" s="195" t="s">
        <v>70</v>
      </c>
      <c r="B185" s="196"/>
      <c r="C185" s="196"/>
      <c r="D185" s="196"/>
      <c r="E185" s="197"/>
      <c r="F185" s="17" t="s">
        <v>93</v>
      </c>
      <c r="G185" s="65"/>
      <c r="H185" s="17"/>
      <c r="I185" s="44"/>
      <c r="J185" s="88">
        <v>3260</v>
      </c>
      <c r="K185" s="66">
        <f>I185/J185</f>
        <v>0</v>
      </c>
      <c r="L185" s="11"/>
      <c r="M185" s="11"/>
      <c r="N185" s="11"/>
    </row>
    <row r="186" spans="1:14" ht="15.75" hidden="1" thickBot="1" x14ac:dyDescent="0.3">
      <c r="A186" s="71" t="s">
        <v>67</v>
      </c>
      <c r="B186" s="72"/>
      <c r="C186" s="72"/>
      <c r="D186" s="72"/>
      <c r="E186" s="72"/>
      <c r="F186" s="72"/>
      <c r="G186" s="72"/>
      <c r="H186" s="72"/>
      <c r="I186" s="61">
        <f>I185</f>
        <v>0</v>
      </c>
      <c r="J186" s="59"/>
      <c r="K186" s="50">
        <f>K185</f>
        <v>0</v>
      </c>
      <c r="L186" s="11"/>
      <c r="M186" s="11"/>
      <c r="N186" s="11"/>
    </row>
    <row r="187" spans="1:14" x14ac:dyDescent="0.25">
      <c r="A187" s="78"/>
      <c r="B187" s="78"/>
      <c r="C187" s="78"/>
      <c r="D187" s="78"/>
      <c r="E187" s="78"/>
      <c r="F187" s="78"/>
      <c r="G187" s="78"/>
      <c r="H187" s="78"/>
      <c r="I187" s="54"/>
      <c r="J187" s="80"/>
      <c r="K187" s="55"/>
      <c r="L187" s="11"/>
      <c r="M187" s="11"/>
      <c r="N187" s="11"/>
    </row>
    <row r="188" spans="1:14" x14ac:dyDescent="0.25">
      <c r="A188" s="11"/>
      <c r="B188" s="11"/>
      <c r="C188" s="11"/>
      <c r="D188" s="11"/>
      <c r="E188" s="11"/>
      <c r="F188" s="11"/>
      <c r="G188" s="11"/>
      <c r="H188" s="11"/>
      <c r="I188" s="13"/>
      <c r="J188" s="13"/>
      <c r="K188" s="13"/>
      <c r="L188" s="11"/>
      <c r="M188" s="11"/>
      <c r="N188" s="11"/>
    </row>
    <row r="189" spans="1:14" x14ac:dyDescent="0.25">
      <c r="A189" s="205" t="s">
        <v>103</v>
      </c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11"/>
      <c r="N189" s="11"/>
    </row>
    <row r="190" spans="1:14" ht="60" x14ac:dyDescent="0.25">
      <c r="A190" s="181" t="s">
        <v>104</v>
      </c>
      <c r="B190" s="182"/>
      <c r="C190" s="182"/>
      <c r="D190" s="182"/>
      <c r="E190" s="183"/>
      <c r="F190" s="120" t="s">
        <v>7</v>
      </c>
      <c r="G190" s="120" t="s">
        <v>92</v>
      </c>
      <c r="H190" s="120" t="s">
        <v>71</v>
      </c>
      <c r="I190" s="120" t="s">
        <v>84</v>
      </c>
      <c r="J190" s="9" t="s">
        <v>110</v>
      </c>
      <c r="K190" s="9" t="s">
        <v>144</v>
      </c>
      <c r="L190" s="75"/>
      <c r="M190" s="11"/>
      <c r="N190" s="11"/>
    </row>
    <row r="191" spans="1:14" ht="20.25" customHeight="1" thickBot="1" x14ac:dyDescent="0.3">
      <c r="A191" s="210" t="s">
        <v>128</v>
      </c>
      <c r="B191" s="210"/>
      <c r="C191" s="210"/>
      <c r="D191" s="210"/>
      <c r="E191" s="210"/>
      <c r="F191" s="79"/>
      <c r="G191" s="92"/>
      <c r="H191" s="95"/>
      <c r="I191" s="58">
        <v>64.38</v>
      </c>
      <c r="J191" s="88">
        <v>44</v>
      </c>
      <c r="K191" s="116">
        <f>I191/J191</f>
        <v>1.4631818181818181</v>
      </c>
      <c r="L191" s="76"/>
      <c r="M191" s="11"/>
      <c r="N191" s="11"/>
    </row>
    <row r="192" spans="1:14" ht="15.75" hidden="1" thickBot="1" x14ac:dyDescent="0.3">
      <c r="A192" s="206" t="s">
        <v>96</v>
      </c>
      <c r="B192" s="207"/>
      <c r="C192" s="207"/>
      <c r="D192" s="207"/>
      <c r="E192" s="207"/>
      <c r="F192" s="207"/>
      <c r="G192" s="207"/>
      <c r="H192" s="207"/>
      <c r="I192" s="77">
        <f>SUM(I191:I191)</f>
        <v>64.38</v>
      </c>
      <c r="J192" s="77"/>
      <c r="K192" s="77">
        <f>SUM(K191:K191)</f>
        <v>1.4631818181818181</v>
      </c>
      <c r="L192" s="76"/>
      <c r="M192" s="11"/>
      <c r="N192" s="11"/>
    </row>
    <row r="193" spans="1:19" ht="15.75" hidden="1" thickBot="1" x14ac:dyDescent="0.3">
      <c r="A193" s="11"/>
      <c r="B193" s="11"/>
      <c r="C193" s="11"/>
      <c r="D193" s="11"/>
      <c r="E193" s="11"/>
      <c r="F193" s="11"/>
      <c r="G193" s="11"/>
      <c r="H193" s="11"/>
      <c r="I193" s="67"/>
      <c r="J193" s="67"/>
      <c r="K193" s="67"/>
      <c r="L193" s="11"/>
      <c r="M193" s="11"/>
      <c r="N193" s="11"/>
    </row>
    <row r="194" spans="1:19" ht="15.75" thickBot="1" x14ac:dyDescent="0.3">
      <c r="A194" s="208" t="s">
        <v>96</v>
      </c>
      <c r="B194" s="208"/>
      <c r="C194" s="208"/>
      <c r="D194" s="208"/>
      <c r="E194" s="208"/>
      <c r="F194" s="208"/>
      <c r="G194" s="208"/>
      <c r="H194" s="209"/>
      <c r="I194" s="117">
        <f>I191</f>
        <v>64.38</v>
      </c>
      <c r="J194" s="110"/>
      <c r="K194" s="49">
        <f>K191</f>
        <v>1.4631818181818181</v>
      </c>
      <c r="L194" s="11"/>
      <c r="M194" s="11"/>
      <c r="N194" s="11"/>
    </row>
    <row r="195" spans="1:19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9" x14ac:dyDescent="0.25">
      <c r="A196" s="211" t="s">
        <v>145</v>
      </c>
      <c r="B196" s="211"/>
      <c r="C196" s="211"/>
      <c r="D196" s="211"/>
      <c r="E196" s="211"/>
      <c r="F196" s="211"/>
      <c r="G196" s="211"/>
      <c r="H196" s="211"/>
      <c r="I196" s="211"/>
      <c r="J196" s="211"/>
      <c r="K196" s="211"/>
      <c r="L196" s="205"/>
      <c r="M196" s="11"/>
      <c r="N196" s="13"/>
    </row>
    <row r="197" spans="1:19" ht="60" x14ac:dyDescent="0.25">
      <c r="A197" s="189" t="s">
        <v>143</v>
      </c>
      <c r="B197" s="189"/>
      <c r="C197" s="189"/>
      <c r="D197" s="189"/>
      <c r="E197" s="189"/>
      <c r="F197" s="120" t="s">
        <v>7</v>
      </c>
      <c r="G197" s="120" t="s">
        <v>92</v>
      </c>
      <c r="H197" s="120" t="s">
        <v>71</v>
      </c>
      <c r="I197" s="120" t="s">
        <v>84</v>
      </c>
      <c r="J197" s="9" t="s">
        <v>110</v>
      </c>
      <c r="K197" s="9" t="s">
        <v>144</v>
      </c>
      <c r="L197" s="75"/>
      <c r="M197" s="11"/>
      <c r="N197" s="13"/>
    </row>
    <row r="198" spans="1:19" ht="29.25" customHeight="1" x14ac:dyDescent="0.25">
      <c r="A198" s="282" t="s">
        <v>158</v>
      </c>
      <c r="B198" s="308"/>
      <c r="C198" s="308"/>
      <c r="D198" s="308"/>
      <c r="E198" s="309"/>
      <c r="F198" s="10" t="s">
        <v>44</v>
      </c>
      <c r="G198" s="120"/>
      <c r="H198" s="120"/>
      <c r="I198" s="159">
        <v>12926</v>
      </c>
      <c r="J198" s="88">
        <v>44</v>
      </c>
      <c r="K198" s="119">
        <f>I198/J198</f>
        <v>293.77272727272725</v>
      </c>
      <c r="L198" s="75"/>
      <c r="M198" s="11"/>
      <c r="N198" s="13"/>
    </row>
    <row r="199" spans="1:19" ht="28.5" customHeight="1" x14ac:dyDescent="0.25">
      <c r="A199" s="282" t="s">
        <v>159</v>
      </c>
      <c r="B199" s="300"/>
      <c r="C199" s="300"/>
      <c r="D199" s="300"/>
      <c r="E199" s="301"/>
      <c r="F199" s="10" t="s">
        <v>44</v>
      </c>
      <c r="G199" s="163"/>
      <c r="H199" s="163"/>
      <c r="I199" s="164">
        <v>17516</v>
      </c>
      <c r="J199" s="88">
        <v>44</v>
      </c>
      <c r="K199" s="20">
        <f>I199/J199</f>
        <v>398.09090909090907</v>
      </c>
      <c r="L199" s="160"/>
      <c r="M199" s="160"/>
      <c r="N199" s="161"/>
      <c r="O199" s="162"/>
      <c r="P199" s="22"/>
      <c r="Q199" s="39"/>
      <c r="R199" s="11"/>
      <c r="S199" s="13"/>
    </row>
    <row r="200" spans="1:19" ht="30" customHeight="1" thickBot="1" x14ac:dyDescent="0.3">
      <c r="A200" s="310" t="s">
        <v>160</v>
      </c>
      <c r="B200" s="311"/>
      <c r="C200" s="311"/>
      <c r="D200" s="311"/>
      <c r="E200" s="312"/>
      <c r="F200" s="10" t="s">
        <v>44</v>
      </c>
      <c r="G200" s="145"/>
      <c r="H200" s="146"/>
      <c r="I200" s="165">
        <v>100000</v>
      </c>
      <c r="J200" s="57">
        <v>44</v>
      </c>
      <c r="K200" s="157">
        <f>I200/J200</f>
        <v>2272.7272727272725</v>
      </c>
      <c r="L200" s="76"/>
      <c r="M200" s="11"/>
      <c r="N200" s="13"/>
    </row>
    <row r="201" spans="1:19" ht="15.75" thickBot="1" x14ac:dyDescent="0.3">
      <c r="A201" s="206"/>
      <c r="B201" s="207"/>
      <c r="C201" s="207"/>
      <c r="D201" s="207"/>
      <c r="E201" s="207"/>
      <c r="F201" s="207"/>
      <c r="G201" s="207"/>
      <c r="H201" s="207"/>
      <c r="I201" s="153">
        <f>I198+N199+I200+I199</f>
        <v>130442</v>
      </c>
      <c r="J201" s="149"/>
      <c r="K201" s="158">
        <f>K198+P199+K200+K199</f>
        <v>2964.590909090909</v>
      </c>
      <c r="L201" s="26"/>
      <c r="M201" s="11"/>
      <c r="N201" s="13"/>
    </row>
    <row r="202" spans="1:19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</row>
    <row r="203" spans="1:19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</row>
    <row r="204" spans="1:19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9" x14ac:dyDescent="0.25">
      <c r="A205" s="188" t="s">
        <v>46</v>
      </c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1"/>
    </row>
    <row r="206" spans="1:19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9" ht="47.25" customHeight="1" x14ac:dyDescent="0.25">
      <c r="A207" s="204" t="s">
        <v>47</v>
      </c>
      <c r="B207" s="204"/>
      <c r="C207" s="204"/>
      <c r="D207" s="189" t="s">
        <v>48</v>
      </c>
      <c r="E207" s="189"/>
      <c r="F207" s="189"/>
      <c r="G207" s="189"/>
      <c r="H207" s="189"/>
      <c r="I207" s="189"/>
      <c r="J207" s="189"/>
      <c r="K207" s="189"/>
      <c r="L207" s="204" t="s">
        <v>58</v>
      </c>
      <c r="M207" s="204"/>
      <c r="N207" s="11"/>
    </row>
    <row r="208" spans="1:19" ht="30" x14ac:dyDescent="0.25">
      <c r="A208" s="10" t="s">
        <v>49</v>
      </c>
      <c r="B208" s="9" t="s">
        <v>50</v>
      </c>
      <c r="C208" s="10" t="s">
        <v>51</v>
      </c>
      <c r="D208" s="10" t="s">
        <v>52</v>
      </c>
      <c r="E208" s="10" t="s">
        <v>53</v>
      </c>
      <c r="F208" s="10" t="s">
        <v>146</v>
      </c>
      <c r="G208" s="10" t="s">
        <v>54</v>
      </c>
      <c r="H208" s="10" t="s">
        <v>55</v>
      </c>
      <c r="I208" s="10" t="s">
        <v>56</v>
      </c>
      <c r="J208" s="10" t="s">
        <v>98</v>
      </c>
      <c r="K208" s="10" t="s">
        <v>57</v>
      </c>
      <c r="L208" s="204"/>
      <c r="M208" s="204"/>
      <c r="N208" s="11"/>
    </row>
    <row r="209" spans="1:14" x14ac:dyDescent="0.25">
      <c r="A209" s="17">
        <f>K56</f>
        <v>1102.8340163636365</v>
      </c>
      <c r="B209" s="17"/>
      <c r="C209" s="17"/>
      <c r="D209" s="17">
        <f>K96</f>
        <v>105.35863636363636</v>
      </c>
      <c r="E209" s="17">
        <f>K107</f>
        <v>21.962272727272726</v>
      </c>
      <c r="F209" s="17">
        <f>K201</f>
        <v>2964.590909090909</v>
      </c>
      <c r="G209" s="17">
        <f>L126</f>
        <v>19.051590909090908</v>
      </c>
      <c r="H209" s="17">
        <f>K186</f>
        <v>0</v>
      </c>
      <c r="I209" s="17">
        <f>K160</f>
        <v>642.48373636363635</v>
      </c>
      <c r="J209" s="17">
        <f>K194</f>
        <v>1.4631818181818181</v>
      </c>
      <c r="K209" s="20">
        <f>J120</f>
        <v>26.886363636363633</v>
      </c>
      <c r="L209" s="202">
        <f>SUM(A209:K209)</f>
        <v>4884.6307072727268</v>
      </c>
      <c r="M209" s="203"/>
      <c r="N209" s="11"/>
    </row>
    <row r="210" spans="1:14" ht="15.75" thickBot="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.75" thickBot="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71">
        <f>L209*44</f>
        <v>214923.75111999997</v>
      </c>
      <c r="N211" s="11"/>
    </row>
    <row r="212" spans="1:14" ht="15.75" thickBot="1" x14ac:dyDescent="0.3">
      <c r="A212" s="14" t="s">
        <v>112</v>
      </c>
      <c r="B212" s="14"/>
      <c r="C212" s="14"/>
      <c r="D212" s="11"/>
      <c r="E212" s="11"/>
      <c r="F212" s="11"/>
      <c r="G212" s="11"/>
      <c r="H212" s="11"/>
      <c r="I212" s="11"/>
      <c r="J212" s="11"/>
      <c r="K212" s="168">
        <f>I56+I96+I107+H120+J126+I160+I186+I175+I194+I201</f>
        <v>214923.75112</v>
      </c>
      <c r="L212" s="11"/>
      <c r="M212" s="11"/>
      <c r="N212" s="11"/>
    </row>
    <row r="213" spans="1:14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</row>
    <row r="215" spans="1:14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8.75" x14ac:dyDescent="0.3">
      <c r="A216" s="3" t="s">
        <v>113</v>
      </c>
      <c r="B216" s="3"/>
      <c r="C216" s="3"/>
      <c r="G216" s="3" t="s">
        <v>114</v>
      </c>
    </row>
    <row r="224" spans="1:14" ht="15.75" x14ac:dyDescent="0.25">
      <c r="A224" s="7" t="s">
        <v>72</v>
      </c>
      <c r="B224" s="7"/>
    </row>
    <row r="225" spans="1:3" ht="15.75" x14ac:dyDescent="0.25">
      <c r="A225" s="7" t="s">
        <v>73</v>
      </c>
      <c r="B225" s="7"/>
    </row>
    <row r="226" spans="1:3" ht="15.75" x14ac:dyDescent="0.25">
      <c r="A226" s="7" t="s">
        <v>74</v>
      </c>
      <c r="C226" s="7"/>
    </row>
    <row r="227" spans="1:3" ht="15.75" x14ac:dyDescent="0.25">
      <c r="A227" s="2"/>
      <c r="B227" s="2"/>
      <c r="C227" s="2"/>
    </row>
  </sheetData>
  <mergeCells count="194"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26:E26"/>
    <mergeCell ref="G26:L26"/>
    <mergeCell ref="A27:E27"/>
    <mergeCell ref="G27:L27"/>
    <mergeCell ref="A28:E28"/>
    <mergeCell ref="A29:E29"/>
    <mergeCell ref="G29:L29"/>
    <mergeCell ref="A23:E23"/>
    <mergeCell ref="G23:L23"/>
    <mergeCell ref="A24:E24"/>
    <mergeCell ref="G24:L24"/>
    <mergeCell ref="A25:E25"/>
    <mergeCell ref="G25:L25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65:E65"/>
    <mergeCell ref="A66:E66"/>
    <mergeCell ref="A67:E67"/>
    <mergeCell ref="A68:E68"/>
    <mergeCell ref="A69:E69"/>
    <mergeCell ref="A70:E70"/>
    <mergeCell ref="A54:E54"/>
    <mergeCell ref="A55:E55"/>
    <mergeCell ref="A56:E56"/>
    <mergeCell ref="A61:M61"/>
    <mergeCell ref="A63:E63"/>
    <mergeCell ref="A64:E64"/>
    <mergeCell ref="A77:E77"/>
    <mergeCell ref="A78:E78"/>
    <mergeCell ref="A79:E79"/>
    <mergeCell ref="A80:E80"/>
    <mergeCell ref="A81:E81"/>
    <mergeCell ref="A82:E82"/>
    <mergeCell ref="A71:E71"/>
    <mergeCell ref="A72:E72"/>
    <mergeCell ref="A73:E73"/>
    <mergeCell ref="A74:E74"/>
    <mergeCell ref="A75:E75"/>
    <mergeCell ref="A76:E76"/>
    <mergeCell ref="A92:E92"/>
    <mergeCell ref="A93:E93"/>
    <mergeCell ref="A94:E94"/>
    <mergeCell ref="A95:E95"/>
    <mergeCell ref="A96:E96"/>
    <mergeCell ref="A98:M98"/>
    <mergeCell ref="A83:E83"/>
    <mergeCell ref="A84:L84"/>
    <mergeCell ref="A86:M86"/>
    <mergeCell ref="A88:L88"/>
    <mergeCell ref="A90:E90"/>
    <mergeCell ref="A91:E91"/>
    <mergeCell ref="A109:M109"/>
    <mergeCell ref="A111:E111"/>
    <mergeCell ref="A112:E112"/>
    <mergeCell ref="A113:E113"/>
    <mergeCell ref="A114:E114"/>
    <mergeCell ref="A115:E115"/>
    <mergeCell ref="A100:E100"/>
    <mergeCell ref="A101:E101"/>
    <mergeCell ref="A102:E102"/>
    <mergeCell ref="A103:E103"/>
    <mergeCell ref="A104:E104"/>
    <mergeCell ref="A106:E106"/>
    <mergeCell ref="A124:E124"/>
    <mergeCell ref="A125:E125"/>
    <mergeCell ref="A126:E126"/>
    <mergeCell ref="F126:I126"/>
    <mergeCell ref="A130:M130"/>
    <mergeCell ref="A132:E132"/>
    <mergeCell ref="A116:E116"/>
    <mergeCell ref="A118:E118"/>
    <mergeCell ref="A119:E119"/>
    <mergeCell ref="A120:E120"/>
    <mergeCell ref="A122:N122"/>
    <mergeCell ref="A123:E123"/>
    <mergeCell ref="A139:E139"/>
    <mergeCell ref="A140:E140"/>
    <mergeCell ref="A141:E141"/>
    <mergeCell ref="A142:E142"/>
    <mergeCell ref="A143:E143"/>
    <mergeCell ref="A144:E144"/>
    <mergeCell ref="A133:E133"/>
    <mergeCell ref="A134:E134"/>
    <mergeCell ref="A135:E135"/>
    <mergeCell ref="A136:E136"/>
    <mergeCell ref="A137:E137"/>
    <mergeCell ref="A138:E138"/>
    <mergeCell ref="A151:E151"/>
    <mergeCell ref="A152:E152"/>
    <mergeCell ref="A153:E153"/>
    <mergeCell ref="A154:E154"/>
    <mergeCell ref="A155:E155"/>
    <mergeCell ref="A156:E156"/>
    <mergeCell ref="A145:E145"/>
    <mergeCell ref="A146:E146"/>
    <mergeCell ref="A147:E147"/>
    <mergeCell ref="A148:E148"/>
    <mergeCell ref="A149:E149"/>
    <mergeCell ref="A150:E150"/>
    <mergeCell ref="A165:E165"/>
    <mergeCell ref="A166:E166"/>
    <mergeCell ref="A167:E167"/>
    <mergeCell ref="A168:L168"/>
    <mergeCell ref="A170:L170"/>
    <mergeCell ref="A172:E172"/>
    <mergeCell ref="A157:E157"/>
    <mergeCell ref="A158:E158"/>
    <mergeCell ref="A159:E159"/>
    <mergeCell ref="A160:E160"/>
    <mergeCell ref="A162:M162"/>
    <mergeCell ref="A164:E164"/>
    <mergeCell ref="A184:E184"/>
    <mergeCell ref="A185:E185"/>
    <mergeCell ref="A189:L189"/>
    <mergeCell ref="A190:E190"/>
    <mergeCell ref="A191:E191"/>
    <mergeCell ref="A192:H192"/>
    <mergeCell ref="A173:E173"/>
    <mergeCell ref="A174:E174"/>
    <mergeCell ref="A176:M176"/>
    <mergeCell ref="A181:E181"/>
    <mergeCell ref="A182:E182"/>
    <mergeCell ref="A183:E183"/>
    <mergeCell ref="A201:H201"/>
    <mergeCell ref="A205:M205"/>
    <mergeCell ref="A207:C207"/>
    <mergeCell ref="D207:K207"/>
    <mergeCell ref="L207:M208"/>
    <mergeCell ref="L209:M209"/>
    <mergeCell ref="A194:H194"/>
    <mergeCell ref="A196:L196"/>
    <mergeCell ref="A197:E197"/>
    <mergeCell ref="A198:E198"/>
    <mergeCell ref="A199:E199"/>
    <mergeCell ref="A200:E200"/>
  </mergeCells>
  <pageMargins left="0.70866141732283472" right="0.70866141732283472" top="0.15" bottom="0.16" header="0.15" footer="0.15"/>
  <pageSetup paperSize="9" scale="6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227"/>
  <sheetViews>
    <sheetView topLeftCell="A190" zoomScale="90" zoomScaleNormal="90" workbookViewId="0">
      <selection activeCell="J5" sqref="J5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 x14ac:dyDescent="0.25">
      <c r="A2" s="293"/>
      <c r="B2" s="293"/>
      <c r="C2" s="293"/>
      <c r="D2" s="293"/>
      <c r="E2" s="293"/>
      <c r="F2" s="293"/>
      <c r="G2" s="293"/>
      <c r="H2" s="293"/>
    </row>
    <row r="3" spans="1:14" ht="15.75" x14ac:dyDescent="0.25">
      <c r="A3" s="293"/>
      <c r="B3" s="293"/>
      <c r="C3" s="81"/>
      <c r="D3" s="81"/>
      <c r="E3" s="293"/>
      <c r="F3" s="293"/>
      <c r="G3" s="81"/>
      <c r="H3" s="81"/>
    </row>
    <row r="4" spans="1:14" ht="40.5" customHeight="1" x14ac:dyDescent="0.25">
      <c r="A4" s="294"/>
      <c r="B4" s="294"/>
      <c r="C4" s="294"/>
      <c r="D4" s="127"/>
      <c r="E4" s="294"/>
      <c r="F4" s="294"/>
      <c r="G4" s="294"/>
      <c r="H4" s="83"/>
      <c r="J4" s="298" t="s">
        <v>174</v>
      </c>
      <c r="K4" s="295"/>
      <c r="L4" s="295"/>
      <c r="M4" s="295"/>
    </row>
    <row r="5" spans="1:14" ht="15.75" x14ac:dyDescent="0.25">
      <c r="A5" s="4"/>
      <c r="B5" s="4"/>
      <c r="C5" s="4"/>
      <c r="D5" s="126"/>
      <c r="E5" s="4"/>
      <c r="F5" s="4"/>
      <c r="G5" s="4"/>
      <c r="H5" s="126"/>
    </row>
    <row r="6" spans="1:14" ht="15.75" x14ac:dyDescent="0.25">
      <c r="A6" s="290"/>
      <c r="B6" s="290"/>
      <c r="C6" s="290"/>
      <c r="D6" s="126"/>
      <c r="E6" s="290"/>
      <c r="F6" s="290"/>
      <c r="G6" s="290"/>
      <c r="H6" s="126"/>
    </row>
    <row r="7" spans="1:14" x14ac:dyDescent="0.25">
      <c r="A7" s="128"/>
      <c r="B7" s="128"/>
      <c r="C7" s="128"/>
      <c r="D7" s="128"/>
      <c r="E7" s="128"/>
      <c r="F7" s="128"/>
      <c r="G7" s="128"/>
      <c r="H7" s="128"/>
    </row>
    <row r="8" spans="1:14" ht="15.75" x14ac:dyDescent="0.25">
      <c r="A8" s="291" t="s">
        <v>105</v>
      </c>
      <c r="B8" s="292"/>
      <c r="C8" s="292"/>
      <c r="D8" s="292"/>
      <c r="E8" s="292"/>
      <c r="F8" s="292"/>
      <c r="G8" s="292"/>
      <c r="H8" s="128"/>
    </row>
    <row r="9" spans="1:14" ht="15.75" x14ac:dyDescent="0.25">
      <c r="A9" s="291" t="s">
        <v>106</v>
      </c>
      <c r="B9" s="292"/>
      <c r="C9" s="292"/>
      <c r="D9" s="292"/>
      <c r="E9" s="292"/>
      <c r="F9" s="292"/>
      <c r="G9" s="292"/>
      <c r="H9" s="295"/>
    </row>
    <row r="11" spans="1:14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75" x14ac:dyDescent="0.25">
      <c r="A12" s="8" t="s">
        <v>107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 x14ac:dyDescent="0.25">
      <c r="A13" s="296" t="s">
        <v>166</v>
      </c>
      <c r="B13" s="297"/>
      <c r="C13" s="297"/>
      <c r="D13" s="297"/>
      <c r="E13" s="297"/>
      <c r="F13" s="297"/>
      <c r="G13" s="297"/>
      <c r="H13" s="297"/>
      <c r="I13" s="297"/>
      <c r="J13" s="297"/>
      <c r="K13" s="297"/>
      <c r="L13" s="297"/>
      <c r="M13" s="297"/>
      <c r="N13" s="7"/>
    </row>
    <row r="14" spans="1:14" ht="15.75" x14ac:dyDescent="0.25">
      <c r="A14" s="8" t="s">
        <v>99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8.75" customHeight="1" x14ac:dyDescent="0.25">
      <c r="A15" s="296" t="s">
        <v>161</v>
      </c>
      <c r="B15" s="299"/>
      <c r="C15" s="299"/>
      <c r="D15" s="299"/>
      <c r="E15" s="299"/>
      <c r="F15" s="299"/>
      <c r="G15" s="299"/>
      <c r="H15" s="299"/>
      <c r="I15" s="299"/>
      <c r="J15" s="299"/>
      <c r="K15" s="299"/>
      <c r="L15" s="299"/>
      <c r="M15" s="299"/>
      <c r="N15" s="7"/>
    </row>
    <row r="16" spans="1:14" ht="15.75" x14ac:dyDescent="0.25">
      <c r="A16" s="8" t="s">
        <v>108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 x14ac:dyDescent="0.25">
      <c r="A17" s="204" t="s">
        <v>116</v>
      </c>
      <c r="B17" s="204"/>
      <c r="C17" s="204"/>
      <c r="D17" s="204"/>
      <c r="E17" s="204"/>
      <c r="F17" s="9" t="s">
        <v>115</v>
      </c>
      <c r="G17" s="204" t="s">
        <v>117</v>
      </c>
      <c r="H17" s="204"/>
      <c r="I17" s="204"/>
      <c r="J17" s="204"/>
      <c r="K17" s="204"/>
      <c r="L17" s="204"/>
      <c r="M17" s="9" t="s">
        <v>115</v>
      </c>
      <c r="N17" s="11"/>
    </row>
    <row r="18" spans="1:14" x14ac:dyDescent="0.25">
      <c r="A18" s="285" t="s">
        <v>131</v>
      </c>
      <c r="B18" s="285"/>
      <c r="C18" s="285"/>
      <c r="D18" s="285"/>
      <c r="E18" s="285"/>
      <c r="F18" s="140">
        <v>1</v>
      </c>
      <c r="G18" s="289" t="s">
        <v>1</v>
      </c>
      <c r="H18" s="289"/>
      <c r="I18" s="289"/>
      <c r="J18" s="289"/>
      <c r="K18" s="289"/>
      <c r="L18" s="289"/>
      <c r="M18" s="140">
        <v>1</v>
      </c>
      <c r="N18" s="11"/>
    </row>
    <row r="19" spans="1:14" x14ac:dyDescent="0.25">
      <c r="A19" s="285" t="s">
        <v>132</v>
      </c>
      <c r="B19" s="285"/>
      <c r="C19" s="285"/>
      <c r="D19" s="285"/>
      <c r="E19" s="285"/>
      <c r="F19" s="140">
        <v>10</v>
      </c>
      <c r="G19" s="279" t="s">
        <v>135</v>
      </c>
      <c r="H19" s="280"/>
      <c r="I19" s="280"/>
      <c r="J19" s="280"/>
      <c r="K19" s="280"/>
      <c r="L19" s="281"/>
      <c r="M19" s="140">
        <v>1</v>
      </c>
      <c r="N19" s="11"/>
    </row>
    <row r="20" spans="1:14" x14ac:dyDescent="0.25">
      <c r="A20" s="285" t="s">
        <v>133</v>
      </c>
      <c r="B20" s="285"/>
      <c r="C20" s="285"/>
      <c r="D20" s="285"/>
      <c r="E20" s="285"/>
      <c r="F20" s="140">
        <v>1</v>
      </c>
      <c r="G20" s="285" t="s">
        <v>137</v>
      </c>
      <c r="H20" s="285"/>
      <c r="I20" s="285"/>
      <c r="J20" s="285"/>
      <c r="K20" s="285"/>
      <c r="L20" s="285"/>
      <c r="M20" s="140">
        <v>0.5</v>
      </c>
      <c r="N20" s="11"/>
    </row>
    <row r="21" spans="1:14" x14ac:dyDescent="0.25">
      <c r="A21" s="285" t="s">
        <v>134</v>
      </c>
      <c r="B21" s="285"/>
      <c r="C21" s="285"/>
      <c r="D21" s="285"/>
      <c r="E21" s="285"/>
      <c r="F21" s="140">
        <v>0.5</v>
      </c>
      <c r="G21" s="286" t="s">
        <v>138</v>
      </c>
      <c r="H21" s="287"/>
      <c r="I21" s="287"/>
      <c r="J21" s="287"/>
      <c r="K21" s="287"/>
      <c r="L21" s="288"/>
      <c r="M21" s="140">
        <v>3</v>
      </c>
      <c r="N21" s="11"/>
    </row>
    <row r="22" spans="1:14" x14ac:dyDescent="0.25">
      <c r="A22" s="285" t="s">
        <v>136</v>
      </c>
      <c r="B22" s="285"/>
      <c r="C22" s="285"/>
      <c r="D22" s="285"/>
      <c r="E22" s="285"/>
      <c r="F22" s="140">
        <v>1</v>
      </c>
      <c r="G22" s="289" t="s">
        <v>139</v>
      </c>
      <c r="H22" s="289"/>
      <c r="I22" s="289"/>
      <c r="J22" s="289"/>
      <c r="K22" s="289"/>
      <c r="L22" s="289"/>
      <c r="M22" s="140">
        <v>2</v>
      </c>
      <c r="N22" s="11"/>
    </row>
    <row r="23" spans="1:14" x14ac:dyDescent="0.25">
      <c r="A23" s="285"/>
      <c r="B23" s="285"/>
      <c r="C23" s="285"/>
      <c r="D23" s="285"/>
      <c r="E23" s="285"/>
      <c r="F23" s="140"/>
      <c r="G23" s="289" t="s">
        <v>140</v>
      </c>
      <c r="H23" s="289"/>
      <c r="I23" s="289"/>
      <c r="J23" s="289"/>
      <c r="K23" s="289"/>
      <c r="L23" s="289"/>
      <c r="M23" s="144">
        <v>1</v>
      </c>
      <c r="N23" s="11"/>
    </row>
    <row r="24" spans="1:14" ht="15.75" customHeight="1" x14ac:dyDescent="0.25">
      <c r="A24" s="285"/>
      <c r="B24" s="285"/>
      <c r="C24" s="285"/>
      <c r="D24" s="285"/>
      <c r="E24" s="285"/>
      <c r="F24" s="140"/>
      <c r="G24" s="210" t="s">
        <v>141</v>
      </c>
      <c r="H24" s="210"/>
      <c r="I24" s="210"/>
      <c r="J24" s="210"/>
      <c r="K24" s="210"/>
      <c r="L24" s="210"/>
      <c r="M24" s="144">
        <v>1.5</v>
      </c>
      <c r="N24" s="11"/>
    </row>
    <row r="25" spans="1:14" ht="15.75" hidden="1" customHeight="1" x14ac:dyDescent="0.25">
      <c r="A25" s="279"/>
      <c r="B25" s="280"/>
      <c r="C25" s="280"/>
      <c r="D25" s="280"/>
      <c r="E25" s="281"/>
      <c r="F25" s="140"/>
      <c r="G25" s="282"/>
      <c r="H25" s="283"/>
      <c r="I25" s="283"/>
      <c r="J25" s="283"/>
      <c r="K25" s="283"/>
      <c r="L25" s="284"/>
      <c r="M25" s="144"/>
      <c r="N25" s="11"/>
    </row>
    <row r="26" spans="1:14" ht="15.75" customHeight="1" x14ac:dyDescent="0.25">
      <c r="A26" s="279"/>
      <c r="B26" s="280"/>
      <c r="C26" s="280"/>
      <c r="D26" s="280"/>
      <c r="E26" s="281"/>
      <c r="F26" s="140"/>
      <c r="G26" s="282" t="s">
        <v>142</v>
      </c>
      <c r="H26" s="283"/>
      <c r="I26" s="283"/>
      <c r="J26" s="283"/>
      <c r="K26" s="283"/>
      <c r="L26" s="284"/>
      <c r="M26" s="144">
        <v>1</v>
      </c>
      <c r="N26" s="11"/>
    </row>
    <row r="27" spans="1:14" ht="15.75" hidden="1" customHeight="1" x14ac:dyDescent="0.25">
      <c r="A27" s="279"/>
      <c r="B27" s="280"/>
      <c r="C27" s="280"/>
      <c r="D27" s="280"/>
      <c r="E27" s="281"/>
      <c r="F27" s="138"/>
      <c r="G27" s="282"/>
      <c r="H27" s="283"/>
      <c r="I27" s="283"/>
      <c r="J27" s="283"/>
      <c r="K27" s="283"/>
      <c r="L27" s="284"/>
      <c r="M27" s="97"/>
      <c r="N27" s="11"/>
    </row>
    <row r="28" spans="1:14" ht="15.75" customHeight="1" x14ac:dyDescent="0.25">
      <c r="A28" s="279"/>
      <c r="B28" s="280"/>
      <c r="C28" s="280"/>
      <c r="D28" s="280"/>
      <c r="E28" s="281"/>
      <c r="F28" s="138"/>
      <c r="M28" s="97"/>
      <c r="N28" s="11"/>
    </row>
    <row r="29" spans="1:14" ht="15.75" customHeight="1" x14ac:dyDescent="0.25">
      <c r="A29" s="279"/>
      <c r="B29" s="280"/>
      <c r="C29" s="280"/>
      <c r="D29" s="280"/>
      <c r="E29" s="281"/>
      <c r="F29" s="138"/>
      <c r="G29" s="282"/>
      <c r="H29" s="283"/>
      <c r="I29" s="283"/>
      <c r="J29" s="283"/>
      <c r="K29" s="283"/>
      <c r="L29" s="284"/>
      <c r="M29" s="97"/>
      <c r="N29" s="11"/>
    </row>
    <row r="30" spans="1:14" ht="15.75" hidden="1" customHeight="1" x14ac:dyDescent="0.25">
      <c r="A30" s="279"/>
      <c r="B30" s="280"/>
      <c r="C30" s="280"/>
      <c r="D30" s="280"/>
      <c r="E30" s="281"/>
      <c r="F30" s="138"/>
      <c r="G30" s="282"/>
      <c r="H30" s="283"/>
      <c r="I30" s="283"/>
      <c r="J30" s="283"/>
      <c r="K30" s="283"/>
      <c r="L30" s="284"/>
      <c r="M30" s="97"/>
      <c r="N30" s="11"/>
    </row>
    <row r="31" spans="1:14" ht="15.75" hidden="1" customHeight="1" x14ac:dyDescent="0.25">
      <c r="A31" s="279"/>
      <c r="B31" s="280"/>
      <c r="C31" s="280"/>
      <c r="D31" s="280"/>
      <c r="E31" s="281"/>
      <c r="F31" s="138"/>
      <c r="G31" s="282"/>
      <c r="H31" s="283"/>
      <c r="I31" s="283"/>
      <c r="J31" s="283"/>
      <c r="K31" s="283"/>
      <c r="L31" s="284"/>
      <c r="M31" s="97"/>
      <c r="N31" s="11"/>
    </row>
    <row r="32" spans="1:14" ht="15.75" hidden="1" customHeight="1" x14ac:dyDescent="0.25">
      <c r="A32" s="279"/>
      <c r="B32" s="280"/>
      <c r="C32" s="280"/>
      <c r="D32" s="280"/>
      <c r="E32" s="281"/>
      <c r="F32" s="138"/>
      <c r="G32" s="282"/>
      <c r="H32" s="283"/>
      <c r="I32" s="283"/>
      <c r="J32" s="283"/>
      <c r="K32" s="283"/>
      <c r="L32" s="284"/>
      <c r="M32" s="97"/>
      <c r="N32" s="11"/>
    </row>
    <row r="33" spans="1:14" ht="15.75" hidden="1" customHeight="1" x14ac:dyDescent="0.25">
      <c r="A33" s="279"/>
      <c r="B33" s="280"/>
      <c r="C33" s="280"/>
      <c r="D33" s="280"/>
      <c r="E33" s="281"/>
      <c r="F33" s="138"/>
      <c r="G33" s="282"/>
      <c r="H33" s="283"/>
      <c r="I33" s="283"/>
      <c r="J33" s="283"/>
      <c r="K33" s="283"/>
      <c r="L33" s="284"/>
      <c r="M33" s="97"/>
      <c r="N33" s="11"/>
    </row>
    <row r="34" spans="1:14" ht="15.75" hidden="1" customHeight="1" x14ac:dyDescent="0.25">
      <c r="A34" s="279"/>
      <c r="B34" s="280"/>
      <c r="C34" s="280"/>
      <c r="D34" s="280"/>
      <c r="E34" s="281"/>
      <c r="F34" s="138"/>
      <c r="G34" s="282"/>
      <c r="H34" s="283"/>
      <c r="I34" s="283"/>
      <c r="J34" s="283"/>
      <c r="K34" s="283"/>
      <c r="L34" s="284"/>
      <c r="M34" s="97"/>
      <c r="N34" s="11"/>
    </row>
    <row r="35" spans="1:14" ht="15.75" hidden="1" customHeight="1" x14ac:dyDescent="0.25">
      <c r="A35" s="279"/>
      <c r="B35" s="280"/>
      <c r="C35" s="280"/>
      <c r="D35" s="280"/>
      <c r="E35" s="281"/>
      <c r="F35" s="138"/>
      <c r="G35" s="282"/>
      <c r="H35" s="283"/>
      <c r="I35" s="283"/>
      <c r="J35" s="283"/>
      <c r="K35" s="283"/>
      <c r="L35" s="284"/>
      <c r="M35" s="97"/>
      <c r="N35" s="11"/>
    </row>
    <row r="36" spans="1:14" x14ac:dyDescent="0.25">
      <c r="A36" s="226"/>
      <c r="B36" s="226"/>
      <c r="C36" s="226"/>
      <c r="D36" s="226"/>
      <c r="E36" s="226"/>
      <c r="F36" s="138"/>
      <c r="G36" s="210"/>
      <c r="H36" s="210"/>
      <c r="I36" s="210"/>
      <c r="J36" s="210"/>
      <c r="K36" s="210"/>
      <c r="L36" s="210"/>
      <c r="M36" s="97"/>
      <c r="N36" s="11"/>
    </row>
    <row r="37" spans="1:14" x14ac:dyDescent="0.25">
      <c r="A37" s="226"/>
      <c r="B37" s="226"/>
      <c r="C37" s="226"/>
      <c r="D37" s="226"/>
      <c r="E37" s="226"/>
      <c r="F37" s="138"/>
      <c r="G37" s="210"/>
      <c r="H37" s="210"/>
      <c r="I37" s="210"/>
      <c r="J37" s="210"/>
      <c r="K37" s="210"/>
      <c r="L37" s="210"/>
      <c r="M37" s="97"/>
      <c r="N37" s="11"/>
    </row>
    <row r="38" spans="1:14" x14ac:dyDescent="0.25">
      <c r="A38" s="274"/>
      <c r="B38" s="274"/>
      <c r="C38" s="274"/>
      <c r="D38" s="274"/>
      <c r="E38" s="274"/>
      <c r="F38" s="79"/>
      <c r="G38" s="210"/>
      <c r="H38" s="210"/>
      <c r="I38" s="210"/>
      <c r="J38" s="210"/>
      <c r="K38" s="210"/>
      <c r="L38" s="210"/>
      <c r="M38" s="97"/>
      <c r="N38" s="11"/>
    </row>
    <row r="39" spans="1:14" x14ac:dyDescent="0.25">
      <c r="A39" s="274"/>
      <c r="B39" s="274"/>
      <c r="C39" s="274"/>
      <c r="D39" s="274"/>
      <c r="E39" s="274"/>
      <c r="F39" s="79"/>
      <c r="G39" s="210"/>
      <c r="H39" s="210"/>
      <c r="I39" s="210"/>
      <c r="J39" s="210"/>
      <c r="K39" s="210"/>
      <c r="L39" s="210"/>
      <c r="M39" s="97"/>
      <c r="N39" s="11"/>
    </row>
    <row r="40" spans="1:14" x14ac:dyDescent="0.25">
      <c r="A40" s="274"/>
      <c r="B40" s="274"/>
      <c r="C40" s="274"/>
      <c r="D40" s="274"/>
      <c r="E40" s="274"/>
      <c r="F40" s="79"/>
      <c r="G40" s="210"/>
      <c r="H40" s="210"/>
      <c r="I40" s="210"/>
      <c r="J40" s="210"/>
      <c r="K40" s="210"/>
      <c r="L40" s="210"/>
      <c r="M40" s="97"/>
      <c r="N40" s="11"/>
    </row>
    <row r="41" spans="1:14" x14ac:dyDescent="0.25">
      <c r="A41" s="274"/>
      <c r="B41" s="274"/>
      <c r="C41" s="274"/>
      <c r="D41" s="274"/>
      <c r="E41" s="274"/>
      <c r="F41" s="79"/>
      <c r="G41" s="184"/>
      <c r="H41" s="185"/>
      <c r="I41" s="185"/>
      <c r="J41" s="185"/>
      <c r="K41" s="185"/>
      <c r="L41" s="186"/>
      <c r="M41" s="97"/>
      <c r="N41" s="11"/>
    </row>
    <row r="42" spans="1:14" ht="15" customHeight="1" x14ac:dyDescent="0.25">
      <c r="A42" s="274"/>
      <c r="B42" s="274"/>
      <c r="C42" s="274"/>
      <c r="D42" s="274"/>
      <c r="E42" s="274"/>
      <c r="F42" s="79"/>
      <c r="G42" s="184"/>
      <c r="H42" s="185"/>
      <c r="I42" s="185"/>
      <c r="J42" s="185"/>
      <c r="K42" s="185"/>
      <c r="L42" s="186"/>
      <c r="M42" s="97"/>
      <c r="N42" s="11"/>
    </row>
    <row r="43" spans="1:14" ht="15.75" customHeight="1" x14ac:dyDescent="0.25">
      <c r="A43" s="275"/>
      <c r="B43" s="276"/>
      <c r="C43" s="276"/>
      <c r="D43" s="276"/>
      <c r="E43" s="277"/>
      <c r="F43" s="79"/>
      <c r="G43" s="184"/>
      <c r="H43" s="185"/>
      <c r="I43" s="185"/>
      <c r="J43" s="185"/>
      <c r="K43" s="185"/>
      <c r="L43" s="186"/>
      <c r="M43" s="97"/>
      <c r="N43" s="11"/>
    </row>
    <row r="44" spans="1:14" x14ac:dyDescent="0.25">
      <c r="A44" s="272" t="s">
        <v>2</v>
      </c>
      <c r="B44" s="272"/>
      <c r="C44" s="272"/>
      <c r="D44" s="272"/>
      <c r="E44" s="272"/>
      <c r="F44" s="142">
        <f>SUM(F18:F42)</f>
        <v>13.5</v>
      </c>
      <c r="G44" s="273" t="s">
        <v>2</v>
      </c>
      <c r="H44" s="273"/>
      <c r="I44" s="273"/>
      <c r="J44" s="273"/>
      <c r="K44" s="273"/>
      <c r="L44" s="273"/>
      <c r="M44" s="143">
        <f>SUM(M18:M43)</f>
        <v>11</v>
      </c>
      <c r="N44" s="11"/>
    </row>
    <row r="45" spans="1:14" ht="27.75" customHeight="1" x14ac:dyDescent="0.25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3"/>
      <c r="N45" s="11"/>
    </row>
    <row r="46" spans="1:14" x14ac:dyDescent="0.25">
      <c r="A46" s="14" t="s">
        <v>167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4" ht="12.75" customHeight="1" x14ac:dyDescent="0.25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4" ht="15" customHeight="1" x14ac:dyDescent="0.25">
      <c r="A48" s="268" t="s">
        <v>129</v>
      </c>
      <c r="B48" s="236"/>
      <c r="C48" s="236"/>
      <c r="D48" s="236"/>
      <c r="E48" s="236"/>
      <c r="F48" s="236"/>
      <c r="G48" s="236"/>
      <c r="H48" s="236"/>
      <c r="I48" s="236"/>
      <c r="J48" s="236"/>
      <c r="K48" s="236"/>
      <c r="L48" s="236"/>
      <c r="M48" s="236"/>
      <c r="N48" s="11"/>
    </row>
    <row r="49" spans="1:14" ht="60" x14ac:dyDescent="0.25">
      <c r="A49" s="189" t="s">
        <v>3</v>
      </c>
      <c r="B49" s="189"/>
      <c r="C49" s="189"/>
      <c r="D49" s="189"/>
      <c r="E49" s="189"/>
      <c r="F49" s="9" t="s">
        <v>4</v>
      </c>
      <c r="G49" s="9" t="s">
        <v>0</v>
      </c>
      <c r="H49" s="9" t="s">
        <v>76</v>
      </c>
      <c r="I49" s="9" t="s">
        <v>78</v>
      </c>
      <c r="J49" s="9" t="s">
        <v>110</v>
      </c>
      <c r="K49" s="9" t="s">
        <v>144</v>
      </c>
      <c r="L49" s="9" t="s">
        <v>82</v>
      </c>
      <c r="M49" s="11"/>
      <c r="N49" s="11"/>
    </row>
    <row r="50" spans="1:14" hidden="1" x14ac:dyDescent="0.25">
      <c r="A50" s="212"/>
      <c r="B50" s="212"/>
      <c r="C50" s="212"/>
      <c r="D50" s="212"/>
      <c r="E50" s="212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 x14ac:dyDescent="0.25">
      <c r="A51" s="212"/>
      <c r="B51" s="212"/>
      <c r="C51" s="212"/>
      <c r="D51" s="212"/>
      <c r="E51" s="212"/>
      <c r="F51" s="10"/>
      <c r="G51" s="10"/>
      <c r="H51" s="10"/>
      <c r="I51" s="10"/>
      <c r="J51" s="15"/>
      <c r="K51" s="15"/>
      <c r="L51" s="15"/>
      <c r="M51" s="11"/>
      <c r="N51" s="11"/>
    </row>
    <row r="52" spans="1:14" x14ac:dyDescent="0.25">
      <c r="A52" s="269">
        <v>1</v>
      </c>
      <c r="B52" s="270"/>
      <c r="C52" s="270"/>
      <c r="D52" s="270"/>
      <c r="E52" s="271"/>
      <c r="F52" s="10">
        <v>2</v>
      </c>
      <c r="G52" s="10">
        <v>3</v>
      </c>
      <c r="H52" s="10" t="s">
        <v>77</v>
      </c>
      <c r="I52" s="10" t="s">
        <v>79</v>
      </c>
      <c r="J52" s="16">
        <v>6</v>
      </c>
      <c r="K52" s="16" t="s">
        <v>81</v>
      </c>
      <c r="L52" s="16" t="s">
        <v>61</v>
      </c>
      <c r="M52" s="11"/>
      <c r="N52" s="11"/>
    </row>
    <row r="53" spans="1:14" x14ac:dyDescent="0.25">
      <c r="A53" s="210" t="s">
        <v>116</v>
      </c>
      <c r="B53" s="210"/>
      <c r="C53" s="210"/>
      <c r="D53" s="210"/>
      <c r="E53" s="210"/>
      <c r="F53" s="58">
        <v>7167.2</v>
      </c>
      <c r="G53" s="65">
        <v>0.1</v>
      </c>
      <c r="H53" s="58">
        <v>8600.64</v>
      </c>
      <c r="I53" s="129">
        <f>H53*1.302+0.02</f>
        <v>11198.05328</v>
      </c>
      <c r="J53" s="88">
        <v>9</v>
      </c>
      <c r="K53" s="58">
        <f>I53/J53</f>
        <v>1244.2281422222222</v>
      </c>
      <c r="L53" s="65">
        <f>I53/3732670*100</f>
        <v>0.30000115949173112</v>
      </c>
      <c r="M53" s="11"/>
      <c r="N53" s="11"/>
    </row>
    <row r="54" spans="1:14" ht="15.75" thickBot="1" x14ac:dyDescent="0.3">
      <c r="A54" s="278"/>
      <c r="B54" s="278"/>
      <c r="C54" s="278"/>
      <c r="D54" s="278"/>
      <c r="E54" s="278"/>
      <c r="F54" s="84"/>
      <c r="G54" s="84"/>
      <c r="H54" s="84"/>
      <c r="I54" s="85"/>
      <c r="J54" s="86"/>
      <c r="K54" s="87"/>
      <c r="L54" s="87"/>
      <c r="M54" s="11"/>
      <c r="N54" s="11"/>
    </row>
    <row r="55" spans="1:14" ht="15.75" hidden="1" thickBot="1" x14ac:dyDescent="0.3">
      <c r="A55" s="212"/>
      <c r="B55" s="212"/>
      <c r="C55" s="212"/>
      <c r="D55" s="212"/>
      <c r="E55" s="212"/>
      <c r="F55" s="20"/>
      <c r="G55" s="20"/>
      <c r="H55" s="20"/>
      <c r="I55" s="42"/>
      <c r="J55" s="19"/>
      <c r="K55" s="42"/>
      <c r="L55" s="20"/>
      <c r="M55" s="11"/>
      <c r="N55" s="11"/>
    </row>
    <row r="56" spans="1:14" ht="15.75" thickBot="1" x14ac:dyDescent="0.3">
      <c r="A56" s="187" t="s">
        <v>83</v>
      </c>
      <c r="B56" s="187"/>
      <c r="C56" s="187"/>
      <c r="D56" s="187"/>
      <c r="E56" s="187"/>
      <c r="F56" s="73"/>
      <c r="G56" s="73"/>
      <c r="H56" s="110"/>
      <c r="I56" s="168">
        <f>I53</f>
        <v>11198.05328</v>
      </c>
      <c r="J56" s="111"/>
      <c r="K56" s="49">
        <f>K53</f>
        <v>1244.2281422222222</v>
      </c>
      <c r="L56" s="112"/>
      <c r="M56" s="11"/>
      <c r="N56" s="11"/>
    </row>
    <row r="57" spans="1:14" x14ac:dyDescent="0.25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16.5" customHeight="1" x14ac:dyDescent="0.25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99.75" customHeight="1" x14ac:dyDescent="0.25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98.25" hidden="1" customHeight="1" x14ac:dyDescent="0.25">
      <c r="A60" s="21"/>
      <c r="B60" s="21"/>
      <c r="C60" s="21"/>
      <c r="D60" s="21"/>
      <c r="E60" s="21"/>
      <c r="F60" s="25"/>
      <c r="G60" s="25"/>
      <c r="H60" s="25"/>
      <c r="I60" s="25"/>
      <c r="J60" s="25"/>
      <c r="K60" s="26"/>
      <c r="L60" s="25"/>
      <c r="M60" s="26"/>
      <c r="N60" s="11"/>
    </row>
    <row r="61" spans="1:14" hidden="1" x14ac:dyDescent="0.25">
      <c r="A61" s="205" t="s">
        <v>15</v>
      </c>
      <c r="B61" s="205"/>
      <c r="C61" s="205"/>
      <c r="D61" s="205"/>
      <c r="E61" s="205"/>
      <c r="F61" s="205"/>
      <c r="G61" s="205"/>
      <c r="H61" s="205"/>
      <c r="I61" s="205"/>
      <c r="J61" s="205"/>
      <c r="K61" s="205"/>
      <c r="L61" s="205"/>
      <c r="M61" s="205"/>
      <c r="N61" s="11"/>
    </row>
    <row r="62" spans="1:14" hidden="1" x14ac:dyDescent="0.25">
      <c r="A62" s="27"/>
      <c r="B62" s="27"/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11"/>
    </row>
    <row r="63" spans="1:14" ht="80.25" hidden="1" customHeight="1" x14ac:dyDescent="0.25">
      <c r="A63" s="264" t="s">
        <v>6</v>
      </c>
      <c r="B63" s="264"/>
      <c r="C63" s="264"/>
      <c r="D63" s="264"/>
      <c r="E63" s="264"/>
      <c r="F63" s="28" t="s">
        <v>7</v>
      </c>
      <c r="G63" s="28" t="s">
        <v>8</v>
      </c>
      <c r="H63" s="28" t="s">
        <v>9</v>
      </c>
      <c r="I63" s="28" t="s">
        <v>10</v>
      </c>
      <c r="J63" s="28"/>
      <c r="K63" s="28" t="s">
        <v>11</v>
      </c>
      <c r="L63" s="28" t="s">
        <v>12</v>
      </c>
      <c r="M63" s="28" t="s">
        <v>5</v>
      </c>
      <c r="N63" s="11"/>
    </row>
    <row r="64" spans="1:14" ht="15" hidden="1" customHeight="1" x14ac:dyDescent="0.25">
      <c r="A64" s="265">
        <v>1</v>
      </c>
      <c r="B64" s="266"/>
      <c r="C64" s="266"/>
      <c r="D64" s="266"/>
      <c r="E64" s="267"/>
      <c r="F64" s="28">
        <v>2</v>
      </c>
      <c r="G64" s="28">
        <v>3</v>
      </c>
      <c r="H64" s="28">
        <v>4</v>
      </c>
      <c r="I64" s="28" t="s">
        <v>59</v>
      </c>
      <c r="J64" s="28"/>
      <c r="K64" s="28">
        <v>6</v>
      </c>
      <c r="L64" s="28">
        <v>7</v>
      </c>
      <c r="M64" s="28" t="s">
        <v>60</v>
      </c>
      <c r="N64" s="11"/>
    </row>
    <row r="65" spans="1:14" ht="15" hidden="1" customHeight="1" x14ac:dyDescent="0.25">
      <c r="A65" s="263" t="s">
        <v>62</v>
      </c>
      <c r="B65" s="263"/>
      <c r="C65" s="263"/>
      <c r="D65" s="263"/>
      <c r="E65" s="263"/>
      <c r="F65" s="29" t="s">
        <v>13</v>
      </c>
      <c r="G65" s="28">
        <v>7</v>
      </c>
      <c r="H65" s="29">
        <v>10</v>
      </c>
      <c r="I65" s="30">
        <f>G65/H65</f>
        <v>0.7</v>
      </c>
      <c r="J65" s="30"/>
      <c r="K65" s="28">
        <v>20</v>
      </c>
      <c r="L65" s="31">
        <v>7100</v>
      </c>
      <c r="M65" s="31">
        <f>I65*L65</f>
        <v>4970</v>
      </c>
      <c r="N65" s="11"/>
    </row>
    <row r="66" spans="1:14" ht="15" hidden="1" customHeight="1" x14ac:dyDescent="0.25">
      <c r="A66" s="263" t="s">
        <v>63</v>
      </c>
      <c r="B66" s="263"/>
      <c r="C66" s="263"/>
      <c r="D66" s="263"/>
      <c r="E66" s="263"/>
      <c r="F66" s="29" t="s">
        <v>13</v>
      </c>
      <c r="G66" s="28">
        <v>1</v>
      </c>
      <c r="H66" s="29">
        <v>10</v>
      </c>
      <c r="I66" s="30">
        <f t="shared" ref="I66:I82" si="0">G66/H66</f>
        <v>0.1</v>
      </c>
      <c r="J66" s="30"/>
      <c r="K66" s="28">
        <v>20</v>
      </c>
      <c r="L66" s="31">
        <v>538700</v>
      </c>
      <c r="M66" s="31">
        <f t="shared" ref="M66:M83" si="1">I66*L66</f>
        <v>53870</v>
      </c>
      <c r="N66" s="11"/>
    </row>
    <row r="67" spans="1:14" ht="15" hidden="1" customHeight="1" x14ac:dyDescent="0.25">
      <c r="A67" s="263" t="s">
        <v>64</v>
      </c>
      <c r="B67" s="263"/>
      <c r="C67" s="263"/>
      <c r="D67" s="263"/>
      <c r="E67" s="263"/>
      <c r="F67" s="29" t="s">
        <v>13</v>
      </c>
      <c r="G67" s="28">
        <v>1</v>
      </c>
      <c r="H67" s="29">
        <v>10</v>
      </c>
      <c r="I67" s="30">
        <f t="shared" si="0"/>
        <v>0.1</v>
      </c>
      <c r="J67" s="30"/>
      <c r="K67" s="28">
        <v>20</v>
      </c>
      <c r="L67" s="31">
        <v>380000</v>
      </c>
      <c r="M67" s="31">
        <f t="shared" si="1"/>
        <v>38000</v>
      </c>
      <c r="N67" s="11"/>
    </row>
    <row r="68" spans="1:14" ht="12.75" hidden="1" customHeight="1" x14ac:dyDescent="0.25">
      <c r="A68" s="263"/>
      <c r="B68" s="263"/>
      <c r="C68" s="263"/>
      <c r="D68" s="263"/>
      <c r="E68" s="263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 x14ac:dyDescent="0.25">
      <c r="A69" s="263"/>
      <c r="B69" s="263"/>
      <c r="C69" s="263"/>
      <c r="D69" s="263"/>
      <c r="E69" s="263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 x14ac:dyDescent="0.25">
      <c r="A70" s="260"/>
      <c r="B70" s="261"/>
      <c r="C70" s="261"/>
      <c r="D70" s="261"/>
      <c r="E70" s="262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 x14ac:dyDescent="0.25">
      <c r="A71" s="260"/>
      <c r="B71" s="261"/>
      <c r="C71" s="261"/>
      <c r="D71" s="261"/>
      <c r="E71" s="262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 x14ac:dyDescent="0.25">
      <c r="A72" s="260"/>
      <c r="B72" s="261"/>
      <c r="C72" s="261"/>
      <c r="D72" s="261"/>
      <c r="E72" s="262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 x14ac:dyDescent="0.25">
      <c r="A73" s="260"/>
      <c r="B73" s="261"/>
      <c r="C73" s="261"/>
      <c r="D73" s="261"/>
      <c r="E73" s="262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t="15" hidden="1" customHeight="1" x14ac:dyDescent="0.25">
      <c r="A74" s="260"/>
      <c r="B74" s="261"/>
      <c r="C74" s="261"/>
      <c r="D74" s="261"/>
      <c r="E74" s="262"/>
      <c r="F74" s="29" t="s">
        <v>13</v>
      </c>
      <c r="G74" s="28"/>
      <c r="H74" s="29">
        <v>10</v>
      </c>
      <c r="I74" s="30">
        <f t="shared" si="0"/>
        <v>0</v>
      </c>
      <c r="J74" s="30"/>
      <c r="K74" s="28"/>
      <c r="L74" s="31"/>
      <c r="M74" s="31">
        <f t="shared" si="1"/>
        <v>0</v>
      </c>
      <c r="N74" s="11"/>
    </row>
    <row r="75" spans="1:14" hidden="1" x14ac:dyDescent="0.25">
      <c r="A75" s="257"/>
      <c r="B75" s="258"/>
      <c r="C75" s="258"/>
      <c r="D75" s="258"/>
      <c r="E75" s="259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 x14ac:dyDescent="0.25">
      <c r="A76" s="257"/>
      <c r="B76" s="258"/>
      <c r="C76" s="258"/>
      <c r="D76" s="258"/>
      <c r="E76" s="259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 x14ac:dyDescent="0.25">
      <c r="A77" s="257"/>
      <c r="B77" s="258"/>
      <c r="C77" s="258"/>
      <c r="D77" s="258"/>
      <c r="E77" s="259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 x14ac:dyDescent="0.25">
      <c r="A78" s="257"/>
      <c r="B78" s="258"/>
      <c r="C78" s="258"/>
      <c r="D78" s="258"/>
      <c r="E78" s="259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 x14ac:dyDescent="0.25">
      <c r="A79" s="257"/>
      <c r="B79" s="258"/>
      <c r="C79" s="258"/>
      <c r="D79" s="258"/>
      <c r="E79" s="259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 x14ac:dyDescent="0.25">
      <c r="A80" s="257"/>
      <c r="B80" s="258"/>
      <c r="C80" s="258"/>
      <c r="D80" s="258"/>
      <c r="E80" s="259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 x14ac:dyDescent="0.25">
      <c r="A81" s="257"/>
      <c r="B81" s="258"/>
      <c r="C81" s="258"/>
      <c r="D81" s="258"/>
      <c r="E81" s="259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 x14ac:dyDescent="0.25">
      <c r="A82" s="257"/>
      <c r="B82" s="258"/>
      <c r="C82" s="258"/>
      <c r="D82" s="258"/>
      <c r="E82" s="259"/>
      <c r="F82" s="29" t="s">
        <v>13</v>
      </c>
      <c r="G82" s="29"/>
      <c r="H82" s="29">
        <v>10</v>
      </c>
      <c r="I82" s="30">
        <f t="shared" si="0"/>
        <v>0</v>
      </c>
      <c r="J82" s="30"/>
      <c r="K82" s="29"/>
      <c r="L82" s="32"/>
      <c r="M82" s="31">
        <f t="shared" si="1"/>
        <v>0</v>
      </c>
      <c r="N82" s="11"/>
    </row>
    <row r="83" spans="1:14" hidden="1" x14ac:dyDescent="0.25">
      <c r="A83" s="249" t="s">
        <v>100</v>
      </c>
      <c r="B83" s="249"/>
      <c r="C83" s="249"/>
      <c r="D83" s="249"/>
      <c r="E83" s="249"/>
      <c r="F83" s="29"/>
      <c r="G83" s="29"/>
      <c r="H83" s="29"/>
      <c r="I83" s="33"/>
      <c r="J83" s="33"/>
      <c r="K83" s="29"/>
      <c r="L83" s="32"/>
      <c r="M83" s="32">
        <f t="shared" si="1"/>
        <v>0</v>
      </c>
      <c r="N83" s="11"/>
    </row>
    <row r="84" spans="1:14" ht="57" hidden="1" customHeight="1" x14ac:dyDescent="0.25">
      <c r="A84" s="250" t="s">
        <v>14</v>
      </c>
      <c r="B84" s="251"/>
      <c r="C84" s="251"/>
      <c r="D84" s="251"/>
      <c r="E84" s="251"/>
      <c r="F84" s="251"/>
      <c r="G84" s="251"/>
      <c r="H84" s="251"/>
      <c r="I84" s="251"/>
      <c r="J84" s="251"/>
      <c r="K84" s="251"/>
      <c r="L84" s="252"/>
      <c r="M84" s="32">
        <f>M83+M67+M66+M65</f>
        <v>96840</v>
      </c>
      <c r="N84" s="11"/>
    </row>
    <row r="85" spans="1:14" ht="15" customHeight="1" x14ac:dyDescent="0.25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4" x14ac:dyDescent="0.25">
      <c r="A86" s="188" t="s">
        <v>16</v>
      </c>
      <c r="B86" s="188"/>
      <c r="C86" s="188"/>
      <c r="D86" s="188"/>
      <c r="E86" s="188"/>
      <c r="F86" s="188"/>
      <c r="G86" s="188"/>
      <c r="H86" s="188"/>
      <c r="I86" s="188"/>
      <c r="J86" s="188"/>
      <c r="K86" s="188"/>
      <c r="L86" s="188"/>
      <c r="M86" s="188"/>
      <c r="N86" s="11"/>
    </row>
    <row r="87" spans="1:14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11"/>
    </row>
    <row r="88" spans="1:14" ht="30.75" hidden="1" customHeight="1" x14ac:dyDescent="0.25">
      <c r="A88" s="253"/>
      <c r="B88" s="253"/>
      <c r="C88" s="253"/>
      <c r="D88" s="253"/>
      <c r="E88" s="253"/>
      <c r="F88" s="253"/>
      <c r="G88" s="253"/>
      <c r="H88" s="253"/>
      <c r="I88" s="253"/>
      <c r="J88" s="253"/>
      <c r="K88" s="253"/>
      <c r="L88" s="253"/>
      <c r="M88" s="35"/>
      <c r="N88" s="11"/>
    </row>
    <row r="89" spans="1:14" x14ac:dyDescent="0.25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</row>
    <row r="90" spans="1:14" ht="73.5" customHeight="1" x14ac:dyDescent="0.25">
      <c r="A90" s="189" t="s">
        <v>17</v>
      </c>
      <c r="B90" s="189"/>
      <c r="C90" s="189"/>
      <c r="D90" s="189"/>
      <c r="E90" s="189"/>
      <c r="F90" s="9" t="s">
        <v>7</v>
      </c>
      <c r="G90" s="36" t="s">
        <v>92</v>
      </c>
      <c r="H90" s="9" t="s">
        <v>71</v>
      </c>
      <c r="I90" s="9" t="s">
        <v>84</v>
      </c>
      <c r="J90" s="9" t="s">
        <v>110</v>
      </c>
      <c r="K90" s="9" t="s">
        <v>144</v>
      </c>
      <c r="L90" s="11"/>
      <c r="M90" s="11"/>
      <c r="N90" s="11"/>
    </row>
    <row r="91" spans="1:14" ht="18.75" customHeight="1" x14ac:dyDescent="0.25">
      <c r="A91" s="254">
        <v>1</v>
      </c>
      <c r="B91" s="255"/>
      <c r="C91" s="255"/>
      <c r="D91" s="255"/>
      <c r="E91" s="256"/>
      <c r="F91" s="9">
        <v>2</v>
      </c>
      <c r="G91" s="9">
        <v>3</v>
      </c>
      <c r="H91" s="37">
        <v>4</v>
      </c>
      <c r="I91" s="37">
        <v>5</v>
      </c>
      <c r="J91" s="38">
        <v>6</v>
      </c>
      <c r="K91" s="38" t="s">
        <v>81</v>
      </c>
      <c r="L91" s="11"/>
      <c r="M91" s="39"/>
      <c r="N91" s="11"/>
    </row>
    <row r="92" spans="1:14" x14ac:dyDescent="0.25">
      <c r="A92" s="242" t="s">
        <v>23</v>
      </c>
      <c r="B92" s="242"/>
      <c r="C92" s="242"/>
      <c r="D92" s="242"/>
      <c r="E92" s="242"/>
      <c r="F92" s="41" t="s">
        <v>26</v>
      </c>
      <c r="G92" s="40">
        <f>I92/H92</f>
        <v>2.1781148005086959E-2</v>
      </c>
      <c r="H92" s="58">
        <v>6746.66</v>
      </c>
      <c r="I92" s="58">
        <v>146.94999999999999</v>
      </c>
      <c r="J92" s="88">
        <v>9</v>
      </c>
      <c r="K92" s="58">
        <f>I92/J92</f>
        <v>16.327777777777776</v>
      </c>
      <c r="L92" s="11"/>
      <c r="M92" s="25"/>
      <c r="N92" s="11"/>
    </row>
    <row r="93" spans="1:14" x14ac:dyDescent="0.25">
      <c r="A93" s="242" t="s">
        <v>24</v>
      </c>
      <c r="B93" s="242"/>
      <c r="C93" s="242"/>
      <c r="D93" s="242"/>
      <c r="E93" s="242"/>
      <c r="F93" s="41" t="s">
        <v>27</v>
      </c>
      <c r="G93" s="41">
        <f>I93/H93</f>
        <v>0.54342141523010501</v>
      </c>
      <c r="H93" s="58">
        <v>1632.95</v>
      </c>
      <c r="I93" s="58">
        <v>887.38</v>
      </c>
      <c r="J93" s="88">
        <v>9</v>
      </c>
      <c r="K93" s="58">
        <f>I93/J93</f>
        <v>98.597777777777779</v>
      </c>
      <c r="L93" s="11"/>
      <c r="M93" s="11"/>
      <c r="N93" s="11"/>
    </row>
    <row r="94" spans="1:14" x14ac:dyDescent="0.25">
      <c r="A94" s="242" t="s">
        <v>85</v>
      </c>
      <c r="B94" s="242"/>
      <c r="C94" s="242"/>
      <c r="D94" s="242"/>
      <c r="E94" s="242"/>
      <c r="F94" s="41" t="s">
        <v>28</v>
      </c>
      <c r="G94" s="41">
        <f t="shared" ref="G94:G95" si="2">I94/H94</f>
        <v>0.39417218543046362</v>
      </c>
      <c r="H94" s="58">
        <v>37.75</v>
      </c>
      <c r="I94" s="58">
        <v>14.88</v>
      </c>
      <c r="J94" s="88">
        <v>9</v>
      </c>
      <c r="K94" s="58">
        <f>I94/J94</f>
        <v>1.6533333333333333</v>
      </c>
      <c r="L94" s="11"/>
      <c r="M94" s="11"/>
      <c r="N94" s="11"/>
    </row>
    <row r="95" spans="1:14" ht="15.75" thickBot="1" x14ac:dyDescent="0.3">
      <c r="A95" s="243" t="s">
        <v>25</v>
      </c>
      <c r="B95" s="243"/>
      <c r="C95" s="243"/>
      <c r="D95" s="243"/>
      <c r="E95" s="243"/>
      <c r="F95" s="101" t="s">
        <v>28</v>
      </c>
      <c r="G95" s="41">
        <f t="shared" si="2"/>
        <v>0.40249366842002732</v>
      </c>
      <c r="H95" s="90">
        <v>51.33</v>
      </c>
      <c r="I95" s="90">
        <v>20.66</v>
      </c>
      <c r="J95" s="88">
        <v>9</v>
      </c>
      <c r="K95" s="90">
        <f>I95/J95</f>
        <v>2.2955555555555556</v>
      </c>
      <c r="L95" s="11"/>
      <c r="M95" s="11"/>
      <c r="N95" s="11"/>
    </row>
    <row r="96" spans="1:14" ht="15.75" thickBot="1" x14ac:dyDescent="0.3">
      <c r="A96" s="244" t="s">
        <v>29</v>
      </c>
      <c r="B96" s="245"/>
      <c r="C96" s="245"/>
      <c r="D96" s="245"/>
      <c r="E96" s="246"/>
      <c r="F96" s="102"/>
      <c r="G96" s="102"/>
      <c r="H96" s="102"/>
      <c r="I96" s="169">
        <f>SUM(I92:I95)</f>
        <v>1069.8700000000001</v>
      </c>
      <c r="J96" s="91"/>
      <c r="K96" s="109">
        <f>SUM(K92:K95)</f>
        <v>118.87444444444444</v>
      </c>
      <c r="L96" s="11"/>
      <c r="M96" s="11"/>
      <c r="N96" s="11"/>
    </row>
    <row r="97" spans="1:14" ht="31.5" customHeight="1" x14ac:dyDescent="0.25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11"/>
      <c r="M97" s="11"/>
      <c r="N97" s="11"/>
    </row>
    <row r="98" spans="1:14" x14ac:dyDescent="0.25">
      <c r="A98" s="188" t="s">
        <v>30</v>
      </c>
      <c r="B98" s="188"/>
      <c r="C98" s="188"/>
      <c r="D98" s="188"/>
      <c r="E98" s="188"/>
      <c r="F98" s="188"/>
      <c r="G98" s="188"/>
      <c r="H98" s="188"/>
      <c r="I98" s="188"/>
      <c r="J98" s="188"/>
      <c r="K98" s="188"/>
      <c r="L98" s="188"/>
      <c r="M98" s="188"/>
      <c r="N98" s="11"/>
    </row>
    <row r="99" spans="1:14" x14ac:dyDescent="0.25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</row>
    <row r="100" spans="1:14" ht="60" x14ac:dyDescent="0.25">
      <c r="A100" s="238" t="s">
        <v>32</v>
      </c>
      <c r="B100" s="238"/>
      <c r="C100" s="238"/>
      <c r="D100" s="238"/>
      <c r="E100" s="238"/>
      <c r="F100" s="37" t="s">
        <v>7</v>
      </c>
      <c r="G100" s="37" t="s">
        <v>18</v>
      </c>
      <c r="H100" s="43" t="s">
        <v>87</v>
      </c>
      <c r="I100" s="9" t="s">
        <v>84</v>
      </c>
      <c r="J100" s="9" t="s">
        <v>110</v>
      </c>
      <c r="K100" s="9" t="s">
        <v>144</v>
      </c>
      <c r="L100" s="11"/>
      <c r="M100" s="11"/>
      <c r="N100" s="11"/>
    </row>
    <row r="101" spans="1:14" x14ac:dyDescent="0.25">
      <c r="A101" s="222" t="s">
        <v>118</v>
      </c>
      <c r="B101" s="222"/>
      <c r="C101" s="222"/>
      <c r="D101" s="222"/>
      <c r="E101" s="222"/>
      <c r="F101" s="97" t="s">
        <v>31</v>
      </c>
      <c r="G101" s="97">
        <v>1</v>
      </c>
      <c r="H101" s="103">
        <v>3027.85</v>
      </c>
      <c r="I101" s="58">
        <v>109.03</v>
      </c>
      <c r="J101" s="88">
        <v>9</v>
      </c>
      <c r="K101" s="104">
        <f t="shared" ref="K101:K106" si="3">I101/J101</f>
        <v>12.114444444444445</v>
      </c>
      <c r="L101" s="11"/>
      <c r="M101" s="11"/>
      <c r="N101" s="11"/>
    </row>
    <row r="102" spans="1:14" hidden="1" x14ac:dyDescent="0.25">
      <c r="A102" s="222"/>
      <c r="B102" s="222"/>
      <c r="C102" s="222"/>
      <c r="D102" s="222"/>
      <c r="E102" s="222"/>
      <c r="F102" s="97"/>
      <c r="G102" s="97"/>
      <c r="H102" s="105"/>
      <c r="I102" s="155"/>
      <c r="J102" s="88">
        <v>9</v>
      </c>
      <c r="K102" s="104">
        <f t="shared" si="3"/>
        <v>0</v>
      </c>
      <c r="L102" s="11"/>
      <c r="M102" s="47"/>
      <c r="N102" s="11"/>
    </row>
    <row r="103" spans="1:14" ht="28.5" customHeight="1" x14ac:dyDescent="0.25">
      <c r="A103" s="247" t="s">
        <v>119</v>
      </c>
      <c r="B103" s="247"/>
      <c r="C103" s="247"/>
      <c r="D103" s="247"/>
      <c r="E103" s="248"/>
      <c r="F103" s="97" t="s">
        <v>31</v>
      </c>
      <c r="G103" s="97">
        <v>1</v>
      </c>
      <c r="H103" s="103"/>
      <c r="I103" s="58">
        <v>45</v>
      </c>
      <c r="J103" s="88">
        <v>9</v>
      </c>
      <c r="K103" s="104">
        <f t="shared" si="3"/>
        <v>5</v>
      </c>
      <c r="L103" s="11"/>
      <c r="M103" s="11"/>
      <c r="N103" s="11"/>
    </row>
    <row r="104" spans="1:14" x14ac:dyDescent="0.25">
      <c r="A104" s="239" t="s">
        <v>120</v>
      </c>
      <c r="B104" s="240"/>
      <c r="C104" s="240"/>
      <c r="D104" s="240"/>
      <c r="E104" s="241"/>
      <c r="F104" s="97" t="s">
        <v>31</v>
      </c>
      <c r="G104" s="97">
        <v>1</v>
      </c>
      <c r="H104" s="103"/>
      <c r="I104" s="58">
        <v>19.5</v>
      </c>
      <c r="J104" s="88">
        <v>9</v>
      </c>
      <c r="K104" s="104">
        <f t="shared" si="3"/>
        <v>2.1666666666666665</v>
      </c>
      <c r="L104" s="11"/>
      <c r="M104" s="11"/>
      <c r="N104" s="11"/>
    </row>
    <row r="105" spans="1:14" x14ac:dyDescent="0.25">
      <c r="A105" s="239" t="s">
        <v>121</v>
      </c>
      <c r="B105" s="217"/>
      <c r="C105" s="217"/>
      <c r="D105" s="217"/>
      <c r="E105" s="218"/>
      <c r="F105" s="97" t="s">
        <v>31</v>
      </c>
      <c r="G105" s="97">
        <v>1</v>
      </c>
      <c r="H105" s="103"/>
      <c r="I105" s="90">
        <v>31.5</v>
      </c>
      <c r="J105" s="88">
        <v>9</v>
      </c>
      <c r="K105" s="104">
        <f>I105/J105</f>
        <v>3.5</v>
      </c>
      <c r="L105" s="11"/>
      <c r="M105" s="11"/>
      <c r="N105" s="11"/>
    </row>
    <row r="106" spans="1:14" s="1" customFormat="1" ht="15.75" thickBot="1" x14ac:dyDescent="0.3">
      <c r="A106" s="222" t="s">
        <v>122</v>
      </c>
      <c r="B106" s="222"/>
      <c r="C106" s="222"/>
      <c r="D106" s="222"/>
      <c r="E106" s="222"/>
      <c r="F106" s="97" t="s">
        <v>31</v>
      </c>
      <c r="G106" s="97">
        <v>1</v>
      </c>
      <c r="H106" s="103">
        <v>500</v>
      </c>
      <c r="I106" s="90">
        <v>18</v>
      </c>
      <c r="J106" s="88">
        <v>9</v>
      </c>
      <c r="K106" s="104">
        <f t="shared" si="3"/>
        <v>2</v>
      </c>
      <c r="L106" s="13"/>
      <c r="M106" s="13"/>
      <c r="N106" s="13"/>
    </row>
    <row r="107" spans="1:14" ht="15.75" thickBot="1" x14ac:dyDescent="0.3">
      <c r="A107" s="121" t="s">
        <v>91</v>
      </c>
      <c r="B107" s="122"/>
      <c r="C107" s="122"/>
      <c r="D107" s="122"/>
      <c r="E107" s="122"/>
      <c r="F107" s="122"/>
      <c r="G107" s="122"/>
      <c r="H107" s="122"/>
      <c r="I107" s="170">
        <f>SUM(I101:I106)</f>
        <v>223.03</v>
      </c>
      <c r="J107" s="11"/>
      <c r="K107" s="49">
        <f>SUM(K101:K106)</f>
        <v>24.781111111111112</v>
      </c>
      <c r="L107" s="11"/>
      <c r="M107" s="11"/>
      <c r="N107" s="11"/>
    </row>
    <row r="108" spans="1:14" ht="28.5" customHeight="1" x14ac:dyDescent="0.25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 x14ac:dyDescent="0.25">
      <c r="A109" s="188" t="s">
        <v>86</v>
      </c>
      <c r="B109" s="188"/>
      <c r="C109" s="188"/>
      <c r="D109" s="188"/>
      <c r="E109" s="188"/>
      <c r="F109" s="188"/>
      <c r="G109" s="188"/>
      <c r="H109" s="188"/>
      <c r="I109" s="188"/>
      <c r="J109" s="188"/>
      <c r="K109" s="188"/>
      <c r="L109" s="188"/>
      <c r="M109" s="188"/>
      <c r="N109" s="11"/>
    </row>
    <row r="110" spans="1:14" x14ac:dyDescent="0.25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</row>
    <row r="111" spans="1:14" ht="60" x14ac:dyDescent="0.25">
      <c r="A111" s="189" t="s">
        <v>32</v>
      </c>
      <c r="B111" s="189"/>
      <c r="C111" s="189"/>
      <c r="D111" s="189"/>
      <c r="E111" s="189"/>
      <c r="F111" s="9" t="s">
        <v>94</v>
      </c>
      <c r="G111" s="9" t="s">
        <v>22</v>
      </c>
      <c r="H111" s="9" t="s">
        <v>84</v>
      </c>
      <c r="I111" s="9" t="s">
        <v>110</v>
      </c>
      <c r="J111" s="9" t="s">
        <v>144</v>
      </c>
      <c r="K111" s="11"/>
      <c r="L111" s="11"/>
      <c r="M111" s="11"/>
      <c r="N111" s="11"/>
    </row>
    <row r="112" spans="1:14" ht="18" customHeight="1" x14ac:dyDescent="0.25">
      <c r="A112" s="184" t="s">
        <v>123</v>
      </c>
      <c r="B112" s="185"/>
      <c r="C112" s="185"/>
      <c r="D112" s="185"/>
      <c r="E112" s="186"/>
      <c r="F112" s="36">
        <v>4</v>
      </c>
      <c r="G112" s="36">
        <v>3750</v>
      </c>
      <c r="H112" s="154">
        <v>45</v>
      </c>
      <c r="I112" s="88">
        <v>9</v>
      </c>
      <c r="J112" s="99">
        <f t="shared" ref="J112:J114" si="4">H112/I112</f>
        <v>5</v>
      </c>
      <c r="K112" s="11"/>
      <c r="L112" s="11"/>
      <c r="M112" s="11"/>
      <c r="N112" s="11"/>
    </row>
    <row r="113" spans="1:14" ht="20.25" customHeight="1" x14ac:dyDescent="0.25">
      <c r="A113" s="210" t="s">
        <v>124</v>
      </c>
      <c r="B113" s="210"/>
      <c r="C113" s="210"/>
      <c r="D113" s="210"/>
      <c r="E113" s="210"/>
      <c r="F113" s="36">
        <v>12</v>
      </c>
      <c r="G113" s="36">
        <v>3000</v>
      </c>
      <c r="H113" s="154">
        <v>108</v>
      </c>
      <c r="I113" s="88">
        <v>9</v>
      </c>
      <c r="J113" s="99">
        <f t="shared" si="4"/>
        <v>12</v>
      </c>
      <c r="K113" s="11"/>
      <c r="L113" s="11"/>
      <c r="M113" s="11"/>
      <c r="N113" s="11"/>
    </row>
    <row r="114" spans="1:14" ht="18.75" customHeight="1" x14ac:dyDescent="0.25">
      <c r="A114" s="210" t="s">
        <v>125</v>
      </c>
      <c r="B114" s="210"/>
      <c r="C114" s="210"/>
      <c r="D114" s="210"/>
      <c r="E114" s="210"/>
      <c r="F114" s="36">
        <v>12</v>
      </c>
      <c r="G114" s="36">
        <v>1000</v>
      </c>
      <c r="H114" s="154">
        <v>36</v>
      </c>
      <c r="I114" s="88">
        <v>9</v>
      </c>
      <c r="J114" s="99">
        <f t="shared" si="4"/>
        <v>4</v>
      </c>
      <c r="K114" s="11"/>
      <c r="L114" s="11"/>
      <c r="M114" s="11"/>
      <c r="N114" s="11"/>
    </row>
    <row r="115" spans="1:14" x14ac:dyDescent="0.25">
      <c r="A115" s="184" t="s">
        <v>126</v>
      </c>
      <c r="B115" s="185"/>
      <c r="C115" s="185"/>
      <c r="D115" s="185"/>
      <c r="E115" s="186"/>
      <c r="F115" s="114"/>
      <c r="G115" s="97"/>
      <c r="H115" s="58">
        <v>30</v>
      </c>
      <c r="I115" s="88">
        <v>9</v>
      </c>
      <c r="J115" s="99">
        <f>H115/I115</f>
        <v>3.3333333333333335</v>
      </c>
      <c r="K115" s="11"/>
      <c r="L115" s="11"/>
      <c r="M115" s="11"/>
      <c r="N115" s="11"/>
    </row>
    <row r="116" spans="1:14" ht="15.75" customHeight="1" thickBot="1" x14ac:dyDescent="0.3">
      <c r="A116" s="184" t="s">
        <v>127</v>
      </c>
      <c r="B116" s="185"/>
      <c r="C116" s="185"/>
      <c r="D116" s="185"/>
      <c r="E116" s="186"/>
      <c r="F116" s="36">
        <v>12</v>
      </c>
      <c r="G116" s="36">
        <v>1500</v>
      </c>
      <c r="H116" s="154">
        <v>54</v>
      </c>
      <c r="I116" s="88">
        <v>9</v>
      </c>
      <c r="J116" s="99">
        <f t="shared" ref="J116:J119" si="5">H116/I116</f>
        <v>6</v>
      </c>
      <c r="K116" s="11"/>
      <c r="L116" s="11"/>
      <c r="M116" s="11"/>
      <c r="N116" s="11"/>
    </row>
    <row r="117" spans="1:14" ht="14.25" hidden="1" customHeight="1" thickBot="1" x14ac:dyDescent="0.3">
      <c r="F117" s="36"/>
      <c r="G117" s="36"/>
      <c r="H117" s="115"/>
      <c r="I117" s="88"/>
      <c r="J117" s="99"/>
      <c r="K117" s="11"/>
      <c r="L117" s="11"/>
      <c r="M117" s="11"/>
      <c r="N117" s="11"/>
    </row>
    <row r="118" spans="1:14" ht="16.5" hidden="1" customHeight="1" x14ac:dyDescent="0.25">
      <c r="A118" s="210"/>
      <c r="B118" s="210"/>
      <c r="C118" s="210"/>
      <c r="D118" s="210"/>
      <c r="E118" s="210"/>
      <c r="F118" s="36"/>
      <c r="G118" s="36"/>
      <c r="H118" s="113"/>
      <c r="I118" s="88">
        <v>3260</v>
      </c>
      <c r="J118" s="99">
        <f t="shared" si="5"/>
        <v>0</v>
      </c>
      <c r="K118" s="11"/>
      <c r="L118" s="11"/>
      <c r="M118" s="11"/>
      <c r="N118" s="11"/>
    </row>
    <row r="119" spans="1:14" ht="17.25" hidden="1" customHeight="1" thickBot="1" x14ac:dyDescent="0.3">
      <c r="A119" s="184"/>
      <c r="B119" s="185"/>
      <c r="C119" s="185"/>
      <c r="D119" s="185"/>
      <c r="E119" s="186"/>
      <c r="F119" s="114"/>
      <c r="G119" s="97"/>
      <c r="H119" s="58"/>
      <c r="I119" s="88">
        <v>3260</v>
      </c>
      <c r="J119" s="99">
        <f t="shared" si="5"/>
        <v>0</v>
      </c>
      <c r="K119" s="11"/>
      <c r="L119" s="11"/>
      <c r="M119" s="11"/>
      <c r="N119" s="11"/>
    </row>
    <row r="120" spans="1:14" ht="20.25" customHeight="1" thickBot="1" x14ac:dyDescent="0.3">
      <c r="A120" s="230" t="s">
        <v>90</v>
      </c>
      <c r="B120" s="231"/>
      <c r="C120" s="231"/>
      <c r="D120" s="231"/>
      <c r="E120" s="232"/>
      <c r="F120" s="94"/>
      <c r="G120" s="94"/>
      <c r="H120" s="169">
        <f>H119+H118+H117+H116+H115+H114+H113+H112</f>
        <v>273</v>
      </c>
      <c r="I120" s="89"/>
      <c r="J120" s="100">
        <f>J119+J118+J117+J116+J115+J114+J113+J112</f>
        <v>30.333333333333336</v>
      </c>
      <c r="K120" s="11"/>
      <c r="L120" s="51"/>
      <c r="M120" s="11"/>
      <c r="N120" s="11"/>
    </row>
    <row r="121" spans="1:14" ht="20.25" customHeight="1" x14ac:dyDescent="0.25">
      <c r="A121" s="121"/>
      <c r="B121" s="122"/>
      <c r="C121" s="122"/>
      <c r="D121" s="122"/>
      <c r="E121" s="122"/>
      <c r="F121" s="122"/>
      <c r="G121" s="122"/>
      <c r="H121" s="54"/>
      <c r="I121" s="13"/>
      <c r="J121" s="55"/>
      <c r="K121" s="11"/>
      <c r="L121" s="51"/>
      <c r="M121" s="11"/>
      <c r="N121" s="11"/>
    </row>
    <row r="122" spans="1:14" ht="31.5" customHeight="1" x14ac:dyDescent="0.25">
      <c r="A122" s="233" t="s">
        <v>88</v>
      </c>
      <c r="B122" s="234"/>
      <c r="C122" s="234"/>
      <c r="D122" s="234"/>
      <c r="E122" s="234"/>
      <c r="F122" s="235"/>
      <c r="G122" s="235"/>
      <c r="H122" s="235"/>
      <c r="I122" s="236"/>
      <c r="J122" s="236"/>
      <c r="K122" s="236"/>
      <c r="L122" s="236"/>
      <c r="M122" s="235"/>
      <c r="N122" s="237"/>
    </row>
    <row r="123" spans="1:14" ht="45" x14ac:dyDescent="0.25">
      <c r="A123" s="189" t="s">
        <v>33</v>
      </c>
      <c r="B123" s="189"/>
      <c r="C123" s="189"/>
      <c r="D123" s="189"/>
      <c r="E123" s="189"/>
      <c r="F123" s="9" t="s">
        <v>7</v>
      </c>
      <c r="G123" s="9" t="s">
        <v>18</v>
      </c>
      <c r="H123" s="9" t="s">
        <v>71</v>
      </c>
      <c r="I123" s="9" t="s">
        <v>34</v>
      </c>
      <c r="J123" s="9" t="s">
        <v>84</v>
      </c>
      <c r="K123" s="37" t="s">
        <v>110</v>
      </c>
      <c r="L123" s="9" t="s">
        <v>144</v>
      </c>
      <c r="M123" s="11"/>
      <c r="N123" s="11"/>
    </row>
    <row r="124" spans="1:14" ht="31.5" customHeight="1" x14ac:dyDescent="0.25">
      <c r="A124" s="226" t="s">
        <v>35</v>
      </c>
      <c r="B124" s="226"/>
      <c r="C124" s="226"/>
      <c r="D124" s="226"/>
      <c r="E124" s="226"/>
      <c r="F124" s="96" t="s">
        <v>36</v>
      </c>
      <c r="G124" s="97">
        <v>3</v>
      </c>
      <c r="H124" s="98">
        <v>590.59</v>
      </c>
      <c r="I124" s="97">
        <v>12</v>
      </c>
      <c r="J124" s="90">
        <v>74.67</v>
      </c>
      <c r="K124" s="88">
        <v>9</v>
      </c>
      <c r="L124" s="99">
        <f>J124/K124</f>
        <v>8.2966666666666669</v>
      </c>
      <c r="M124" s="93"/>
      <c r="N124" s="11"/>
    </row>
    <row r="125" spans="1:14" ht="22.5" customHeight="1" thickBot="1" x14ac:dyDescent="0.3">
      <c r="A125" s="226" t="s">
        <v>101</v>
      </c>
      <c r="B125" s="226"/>
      <c r="C125" s="226"/>
      <c r="D125" s="226"/>
      <c r="E125" s="226"/>
      <c r="F125" s="96" t="s">
        <v>102</v>
      </c>
      <c r="G125" s="97">
        <v>1</v>
      </c>
      <c r="H125" s="98">
        <v>3300</v>
      </c>
      <c r="I125" s="97">
        <v>12</v>
      </c>
      <c r="J125" s="90">
        <v>118.8</v>
      </c>
      <c r="K125" s="88">
        <v>9</v>
      </c>
      <c r="L125" s="99">
        <f>J125/K125</f>
        <v>13.2</v>
      </c>
      <c r="M125" s="93"/>
      <c r="N125" s="11"/>
    </row>
    <row r="126" spans="1:14" ht="20.25" customHeight="1" thickBot="1" x14ac:dyDescent="0.3">
      <c r="A126" s="227" t="s">
        <v>37</v>
      </c>
      <c r="B126" s="228"/>
      <c r="C126" s="228"/>
      <c r="D126" s="228"/>
      <c r="E126" s="229"/>
      <c r="F126" s="227"/>
      <c r="G126" s="228"/>
      <c r="H126" s="228"/>
      <c r="I126" s="228"/>
      <c r="J126" s="169">
        <f>J125+J124</f>
        <v>193.47</v>
      </c>
      <c r="K126" s="89"/>
      <c r="L126" s="100">
        <f>L125+L124</f>
        <v>21.496666666666666</v>
      </c>
      <c r="M126" s="93"/>
      <c r="N126" s="11"/>
    </row>
    <row r="127" spans="1:14" ht="99.75" customHeight="1" x14ac:dyDescent="0.25">
      <c r="A127" s="53"/>
      <c r="B127" s="53"/>
      <c r="C127" s="53"/>
      <c r="D127" s="53"/>
      <c r="E127" s="53"/>
      <c r="F127" s="53"/>
      <c r="G127" s="53"/>
      <c r="H127" s="53"/>
      <c r="I127" s="53"/>
      <c r="J127" s="54"/>
      <c r="K127" s="13"/>
      <c r="L127" s="55"/>
      <c r="M127" s="11"/>
      <c r="N127" s="11"/>
    </row>
    <row r="128" spans="1:14" ht="95.25" hidden="1" customHeight="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 ht="12" customHeight="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25"/>
      <c r="M129" s="25"/>
      <c r="N129" s="11"/>
    </row>
    <row r="130" spans="1:14" x14ac:dyDescent="0.25">
      <c r="A130" s="188" t="s">
        <v>130</v>
      </c>
      <c r="B130" s="188"/>
      <c r="C130" s="188"/>
      <c r="D130" s="188"/>
      <c r="E130" s="188"/>
      <c r="F130" s="188"/>
      <c r="G130" s="188"/>
      <c r="H130" s="188"/>
      <c r="I130" s="188"/>
      <c r="J130" s="188"/>
      <c r="K130" s="188"/>
      <c r="L130" s="188"/>
      <c r="M130" s="188"/>
      <c r="N130" s="11"/>
    </row>
    <row r="131" spans="1:14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1:14" ht="60" x14ac:dyDescent="0.25">
      <c r="A132" s="189" t="s">
        <v>3</v>
      </c>
      <c r="B132" s="189"/>
      <c r="C132" s="189"/>
      <c r="D132" s="189"/>
      <c r="E132" s="189"/>
      <c r="F132" s="9" t="s">
        <v>4</v>
      </c>
      <c r="G132" s="10" t="s">
        <v>0</v>
      </c>
      <c r="H132" s="52" t="s">
        <v>89</v>
      </c>
      <c r="I132" s="52" t="s">
        <v>78</v>
      </c>
      <c r="J132" s="9" t="s">
        <v>110</v>
      </c>
      <c r="K132" s="9" t="s">
        <v>144</v>
      </c>
      <c r="L132" s="9" t="s">
        <v>82</v>
      </c>
      <c r="M132" s="39"/>
      <c r="N132" s="11"/>
    </row>
    <row r="133" spans="1:14" x14ac:dyDescent="0.25">
      <c r="A133" s="192">
        <v>1</v>
      </c>
      <c r="B133" s="193"/>
      <c r="C133" s="193"/>
      <c r="D133" s="193"/>
      <c r="E133" s="194"/>
      <c r="F133" s="37">
        <v>2</v>
      </c>
      <c r="G133" s="12">
        <v>3</v>
      </c>
      <c r="H133" s="37">
        <v>4</v>
      </c>
      <c r="I133" s="37">
        <v>5</v>
      </c>
      <c r="J133" s="38">
        <v>6</v>
      </c>
      <c r="K133" s="56">
        <v>7</v>
      </c>
      <c r="L133" s="57">
        <v>8</v>
      </c>
      <c r="M133" s="39"/>
      <c r="N133" s="13"/>
    </row>
    <row r="134" spans="1:14" ht="15.75" thickBot="1" x14ac:dyDescent="0.3">
      <c r="A134" s="210" t="s">
        <v>117</v>
      </c>
      <c r="B134" s="210"/>
      <c r="C134" s="210"/>
      <c r="D134" s="210"/>
      <c r="E134" s="210"/>
      <c r="F134" s="58">
        <v>4175.4399999999996</v>
      </c>
      <c r="G134" s="65">
        <v>0.1</v>
      </c>
      <c r="H134" s="58">
        <v>5010.53</v>
      </c>
      <c r="I134" s="58">
        <f>H134*1.302+0.02</f>
        <v>6523.7300600000008</v>
      </c>
      <c r="J134" s="88">
        <v>9</v>
      </c>
      <c r="K134" s="58">
        <f>I134/J134</f>
        <v>724.85889555555559</v>
      </c>
      <c r="L134" s="130">
        <f>I134/2174560.74*100</f>
        <v>0.30000219998453576</v>
      </c>
      <c r="M134" s="24"/>
      <c r="N134" s="13"/>
    </row>
    <row r="135" spans="1:14" ht="15.75" hidden="1" thickBot="1" x14ac:dyDescent="0.3">
      <c r="A135" s="219"/>
      <c r="B135" s="220"/>
      <c r="C135" s="220"/>
      <c r="D135" s="220"/>
      <c r="E135" s="221"/>
      <c r="F135" s="58">
        <v>17865.98</v>
      </c>
      <c r="G135" s="131">
        <v>4</v>
      </c>
      <c r="H135" s="88"/>
      <c r="I135" s="65">
        <f>J56</f>
        <v>0</v>
      </c>
      <c r="J135" s="58" t="e">
        <f t="shared" ref="J135:J156" si="6">G135/H135*I135</f>
        <v>#DIV/0!</v>
      </c>
      <c r="K135" s="58">
        <f t="shared" ref="K135:K156" si="7">F135*G135*12*1.302</f>
        <v>1116552.28608</v>
      </c>
      <c r="L135" s="132" t="s">
        <v>61</v>
      </c>
      <c r="M135" s="47" t="e">
        <f t="shared" ref="M135:M159" si="8">J135*K135</f>
        <v>#DIV/0!</v>
      </c>
      <c r="N135" s="13"/>
    </row>
    <row r="136" spans="1:14" ht="15.75" hidden="1" thickBot="1" x14ac:dyDescent="0.3">
      <c r="A136" s="222"/>
      <c r="B136" s="222"/>
      <c r="C136" s="222"/>
      <c r="D136" s="222"/>
      <c r="E136" s="222"/>
      <c r="F136" s="58">
        <v>9544</v>
      </c>
      <c r="G136" s="131">
        <v>1</v>
      </c>
      <c r="H136" s="88"/>
      <c r="I136" s="65">
        <f>J56</f>
        <v>0</v>
      </c>
      <c r="J136" s="58" t="e">
        <f t="shared" si="6"/>
        <v>#DIV/0!</v>
      </c>
      <c r="K136" s="58">
        <f t="shared" si="7"/>
        <v>149115.45600000001</v>
      </c>
      <c r="L136" s="65">
        <f>I136/11277167.39*100</f>
        <v>0</v>
      </c>
      <c r="M136" s="17" t="e">
        <f t="shared" si="8"/>
        <v>#DIV/0!</v>
      </c>
      <c r="N136" s="13"/>
    </row>
    <row r="137" spans="1:14" ht="15" hidden="1" customHeight="1" x14ac:dyDescent="0.25">
      <c r="A137" s="223"/>
      <c r="B137" s="224"/>
      <c r="C137" s="224"/>
      <c r="D137" s="224"/>
      <c r="E137" s="225"/>
      <c r="F137" s="58">
        <v>11560</v>
      </c>
      <c r="G137" s="131">
        <v>1</v>
      </c>
      <c r="H137" s="88"/>
      <c r="I137" s="65">
        <f>J56</f>
        <v>0</v>
      </c>
      <c r="J137" s="58" t="e">
        <f t="shared" si="6"/>
        <v>#DIV/0!</v>
      </c>
      <c r="K137" s="58">
        <f t="shared" si="7"/>
        <v>180613.44</v>
      </c>
      <c r="L137" s="41"/>
      <c r="M137" s="17" t="e">
        <f t="shared" si="8"/>
        <v>#DIV/0!</v>
      </c>
      <c r="N137" s="13"/>
    </row>
    <row r="138" spans="1:14" ht="15.75" hidden="1" thickBot="1" x14ac:dyDescent="0.3">
      <c r="A138" s="210"/>
      <c r="B138" s="210"/>
      <c r="C138" s="210"/>
      <c r="D138" s="210"/>
      <c r="E138" s="210"/>
      <c r="F138" s="58">
        <v>9544</v>
      </c>
      <c r="G138" s="133">
        <v>0.5</v>
      </c>
      <c r="H138" s="88"/>
      <c r="I138" s="65">
        <f>J56</f>
        <v>0</v>
      </c>
      <c r="J138" s="58" t="e">
        <f t="shared" si="6"/>
        <v>#DIV/0!</v>
      </c>
      <c r="K138" s="58">
        <f t="shared" si="7"/>
        <v>74557.728000000003</v>
      </c>
      <c r="L138" s="41"/>
      <c r="M138" s="17" t="e">
        <f t="shared" si="8"/>
        <v>#DIV/0!</v>
      </c>
      <c r="N138" s="13"/>
    </row>
    <row r="139" spans="1:14" ht="15.75" hidden="1" thickBot="1" x14ac:dyDescent="0.3">
      <c r="A139" s="210"/>
      <c r="B139" s="210"/>
      <c r="C139" s="210"/>
      <c r="D139" s="210"/>
      <c r="E139" s="210"/>
      <c r="F139" s="58">
        <v>9544</v>
      </c>
      <c r="G139" s="131">
        <v>1</v>
      </c>
      <c r="H139" s="88"/>
      <c r="I139" s="65">
        <f>J56</f>
        <v>0</v>
      </c>
      <c r="J139" s="58" t="e">
        <f t="shared" si="6"/>
        <v>#DIV/0!</v>
      </c>
      <c r="K139" s="58">
        <f t="shared" si="7"/>
        <v>149115.45600000001</v>
      </c>
      <c r="L139" s="58"/>
      <c r="M139" s="17" t="e">
        <f t="shared" si="8"/>
        <v>#DIV/0!</v>
      </c>
      <c r="N139" s="13"/>
    </row>
    <row r="140" spans="1:14" ht="14.25" hidden="1" customHeight="1" x14ac:dyDescent="0.25">
      <c r="A140" s="210"/>
      <c r="B140" s="210"/>
      <c r="C140" s="210"/>
      <c r="D140" s="210"/>
      <c r="E140" s="210"/>
      <c r="F140" s="58">
        <v>9544</v>
      </c>
      <c r="G140" s="131">
        <v>1</v>
      </c>
      <c r="H140" s="88"/>
      <c r="I140" s="65">
        <f>J56</f>
        <v>0</v>
      </c>
      <c r="J140" s="58" t="e">
        <f t="shared" si="6"/>
        <v>#DIV/0!</v>
      </c>
      <c r="K140" s="58">
        <f t="shared" si="7"/>
        <v>149115.45600000001</v>
      </c>
      <c r="L140" s="89"/>
      <c r="M140" s="17" t="e">
        <f t="shared" si="8"/>
        <v>#DIV/0!</v>
      </c>
      <c r="N140" s="13"/>
    </row>
    <row r="141" spans="1:14" ht="15.75" hidden="1" thickBot="1" x14ac:dyDescent="0.3">
      <c r="A141" s="184"/>
      <c r="B141" s="185"/>
      <c r="C141" s="185"/>
      <c r="D141" s="185"/>
      <c r="E141" s="186"/>
      <c r="F141" s="58">
        <v>9544</v>
      </c>
      <c r="G141" s="58"/>
      <c r="H141" s="88"/>
      <c r="I141" s="65">
        <f>J56</f>
        <v>0</v>
      </c>
      <c r="J141" s="58" t="e">
        <f t="shared" si="6"/>
        <v>#DIV/0!</v>
      </c>
      <c r="K141" s="58">
        <f t="shared" si="7"/>
        <v>0</v>
      </c>
      <c r="L141" s="89"/>
      <c r="M141" s="17" t="e">
        <f t="shared" si="8"/>
        <v>#DIV/0!</v>
      </c>
      <c r="N141" s="13"/>
    </row>
    <row r="142" spans="1:14" ht="15.75" hidden="1" thickBot="1" x14ac:dyDescent="0.3">
      <c r="A142" s="184"/>
      <c r="B142" s="185"/>
      <c r="C142" s="185"/>
      <c r="D142" s="185"/>
      <c r="E142" s="186"/>
      <c r="F142" s="58">
        <v>9544</v>
      </c>
      <c r="G142" s="134">
        <v>0.25</v>
      </c>
      <c r="H142" s="88"/>
      <c r="I142" s="65">
        <f>J56</f>
        <v>0</v>
      </c>
      <c r="J142" s="58" t="e">
        <f t="shared" si="6"/>
        <v>#DIV/0!</v>
      </c>
      <c r="K142" s="58">
        <f t="shared" si="7"/>
        <v>37278.864000000001</v>
      </c>
      <c r="L142" s="89"/>
      <c r="M142" s="17" t="e">
        <f t="shared" si="8"/>
        <v>#DIV/0!</v>
      </c>
      <c r="N142" s="13"/>
    </row>
    <row r="143" spans="1:14" ht="15.75" hidden="1" thickBot="1" x14ac:dyDescent="0.3">
      <c r="A143" s="184"/>
      <c r="B143" s="185"/>
      <c r="C143" s="185"/>
      <c r="D143" s="185"/>
      <c r="E143" s="186"/>
      <c r="F143" s="58">
        <v>9544</v>
      </c>
      <c r="G143" s="58"/>
      <c r="H143" s="88"/>
      <c r="I143" s="65">
        <f>J56</f>
        <v>0</v>
      </c>
      <c r="J143" s="58" t="e">
        <f t="shared" si="6"/>
        <v>#DIV/0!</v>
      </c>
      <c r="K143" s="58">
        <f t="shared" si="7"/>
        <v>0</v>
      </c>
      <c r="L143" s="89"/>
      <c r="M143" s="17" t="e">
        <f t="shared" si="8"/>
        <v>#DIV/0!</v>
      </c>
      <c r="N143" s="13"/>
    </row>
    <row r="144" spans="1:14" ht="15.75" hidden="1" thickBot="1" x14ac:dyDescent="0.3">
      <c r="A144" s="184"/>
      <c r="B144" s="185"/>
      <c r="C144" s="185"/>
      <c r="D144" s="185"/>
      <c r="E144" s="186"/>
      <c r="F144" s="58">
        <v>9544</v>
      </c>
      <c r="G144" s="133">
        <v>0.5</v>
      </c>
      <c r="H144" s="88"/>
      <c r="I144" s="65">
        <f>J56</f>
        <v>0</v>
      </c>
      <c r="J144" s="58" t="e">
        <f t="shared" si="6"/>
        <v>#DIV/0!</v>
      </c>
      <c r="K144" s="58">
        <f t="shared" si="7"/>
        <v>74557.728000000003</v>
      </c>
      <c r="L144" s="89"/>
      <c r="M144" s="17" t="e">
        <f t="shared" si="8"/>
        <v>#DIV/0!</v>
      </c>
      <c r="N144" s="13"/>
    </row>
    <row r="145" spans="1:14" ht="15.75" hidden="1" customHeight="1" x14ac:dyDescent="0.25">
      <c r="A145" s="184"/>
      <c r="B145" s="185"/>
      <c r="C145" s="185"/>
      <c r="D145" s="185"/>
      <c r="E145" s="186"/>
      <c r="F145" s="58">
        <v>9544</v>
      </c>
      <c r="G145" s="131">
        <v>1</v>
      </c>
      <c r="H145" s="88"/>
      <c r="I145" s="65">
        <f>J56</f>
        <v>0</v>
      </c>
      <c r="J145" s="58" t="e">
        <f t="shared" si="6"/>
        <v>#DIV/0!</v>
      </c>
      <c r="K145" s="58">
        <f t="shared" si="7"/>
        <v>149115.45600000001</v>
      </c>
      <c r="L145" s="89"/>
      <c r="M145" s="17" t="e">
        <f t="shared" si="8"/>
        <v>#DIV/0!</v>
      </c>
      <c r="N145" s="13"/>
    </row>
    <row r="146" spans="1:14" ht="15" hidden="1" customHeight="1" x14ac:dyDescent="0.25">
      <c r="A146" s="210"/>
      <c r="B146" s="210"/>
      <c r="C146" s="210"/>
      <c r="D146" s="210"/>
      <c r="E146" s="210"/>
      <c r="F146" s="58">
        <v>9544</v>
      </c>
      <c r="G146" s="131">
        <v>1</v>
      </c>
      <c r="H146" s="88"/>
      <c r="I146" s="65">
        <f>J56</f>
        <v>0</v>
      </c>
      <c r="J146" s="58" t="e">
        <f t="shared" si="6"/>
        <v>#DIV/0!</v>
      </c>
      <c r="K146" s="58">
        <f t="shared" si="7"/>
        <v>149115.45600000001</v>
      </c>
      <c r="L146" s="89"/>
      <c r="M146" s="17" t="e">
        <f t="shared" si="8"/>
        <v>#DIV/0!</v>
      </c>
      <c r="N146" s="13"/>
    </row>
    <row r="147" spans="1:14" ht="15" hidden="1" customHeight="1" x14ac:dyDescent="0.25">
      <c r="A147" s="210"/>
      <c r="B147" s="210"/>
      <c r="C147" s="210"/>
      <c r="D147" s="210"/>
      <c r="E147" s="210"/>
      <c r="F147" s="58">
        <v>9544</v>
      </c>
      <c r="G147" s="133">
        <v>5.5</v>
      </c>
      <c r="H147" s="88"/>
      <c r="I147" s="65">
        <f>J56</f>
        <v>0</v>
      </c>
      <c r="J147" s="58" t="e">
        <f t="shared" si="6"/>
        <v>#DIV/0!</v>
      </c>
      <c r="K147" s="58">
        <f t="shared" si="7"/>
        <v>820135.00800000003</v>
      </c>
      <c r="L147" s="89"/>
      <c r="M147" s="17" t="e">
        <f t="shared" si="8"/>
        <v>#DIV/0!</v>
      </c>
      <c r="N147" s="13"/>
    </row>
    <row r="148" spans="1:14" ht="15" hidden="1" customHeight="1" x14ac:dyDescent="0.25">
      <c r="A148" s="210"/>
      <c r="B148" s="210"/>
      <c r="C148" s="210"/>
      <c r="D148" s="210"/>
      <c r="E148" s="210"/>
      <c r="F148" s="58">
        <v>9544</v>
      </c>
      <c r="G148" s="131">
        <v>1</v>
      </c>
      <c r="H148" s="88"/>
      <c r="I148" s="65">
        <f>J56</f>
        <v>0</v>
      </c>
      <c r="J148" s="58" t="e">
        <f t="shared" si="6"/>
        <v>#DIV/0!</v>
      </c>
      <c r="K148" s="58">
        <f t="shared" si="7"/>
        <v>149115.45600000001</v>
      </c>
      <c r="L148" s="89"/>
      <c r="M148" s="17" t="e">
        <f t="shared" si="8"/>
        <v>#DIV/0!</v>
      </c>
      <c r="N148" s="13"/>
    </row>
    <row r="149" spans="1:14" ht="15" hidden="1" customHeight="1" x14ac:dyDescent="0.25">
      <c r="A149" s="210"/>
      <c r="B149" s="210"/>
      <c r="C149" s="210"/>
      <c r="D149" s="210"/>
      <c r="E149" s="210"/>
      <c r="F149" s="58">
        <v>9544</v>
      </c>
      <c r="G149" s="133">
        <v>0.5</v>
      </c>
      <c r="H149" s="88"/>
      <c r="I149" s="65">
        <f>J56</f>
        <v>0</v>
      </c>
      <c r="J149" s="58" t="e">
        <f t="shared" si="6"/>
        <v>#DIV/0!</v>
      </c>
      <c r="K149" s="58">
        <f t="shared" si="7"/>
        <v>74557.728000000003</v>
      </c>
      <c r="L149" s="89"/>
      <c r="M149" s="17" t="e">
        <f t="shared" si="8"/>
        <v>#DIV/0!</v>
      </c>
      <c r="N149" s="13"/>
    </row>
    <row r="150" spans="1:14" ht="15" hidden="1" customHeight="1" x14ac:dyDescent="0.25">
      <c r="A150" s="210"/>
      <c r="B150" s="210"/>
      <c r="C150" s="210"/>
      <c r="D150" s="210"/>
      <c r="E150" s="210"/>
      <c r="F150" s="58">
        <v>9544</v>
      </c>
      <c r="G150" s="133">
        <v>0.5</v>
      </c>
      <c r="H150" s="88"/>
      <c r="I150" s="65">
        <f>J56</f>
        <v>0</v>
      </c>
      <c r="J150" s="58" t="e">
        <f t="shared" si="6"/>
        <v>#DIV/0!</v>
      </c>
      <c r="K150" s="58">
        <f t="shared" si="7"/>
        <v>74557.728000000003</v>
      </c>
      <c r="L150" s="89"/>
      <c r="M150" s="17" t="e">
        <f t="shared" si="8"/>
        <v>#DIV/0!</v>
      </c>
      <c r="N150" s="13"/>
    </row>
    <row r="151" spans="1:14" ht="15.75" hidden="1" thickBot="1" x14ac:dyDescent="0.3">
      <c r="A151" s="210"/>
      <c r="B151" s="210"/>
      <c r="C151" s="210"/>
      <c r="D151" s="210"/>
      <c r="E151" s="210"/>
      <c r="F151" s="58">
        <v>9544</v>
      </c>
      <c r="G151" s="131">
        <v>1</v>
      </c>
      <c r="H151" s="88"/>
      <c r="I151" s="65">
        <f>J56</f>
        <v>0</v>
      </c>
      <c r="J151" s="58" t="e">
        <f t="shared" si="6"/>
        <v>#DIV/0!</v>
      </c>
      <c r="K151" s="58">
        <f t="shared" si="7"/>
        <v>149115.45600000001</v>
      </c>
      <c r="L151" s="89"/>
      <c r="M151" s="17" t="e">
        <f t="shared" si="8"/>
        <v>#DIV/0!</v>
      </c>
      <c r="N151" s="13"/>
    </row>
    <row r="152" spans="1:14" ht="15.75" hidden="1" customHeight="1" x14ac:dyDescent="0.25">
      <c r="A152" s="210"/>
      <c r="B152" s="210"/>
      <c r="C152" s="210"/>
      <c r="D152" s="210"/>
      <c r="E152" s="210"/>
      <c r="F152" s="58">
        <v>9544</v>
      </c>
      <c r="G152" s="131">
        <v>4</v>
      </c>
      <c r="H152" s="88"/>
      <c r="I152" s="65">
        <f>J56</f>
        <v>0</v>
      </c>
      <c r="J152" s="58" t="e">
        <f t="shared" si="6"/>
        <v>#DIV/0!</v>
      </c>
      <c r="K152" s="58">
        <f t="shared" si="7"/>
        <v>596461.82400000002</v>
      </c>
      <c r="L152" s="89"/>
      <c r="M152" s="17" t="e">
        <f t="shared" si="8"/>
        <v>#DIV/0!</v>
      </c>
      <c r="N152" s="13"/>
    </row>
    <row r="153" spans="1:14" ht="16.5" hidden="1" customHeight="1" x14ac:dyDescent="0.25">
      <c r="A153" s="184"/>
      <c r="B153" s="185"/>
      <c r="C153" s="185"/>
      <c r="D153" s="185"/>
      <c r="E153" s="186"/>
      <c r="F153" s="58">
        <v>9544</v>
      </c>
      <c r="G153" s="131">
        <v>1</v>
      </c>
      <c r="H153" s="88"/>
      <c r="I153" s="65">
        <f>J56</f>
        <v>0</v>
      </c>
      <c r="J153" s="58" t="e">
        <f t="shared" si="6"/>
        <v>#DIV/0!</v>
      </c>
      <c r="K153" s="58">
        <f t="shared" si="7"/>
        <v>149115.45600000001</v>
      </c>
      <c r="L153" s="89"/>
      <c r="M153" s="17" t="e">
        <f t="shared" si="8"/>
        <v>#DIV/0!</v>
      </c>
      <c r="N153" s="13"/>
    </row>
    <row r="154" spans="1:14" ht="16.5" hidden="1" customHeight="1" x14ac:dyDescent="0.25">
      <c r="A154" s="184"/>
      <c r="B154" s="185"/>
      <c r="C154" s="185"/>
      <c r="D154" s="185"/>
      <c r="E154" s="186"/>
      <c r="F154" s="58">
        <v>9544</v>
      </c>
      <c r="G154" s="134">
        <v>1.75</v>
      </c>
      <c r="H154" s="88"/>
      <c r="I154" s="65">
        <f>J56</f>
        <v>0</v>
      </c>
      <c r="J154" s="58" t="e">
        <f t="shared" si="6"/>
        <v>#DIV/0!</v>
      </c>
      <c r="K154" s="58">
        <f t="shared" si="7"/>
        <v>260952.04800000001</v>
      </c>
      <c r="L154" s="89"/>
      <c r="M154" s="17" t="e">
        <f t="shared" si="8"/>
        <v>#DIV/0!</v>
      </c>
      <c r="N154" s="13"/>
    </row>
    <row r="155" spans="1:14" ht="16.5" hidden="1" customHeight="1" x14ac:dyDescent="0.25">
      <c r="A155" s="184"/>
      <c r="B155" s="185"/>
      <c r="C155" s="185"/>
      <c r="D155" s="185"/>
      <c r="E155" s="186"/>
      <c r="F155" s="58">
        <v>9544</v>
      </c>
      <c r="G155" s="65"/>
      <c r="H155" s="88"/>
      <c r="I155" s="65">
        <f>J56</f>
        <v>0</v>
      </c>
      <c r="J155" s="58" t="e">
        <f t="shared" si="6"/>
        <v>#DIV/0!</v>
      </c>
      <c r="K155" s="58">
        <f t="shared" si="7"/>
        <v>0</v>
      </c>
      <c r="L155" s="89"/>
      <c r="M155" s="17" t="e">
        <f t="shared" si="8"/>
        <v>#DIV/0!</v>
      </c>
      <c r="N155" s="13"/>
    </row>
    <row r="156" spans="1:14" ht="16.5" hidden="1" customHeight="1" x14ac:dyDescent="0.25">
      <c r="A156" s="184"/>
      <c r="B156" s="185"/>
      <c r="C156" s="185"/>
      <c r="D156" s="185"/>
      <c r="E156" s="186"/>
      <c r="F156" s="58">
        <v>9544</v>
      </c>
      <c r="G156" s="133">
        <v>0.5</v>
      </c>
      <c r="H156" s="88"/>
      <c r="I156" s="65">
        <f>J56</f>
        <v>0</v>
      </c>
      <c r="J156" s="58" t="e">
        <f t="shared" si="6"/>
        <v>#DIV/0!</v>
      </c>
      <c r="K156" s="58">
        <f t="shared" si="7"/>
        <v>74557.728000000003</v>
      </c>
      <c r="L156" s="89"/>
      <c r="M156" s="17" t="e">
        <f t="shared" si="8"/>
        <v>#DIV/0!</v>
      </c>
      <c r="N156" s="13"/>
    </row>
    <row r="157" spans="1:14" ht="15" hidden="1" customHeight="1" x14ac:dyDescent="0.25">
      <c r="A157" s="184"/>
      <c r="B157" s="185"/>
      <c r="C157" s="185"/>
      <c r="D157" s="185"/>
      <c r="E157" s="186"/>
      <c r="F157" s="58"/>
      <c r="G157" s="58"/>
      <c r="H157" s="58"/>
      <c r="I157" s="58"/>
      <c r="J157" s="58"/>
      <c r="K157" s="58"/>
      <c r="L157" s="89"/>
      <c r="M157" s="17">
        <f t="shared" si="8"/>
        <v>0</v>
      </c>
      <c r="N157" s="13"/>
    </row>
    <row r="158" spans="1:14" ht="15.75" hidden="1" customHeight="1" x14ac:dyDescent="0.25">
      <c r="A158" s="184"/>
      <c r="B158" s="185"/>
      <c r="C158" s="185"/>
      <c r="D158" s="185"/>
      <c r="E158" s="186"/>
      <c r="F158" s="58"/>
      <c r="G158" s="58"/>
      <c r="H158" s="58"/>
      <c r="I158" s="58"/>
      <c r="J158" s="58"/>
      <c r="K158" s="58"/>
      <c r="L158" s="89"/>
      <c r="M158" s="17">
        <f t="shared" si="8"/>
        <v>0</v>
      </c>
      <c r="N158" s="13"/>
    </row>
    <row r="159" spans="1:14" ht="14.25" hidden="1" customHeight="1" x14ac:dyDescent="0.25">
      <c r="A159" s="184"/>
      <c r="B159" s="185"/>
      <c r="C159" s="185"/>
      <c r="D159" s="185"/>
      <c r="E159" s="186"/>
      <c r="F159" s="58"/>
      <c r="G159" s="58"/>
      <c r="H159" s="58"/>
      <c r="I159" s="58"/>
      <c r="J159" s="88">
        <v>105</v>
      </c>
      <c r="K159" s="90">
        <f>I159/J159</f>
        <v>0</v>
      </c>
      <c r="L159" s="89"/>
      <c r="M159" s="45">
        <f t="shared" si="8"/>
        <v>0</v>
      </c>
      <c r="N159" s="13"/>
    </row>
    <row r="160" spans="1:14" ht="15.75" thickBot="1" x14ac:dyDescent="0.3">
      <c r="A160" s="187" t="s">
        <v>83</v>
      </c>
      <c r="B160" s="187"/>
      <c r="C160" s="187"/>
      <c r="D160" s="187"/>
      <c r="E160" s="187"/>
      <c r="F160" s="135"/>
      <c r="G160" s="139"/>
      <c r="H160" s="139"/>
      <c r="I160" s="169">
        <f>I134</f>
        <v>6523.7300600000008</v>
      </c>
      <c r="J160" s="91"/>
      <c r="K160" s="137">
        <f>K134</f>
        <v>724.85889555555559</v>
      </c>
      <c r="L160" s="89"/>
      <c r="M160" s="24"/>
      <c r="N160" s="13"/>
    </row>
    <row r="161" spans="1:14" ht="24.75" customHeight="1" x14ac:dyDescent="0.25">
      <c r="A161" s="89"/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11"/>
      <c r="N161" s="11"/>
    </row>
    <row r="162" spans="1:14" hidden="1" x14ac:dyDescent="0.25">
      <c r="A162" s="188" t="s">
        <v>38</v>
      </c>
      <c r="B162" s="188"/>
      <c r="C162" s="188"/>
      <c r="D162" s="188"/>
      <c r="E162" s="188"/>
      <c r="F162" s="188"/>
      <c r="G162" s="188"/>
      <c r="H162" s="188"/>
      <c r="I162" s="188"/>
      <c r="J162" s="188"/>
      <c r="K162" s="188"/>
      <c r="L162" s="188"/>
      <c r="M162" s="188"/>
      <c r="N162" s="11"/>
    </row>
    <row r="163" spans="1:14" hidden="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  <c r="N163" s="11"/>
    </row>
    <row r="164" spans="1:14" ht="45" hidden="1" x14ac:dyDescent="0.25">
      <c r="A164" s="189" t="s">
        <v>39</v>
      </c>
      <c r="B164" s="189"/>
      <c r="C164" s="189"/>
      <c r="D164" s="189"/>
      <c r="E164" s="189"/>
      <c r="F164" s="9" t="s">
        <v>7</v>
      </c>
      <c r="G164" s="9" t="s">
        <v>18</v>
      </c>
      <c r="H164" s="9" t="s">
        <v>19</v>
      </c>
      <c r="I164" s="9" t="s">
        <v>20</v>
      </c>
      <c r="J164" s="9"/>
      <c r="K164" s="9" t="s">
        <v>21</v>
      </c>
      <c r="L164" s="9" t="s">
        <v>22</v>
      </c>
      <c r="M164" s="9" t="s">
        <v>84</v>
      </c>
      <c r="N164" s="11"/>
    </row>
    <row r="165" spans="1:14" hidden="1" x14ac:dyDescent="0.25">
      <c r="A165" s="198" t="s">
        <v>40</v>
      </c>
      <c r="B165" s="198"/>
      <c r="C165" s="198"/>
      <c r="D165" s="198"/>
      <c r="E165" s="198"/>
      <c r="F165" s="12" t="s">
        <v>43</v>
      </c>
      <c r="G165" s="12">
        <v>0</v>
      </c>
      <c r="H165" s="56">
        <f>M88</f>
        <v>0</v>
      </c>
      <c r="I165" s="46">
        <f>J56</f>
        <v>0</v>
      </c>
      <c r="J165" s="46"/>
      <c r="K165" s="12"/>
      <c r="L165" s="12"/>
      <c r="M165" s="12"/>
      <c r="N165" s="11"/>
    </row>
    <row r="166" spans="1:14" hidden="1" x14ac:dyDescent="0.25">
      <c r="A166" s="198" t="s">
        <v>41</v>
      </c>
      <c r="B166" s="198"/>
      <c r="C166" s="198"/>
      <c r="D166" s="198"/>
      <c r="E166" s="198"/>
      <c r="F166" s="12" t="s">
        <v>44</v>
      </c>
      <c r="G166" s="12">
        <v>0</v>
      </c>
      <c r="H166" s="56">
        <f>M88</f>
        <v>0</v>
      </c>
      <c r="I166" s="46">
        <f>J56</f>
        <v>0</v>
      </c>
      <c r="J166" s="46"/>
      <c r="K166" s="12"/>
      <c r="L166" s="12"/>
      <c r="M166" s="12"/>
      <c r="N166" s="11"/>
    </row>
    <row r="167" spans="1:14" hidden="1" x14ac:dyDescent="0.25">
      <c r="A167" s="198" t="s">
        <v>42</v>
      </c>
      <c r="B167" s="198"/>
      <c r="C167" s="198"/>
      <c r="D167" s="198"/>
      <c r="E167" s="198"/>
      <c r="F167" s="12" t="s">
        <v>44</v>
      </c>
      <c r="G167" s="12">
        <v>0</v>
      </c>
      <c r="H167" s="56">
        <f>M88</f>
        <v>0</v>
      </c>
      <c r="I167" s="46">
        <f>J56</f>
        <v>0</v>
      </c>
      <c r="J167" s="46"/>
      <c r="K167" s="12"/>
      <c r="L167" s="12"/>
      <c r="M167" s="12"/>
      <c r="N167" s="11"/>
    </row>
    <row r="168" spans="1:14" hidden="1" x14ac:dyDescent="0.25">
      <c r="A168" s="199" t="s">
        <v>45</v>
      </c>
      <c r="B168" s="200"/>
      <c r="C168" s="200"/>
      <c r="D168" s="200"/>
      <c r="E168" s="200"/>
      <c r="F168" s="200"/>
      <c r="G168" s="200"/>
      <c r="H168" s="200"/>
      <c r="I168" s="200"/>
      <c r="J168" s="200"/>
      <c r="K168" s="200"/>
      <c r="L168" s="201"/>
      <c r="M168" s="60">
        <f>M165+M166+M167</f>
        <v>0</v>
      </c>
      <c r="N168" s="11"/>
    </row>
    <row r="169" spans="1:14" hidden="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1"/>
    </row>
    <row r="170" spans="1:14" hidden="1" x14ac:dyDescent="0.25">
      <c r="A170" s="190" t="s">
        <v>95</v>
      </c>
      <c r="B170" s="191"/>
      <c r="C170" s="191"/>
      <c r="D170" s="191"/>
      <c r="E170" s="191"/>
      <c r="F170" s="191"/>
      <c r="G170" s="191"/>
      <c r="H170" s="191"/>
      <c r="I170" s="191"/>
      <c r="J170" s="191"/>
      <c r="K170" s="191"/>
      <c r="L170" s="191"/>
      <c r="M170" s="11"/>
      <c r="N170" s="11"/>
    </row>
    <row r="171" spans="1:14" hidden="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t="75" hidden="1" x14ac:dyDescent="0.25">
      <c r="A172" s="181" t="s">
        <v>66</v>
      </c>
      <c r="B172" s="182"/>
      <c r="C172" s="182"/>
      <c r="D172" s="182"/>
      <c r="E172" s="183"/>
      <c r="F172" s="9" t="s">
        <v>7</v>
      </c>
      <c r="G172" s="9" t="s">
        <v>18</v>
      </c>
      <c r="H172" s="37" t="s">
        <v>22</v>
      </c>
      <c r="I172" s="9" t="s">
        <v>84</v>
      </c>
      <c r="J172" s="37" t="s">
        <v>80</v>
      </c>
      <c r="K172" s="37" t="s">
        <v>75</v>
      </c>
      <c r="L172" s="11"/>
      <c r="M172" s="11"/>
      <c r="N172" s="11"/>
    </row>
    <row r="173" spans="1:14" hidden="1" x14ac:dyDescent="0.25">
      <c r="A173" s="192">
        <v>1</v>
      </c>
      <c r="B173" s="193"/>
      <c r="C173" s="193"/>
      <c r="D173" s="193"/>
      <c r="E173" s="194"/>
      <c r="F173" s="37">
        <v>2</v>
      </c>
      <c r="G173" s="37">
        <v>3</v>
      </c>
      <c r="H173" s="37">
        <v>4</v>
      </c>
      <c r="I173" s="37">
        <v>5</v>
      </c>
      <c r="J173" s="38">
        <v>6</v>
      </c>
      <c r="K173" s="56">
        <v>7</v>
      </c>
      <c r="L173" s="11"/>
      <c r="M173" s="11"/>
      <c r="N173" s="11"/>
    </row>
    <row r="174" spans="1:14" hidden="1" x14ac:dyDescent="0.25">
      <c r="A174" s="195" t="s">
        <v>97</v>
      </c>
      <c r="B174" s="196"/>
      <c r="C174" s="196"/>
      <c r="D174" s="196"/>
      <c r="E174" s="197"/>
      <c r="F174" s="17"/>
      <c r="G174" s="18"/>
      <c r="H174" s="17"/>
      <c r="I174" s="17"/>
      <c r="J174" s="18">
        <v>30</v>
      </c>
      <c r="K174" s="10">
        <f>I174/J174</f>
        <v>0</v>
      </c>
      <c r="L174" s="11"/>
      <c r="M174" s="11"/>
      <c r="N174" s="11"/>
    </row>
    <row r="175" spans="1:14" ht="15.75" hidden="1" thickBot="1" x14ac:dyDescent="0.3">
      <c r="A175" s="71" t="s">
        <v>96</v>
      </c>
      <c r="B175" s="72"/>
      <c r="C175" s="72"/>
      <c r="D175" s="72"/>
      <c r="E175" s="72"/>
      <c r="F175" s="72"/>
      <c r="G175" s="72"/>
      <c r="H175" s="72"/>
      <c r="I175" s="61">
        <f>I174</f>
        <v>0</v>
      </c>
      <c r="J175" s="62"/>
      <c r="K175" s="63">
        <f>K174</f>
        <v>0</v>
      </c>
      <c r="L175" s="11"/>
      <c r="M175" s="11"/>
      <c r="N175" s="11"/>
    </row>
    <row r="176" spans="1:14" hidden="1" x14ac:dyDescent="0.25">
      <c r="A176" s="180" t="s">
        <v>65</v>
      </c>
      <c r="B176" s="180"/>
      <c r="C176" s="180"/>
      <c r="D176" s="180"/>
      <c r="E176" s="180"/>
      <c r="F176" s="180"/>
      <c r="G176" s="180"/>
      <c r="H176" s="180"/>
      <c r="I176" s="180"/>
      <c r="J176" s="180"/>
      <c r="K176" s="180"/>
      <c r="L176" s="180"/>
      <c r="M176" s="180"/>
      <c r="N176" s="11"/>
    </row>
    <row r="177" spans="1:14" hidden="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idden="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  <c r="N180" s="11"/>
    </row>
    <row r="181" spans="1:14" ht="60" hidden="1" x14ac:dyDescent="0.25">
      <c r="A181" s="181" t="s">
        <v>66</v>
      </c>
      <c r="B181" s="182"/>
      <c r="C181" s="182"/>
      <c r="D181" s="182"/>
      <c r="E181" s="183"/>
      <c r="F181" s="9" t="s">
        <v>7</v>
      </c>
      <c r="G181" s="9" t="s">
        <v>18</v>
      </c>
      <c r="H181" s="37" t="s">
        <v>22</v>
      </c>
      <c r="I181" s="9" t="s">
        <v>84</v>
      </c>
      <c r="J181" s="9" t="s">
        <v>110</v>
      </c>
      <c r="K181" s="9" t="s">
        <v>111</v>
      </c>
      <c r="L181" s="11"/>
      <c r="M181" s="11"/>
      <c r="N181" s="11"/>
    </row>
    <row r="182" spans="1:14" hidden="1" x14ac:dyDescent="0.25">
      <c r="A182" s="192">
        <v>1</v>
      </c>
      <c r="B182" s="193"/>
      <c r="C182" s="193"/>
      <c r="D182" s="193"/>
      <c r="E182" s="194"/>
      <c r="F182" s="37">
        <v>2</v>
      </c>
      <c r="G182" s="37">
        <v>3</v>
      </c>
      <c r="H182" s="37">
        <v>4</v>
      </c>
      <c r="I182" s="37">
        <v>5</v>
      </c>
      <c r="J182" s="38">
        <v>6</v>
      </c>
      <c r="K182" s="56">
        <v>7</v>
      </c>
      <c r="L182" s="11"/>
      <c r="M182" s="64"/>
      <c r="N182" s="11"/>
    </row>
    <row r="183" spans="1:14" hidden="1" x14ac:dyDescent="0.25">
      <c r="A183" s="195" t="s">
        <v>68</v>
      </c>
      <c r="B183" s="196"/>
      <c r="C183" s="196"/>
      <c r="D183" s="196"/>
      <c r="E183" s="197"/>
      <c r="F183" s="17" t="s">
        <v>31</v>
      </c>
      <c r="G183" s="18">
        <v>0</v>
      </c>
      <c r="H183" s="17"/>
      <c r="I183" s="17">
        <f>J56</f>
        <v>0</v>
      </c>
      <c r="J183" s="24"/>
      <c r="K183" s="11"/>
      <c r="L183" s="11"/>
      <c r="M183" s="47">
        <f>J183*H183</f>
        <v>0</v>
      </c>
      <c r="N183" s="11"/>
    </row>
    <row r="184" spans="1:14" hidden="1" x14ac:dyDescent="0.25">
      <c r="A184" s="195" t="s">
        <v>69</v>
      </c>
      <c r="B184" s="196"/>
      <c r="C184" s="196"/>
      <c r="D184" s="196"/>
      <c r="E184" s="197"/>
      <c r="F184" s="17" t="s">
        <v>31</v>
      </c>
      <c r="G184" s="18">
        <v>0</v>
      </c>
      <c r="H184" s="17"/>
      <c r="I184" s="17">
        <f>J56</f>
        <v>0</v>
      </c>
      <c r="J184" s="24"/>
      <c r="K184" s="11"/>
      <c r="L184" s="11"/>
      <c r="M184" s="17"/>
      <c r="N184" s="11"/>
    </row>
    <row r="185" spans="1:14" hidden="1" x14ac:dyDescent="0.25">
      <c r="A185" s="195" t="s">
        <v>70</v>
      </c>
      <c r="B185" s="196"/>
      <c r="C185" s="196"/>
      <c r="D185" s="196"/>
      <c r="E185" s="197"/>
      <c r="F185" s="17" t="s">
        <v>93</v>
      </c>
      <c r="G185" s="65"/>
      <c r="H185" s="17"/>
      <c r="I185" s="44"/>
      <c r="J185" s="88">
        <v>3260</v>
      </c>
      <c r="K185" s="66">
        <f>I185/J185</f>
        <v>0</v>
      </c>
      <c r="L185" s="11"/>
      <c r="M185" s="11"/>
      <c r="N185" s="11"/>
    </row>
    <row r="186" spans="1:14" ht="15.75" hidden="1" thickBot="1" x14ac:dyDescent="0.3">
      <c r="A186" s="71" t="s">
        <v>67</v>
      </c>
      <c r="B186" s="72"/>
      <c r="C186" s="72"/>
      <c r="D186" s="72"/>
      <c r="E186" s="72"/>
      <c r="F186" s="72"/>
      <c r="G186" s="72"/>
      <c r="H186" s="72"/>
      <c r="I186" s="61">
        <f>I185</f>
        <v>0</v>
      </c>
      <c r="J186" s="59"/>
      <c r="K186" s="50">
        <f>K185</f>
        <v>0</v>
      </c>
      <c r="L186" s="11"/>
      <c r="M186" s="11"/>
      <c r="N186" s="11"/>
    </row>
    <row r="187" spans="1:14" x14ac:dyDescent="0.25">
      <c r="A187" s="78"/>
      <c r="B187" s="78"/>
      <c r="C187" s="78"/>
      <c r="D187" s="78"/>
      <c r="E187" s="78"/>
      <c r="F187" s="78"/>
      <c r="G187" s="78"/>
      <c r="H187" s="78"/>
      <c r="I187" s="54"/>
      <c r="J187" s="80"/>
      <c r="K187" s="55"/>
      <c r="L187" s="11"/>
      <c r="M187" s="11"/>
      <c r="N187" s="11"/>
    </row>
    <row r="188" spans="1:14" x14ac:dyDescent="0.25">
      <c r="A188" s="11"/>
      <c r="B188" s="11"/>
      <c r="C188" s="11"/>
      <c r="D188" s="11"/>
      <c r="E188" s="11"/>
      <c r="F188" s="11"/>
      <c r="G188" s="11"/>
      <c r="H188" s="11"/>
      <c r="I188" s="13"/>
      <c r="J188" s="13"/>
      <c r="K188" s="13"/>
      <c r="L188" s="11"/>
      <c r="M188" s="11"/>
      <c r="N188" s="11"/>
    </row>
    <row r="189" spans="1:14" x14ac:dyDescent="0.25">
      <c r="A189" s="205" t="s">
        <v>103</v>
      </c>
      <c r="B189" s="205"/>
      <c r="C189" s="205"/>
      <c r="D189" s="205"/>
      <c r="E189" s="205"/>
      <c r="F189" s="205"/>
      <c r="G189" s="205"/>
      <c r="H189" s="205"/>
      <c r="I189" s="205"/>
      <c r="J189" s="205"/>
      <c r="K189" s="205"/>
      <c r="L189" s="205"/>
      <c r="M189" s="11"/>
      <c r="N189" s="11"/>
    </row>
    <row r="190" spans="1:14" ht="60" x14ac:dyDescent="0.25">
      <c r="A190" s="181" t="s">
        <v>104</v>
      </c>
      <c r="B190" s="182"/>
      <c r="C190" s="182"/>
      <c r="D190" s="182"/>
      <c r="E190" s="183"/>
      <c r="F190" s="120" t="s">
        <v>7</v>
      </c>
      <c r="G190" s="120" t="s">
        <v>92</v>
      </c>
      <c r="H190" s="120" t="s">
        <v>71</v>
      </c>
      <c r="I190" s="120" t="s">
        <v>84</v>
      </c>
      <c r="J190" s="9" t="s">
        <v>110</v>
      </c>
      <c r="K190" s="9" t="s">
        <v>144</v>
      </c>
      <c r="L190" s="75"/>
      <c r="M190" s="11"/>
      <c r="N190" s="11"/>
    </row>
    <row r="191" spans="1:14" ht="20.25" customHeight="1" thickBot="1" x14ac:dyDescent="0.3">
      <c r="A191" s="210" t="s">
        <v>128</v>
      </c>
      <c r="B191" s="210"/>
      <c r="C191" s="210"/>
      <c r="D191" s="210"/>
      <c r="E191" s="210"/>
      <c r="F191" s="79"/>
      <c r="G191" s="92"/>
      <c r="H191" s="95"/>
      <c r="I191" s="58">
        <v>14.98</v>
      </c>
      <c r="J191" s="88">
        <v>9</v>
      </c>
      <c r="K191" s="116">
        <f>I191/J191</f>
        <v>1.6644444444444444</v>
      </c>
      <c r="L191" s="76"/>
      <c r="M191" s="11"/>
      <c r="N191" s="11"/>
    </row>
    <row r="192" spans="1:14" ht="15.75" hidden="1" thickBot="1" x14ac:dyDescent="0.3">
      <c r="A192" s="206" t="s">
        <v>96</v>
      </c>
      <c r="B192" s="207"/>
      <c r="C192" s="207"/>
      <c r="D192" s="207"/>
      <c r="E192" s="207"/>
      <c r="F192" s="207"/>
      <c r="G192" s="207"/>
      <c r="H192" s="207"/>
      <c r="I192" s="77">
        <f>SUM(I191:I191)</f>
        <v>14.98</v>
      </c>
      <c r="J192" s="77"/>
      <c r="K192" s="77">
        <f>SUM(K191:K191)</f>
        <v>1.6644444444444444</v>
      </c>
      <c r="L192" s="76"/>
      <c r="M192" s="11"/>
      <c r="N192" s="11"/>
    </row>
    <row r="193" spans="1:19" ht="15.75" hidden="1" thickBot="1" x14ac:dyDescent="0.3">
      <c r="A193" s="11"/>
      <c r="B193" s="11"/>
      <c r="C193" s="11"/>
      <c r="D193" s="11"/>
      <c r="E193" s="11"/>
      <c r="F193" s="11"/>
      <c r="G193" s="11"/>
      <c r="H193" s="11"/>
      <c r="I193" s="67"/>
      <c r="J193" s="67"/>
      <c r="K193" s="67"/>
      <c r="L193" s="11"/>
      <c r="M193" s="11"/>
      <c r="N193" s="11"/>
    </row>
    <row r="194" spans="1:19" ht="15.75" thickBot="1" x14ac:dyDescent="0.3">
      <c r="A194" s="208" t="s">
        <v>96</v>
      </c>
      <c r="B194" s="208"/>
      <c r="C194" s="208"/>
      <c r="D194" s="208"/>
      <c r="E194" s="208"/>
      <c r="F194" s="208"/>
      <c r="G194" s="208"/>
      <c r="H194" s="209"/>
      <c r="I194" s="117">
        <f>I191</f>
        <v>14.98</v>
      </c>
      <c r="J194" s="110"/>
      <c r="K194" s="118">
        <f>K191</f>
        <v>1.6644444444444444</v>
      </c>
      <c r="L194" s="11"/>
      <c r="M194" s="11"/>
      <c r="N194" s="11"/>
    </row>
    <row r="195" spans="1:19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9" x14ac:dyDescent="0.25">
      <c r="A196" s="211" t="s">
        <v>145</v>
      </c>
      <c r="B196" s="211"/>
      <c r="C196" s="211"/>
      <c r="D196" s="211"/>
      <c r="E196" s="211"/>
      <c r="F196" s="211"/>
      <c r="G196" s="211"/>
      <c r="H196" s="211"/>
      <c r="I196" s="211"/>
      <c r="J196" s="211"/>
      <c r="K196" s="211"/>
      <c r="L196" s="205"/>
      <c r="M196" s="11"/>
      <c r="N196" s="13"/>
    </row>
    <row r="197" spans="1:19" ht="60" x14ac:dyDescent="0.25">
      <c r="A197" s="189" t="s">
        <v>143</v>
      </c>
      <c r="B197" s="189"/>
      <c r="C197" s="189"/>
      <c r="D197" s="189"/>
      <c r="E197" s="189"/>
      <c r="F197" s="120" t="s">
        <v>7</v>
      </c>
      <c r="G197" s="120" t="s">
        <v>92</v>
      </c>
      <c r="H197" s="120" t="s">
        <v>71</v>
      </c>
      <c r="I197" s="120" t="s">
        <v>84</v>
      </c>
      <c r="J197" s="9" t="s">
        <v>110</v>
      </c>
      <c r="K197" s="9" t="s">
        <v>144</v>
      </c>
      <c r="L197" s="75"/>
      <c r="M197" s="11"/>
      <c r="N197" s="13"/>
    </row>
    <row r="198" spans="1:19" ht="24.75" customHeight="1" x14ac:dyDescent="0.25">
      <c r="A198" s="282" t="s">
        <v>168</v>
      </c>
      <c r="B198" s="308"/>
      <c r="C198" s="308"/>
      <c r="D198" s="308"/>
      <c r="E198" s="309"/>
      <c r="F198" s="10" t="s">
        <v>44</v>
      </c>
      <c r="G198" s="120"/>
      <c r="H198" s="120"/>
      <c r="I198" s="159">
        <v>6600</v>
      </c>
      <c r="J198" s="88">
        <v>9</v>
      </c>
      <c r="K198" s="119">
        <f>I198/J198</f>
        <v>733.33333333333337</v>
      </c>
      <c r="L198" s="75"/>
      <c r="M198" s="11"/>
      <c r="N198" s="13"/>
    </row>
    <row r="199" spans="1:19" ht="28.5" customHeight="1" thickBot="1" x14ac:dyDescent="0.3">
      <c r="A199" s="282" t="s">
        <v>169</v>
      </c>
      <c r="B199" s="300"/>
      <c r="C199" s="300"/>
      <c r="D199" s="300"/>
      <c r="E199" s="301"/>
      <c r="F199" s="10" t="s">
        <v>44</v>
      </c>
      <c r="G199" s="163"/>
      <c r="H199" s="163"/>
      <c r="I199" s="164">
        <v>1651218</v>
      </c>
      <c r="J199" s="88">
        <v>9</v>
      </c>
      <c r="K199" s="20">
        <f>I199/J199</f>
        <v>183468.66666666666</v>
      </c>
      <c r="L199" s="160"/>
      <c r="M199" s="160"/>
      <c r="N199" s="161"/>
      <c r="O199" s="162"/>
      <c r="P199" s="22"/>
      <c r="Q199" s="39"/>
      <c r="R199" s="11"/>
      <c r="S199" s="13"/>
    </row>
    <row r="200" spans="1:19" ht="30" hidden="1" customHeight="1" thickBot="1" x14ac:dyDescent="0.3">
      <c r="A200" s="310"/>
      <c r="B200" s="311"/>
      <c r="C200" s="311"/>
      <c r="D200" s="311"/>
      <c r="E200" s="312"/>
      <c r="F200" s="10" t="s">
        <v>44</v>
      </c>
      <c r="G200" s="145"/>
      <c r="H200" s="146"/>
      <c r="I200" s="166"/>
      <c r="J200" s="88">
        <v>9</v>
      </c>
      <c r="K200" s="157">
        <f>I200/J200</f>
        <v>0</v>
      </c>
      <c r="L200" s="76"/>
      <c r="M200" s="11"/>
      <c r="N200" s="13"/>
    </row>
    <row r="201" spans="1:19" ht="15.75" thickBot="1" x14ac:dyDescent="0.3">
      <c r="A201" s="206"/>
      <c r="B201" s="207"/>
      <c r="C201" s="207"/>
      <c r="D201" s="207"/>
      <c r="E201" s="207"/>
      <c r="F201" s="207"/>
      <c r="G201" s="207"/>
      <c r="H201" s="207"/>
      <c r="I201" s="153">
        <f>I198+N199+I200+I199</f>
        <v>1657818</v>
      </c>
      <c r="J201" s="149"/>
      <c r="K201" s="158">
        <f>K198+P199+K200+K199</f>
        <v>184202</v>
      </c>
      <c r="L201" s="26"/>
      <c r="M201" s="11"/>
      <c r="N201" s="13"/>
    </row>
    <row r="202" spans="1:19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</row>
    <row r="203" spans="1:19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</row>
    <row r="204" spans="1:19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9" x14ac:dyDescent="0.25">
      <c r="A205" s="188" t="s">
        <v>46</v>
      </c>
      <c r="B205" s="188"/>
      <c r="C205" s="188"/>
      <c r="D205" s="188"/>
      <c r="E205" s="188"/>
      <c r="F205" s="188"/>
      <c r="G205" s="188"/>
      <c r="H205" s="188"/>
      <c r="I205" s="188"/>
      <c r="J205" s="188"/>
      <c r="K205" s="188"/>
      <c r="L205" s="188"/>
      <c r="M205" s="188"/>
      <c r="N205" s="11"/>
    </row>
    <row r="206" spans="1:19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9" ht="47.25" customHeight="1" x14ac:dyDescent="0.25">
      <c r="A207" s="204" t="s">
        <v>47</v>
      </c>
      <c r="B207" s="204"/>
      <c r="C207" s="204"/>
      <c r="D207" s="189" t="s">
        <v>48</v>
      </c>
      <c r="E207" s="189"/>
      <c r="F207" s="189"/>
      <c r="G207" s="189"/>
      <c r="H207" s="189"/>
      <c r="I207" s="189"/>
      <c r="J207" s="189"/>
      <c r="K207" s="189"/>
      <c r="L207" s="204" t="s">
        <v>58</v>
      </c>
      <c r="M207" s="204"/>
      <c r="N207" s="11"/>
    </row>
    <row r="208" spans="1:19" ht="30" x14ac:dyDescent="0.25">
      <c r="A208" s="10" t="s">
        <v>49</v>
      </c>
      <c r="B208" s="9" t="s">
        <v>50</v>
      </c>
      <c r="C208" s="10" t="s">
        <v>51</v>
      </c>
      <c r="D208" s="10" t="s">
        <v>52</v>
      </c>
      <c r="E208" s="10" t="s">
        <v>53</v>
      </c>
      <c r="F208" s="10" t="s">
        <v>146</v>
      </c>
      <c r="G208" s="10" t="s">
        <v>54</v>
      </c>
      <c r="H208" s="10" t="s">
        <v>55</v>
      </c>
      <c r="I208" s="10" t="s">
        <v>56</v>
      </c>
      <c r="J208" s="10" t="s">
        <v>98</v>
      </c>
      <c r="K208" s="10" t="s">
        <v>57</v>
      </c>
      <c r="L208" s="204"/>
      <c r="M208" s="204"/>
      <c r="N208" s="11"/>
    </row>
    <row r="209" spans="1:14" x14ac:dyDescent="0.25">
      <c r="A209" s="17">
        <f>K56</f>
        <v>1244.2281422222222</v>
      </c>
      <c r="B209" s="17"/>
      <c r="C209" s="17"/>
      <c r="D209" s="17">
        <f>K96</f>
        <v>118.87444444444444</v>
      </c>
      <c r="E209" s="17">
        <f>K107</f>
        <v>24.781111111111112</v>
      </c>
      <c r="F209" s="17">
        <f>K201</f>
        <v>184202</v>
      </c>
      <c r="G209" s="17">
        <f>L126</f>
        <v>21.496666666666666</v>
      </c>
      <c r="H209" s="17">
        <f>K186</f>
        <v>0</v>
      </c>
      <c r="I209" s="17">
        <f>K160</f>
        <v>724.85889555555559</v>
      </c>
      <c r="J209" s="17">
        <f>K194</f>
        <v>1.6644444444444444</v>
      </c>
      <c r="K209" s="20">
        <f>J120</f>
        <v>30.333333333333336</v>
      </c>
      <c r="L209" s="202">
        <f>SUM(A209:K209)</f>
        <v>186368.23703777778</v>
      </c>
      <c r="M209" s="203"/>
      <c r="N209" s="11"/>
    </row>
    <row r="210" spans="1:14" ht="15.75" thickBot="1" x14ac:dyDescent="0.3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.75" thickBot="1" x14ac:dyDescent="0.3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71">
        <f>L209*9</f>
        <v>1677314.1333400002</v>
      </c>
      <c r="N211" s="11"/>
    </row>
    <row r="212" spans="1:14" ht="15.75" thickBot="1" x14ac:dyDescent="0.3">
      <c r="A212" s="14" t="s">
        <v>112</v>
      </c>
      <c r="B212" s="14"/>
      <c r="C212" s="14"/>
      <c r="D212" s="11"/>
      <c r="E212" s="11"/>
      <c r="F212" s="11"/>
      <c r="G212" s="11"/>
      <c r="H212" s="11"/>
      <c r="I212" s="11"/>
      <c r="J212" s="11"/>
      <c r="K212" s="168">
        <f>I56+I96+I107+H120+J126+I160+I186+I175+I194+I201</f>
        <v>1677314.1333399999</v>
      </c>
      <c r="L212" s="11"/>
      <c r="M212" s="11"/>
      <c r="N212" s="11"/>
    </row>
    <row r="213" spans="1:14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  <c r="N214" s="11"/>
    </row>
    <row r="215" spans="1:14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8.75" x14ac:dyDescent="0.3">
      <c r="A216" s="3" t="s">
        <v>113</v>
      </c>
      <c r="B216" s="3"/>
      <c r="C216" s="3"/>
      <c r="G216" s="3" t="s">
        <v>114</v>
      </c>
    </row>
    <row r="224" spans="1:14" ht="15.75" x14ac:dyDescent="0.25">
      <c r="A224" s="7" t="s">
        <v>72</v>
      </c>
      <c r="B224" s="7"/>
    </row>
    <row r="225" spans="1:3" ht="15.75" x14ac:dyDescent="0.25">
      <c r="A225" s="7" t="s">
        <v>73</v>
      </c>
      <c r="B225" s="7"/>
    </row>
    <row r="226" spans="1:3" ht="15.75" x14ac:dyDescent="0.25">
      <c r="A226" s="7" t="s">
        <v>74</v>
      </c>
      <c r="C226" s="7"/>
    </row>
    <row r="227" spans="1:3" ht="15.75" x14ac:dyDescent="0.25">
      <c r="A227" s="2"/>
      <c r="B227" s="2"/>
      <c r="C227" s="2"/>
    </row>
  </sheetData>
  <mergeCells count="195"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26:E26"/>
    <mergeCell ref="G26:L26"/>
    <mergeCell ref="A27:E27"/>
    <mergeCell ref="G27:L27"/>
    <mergeCell ref="A28:E28"/>
    <mergeCell ref="A29:E29"/>
    <mergeCell ref="G29:L29"/>
    <mergeCell ref="A23:E23"/>
    <mergeCell ref="G23:L23"/>
    <mergeCell ref="A24:E24"/>
    <mergeCell ref="G24:L24"/>
    <mergeCell ref="A25:E25"/>
    <mergeCell ref="G25:L25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65:E65"/>
    <mergeCell ref="A66:E66"/>
    <mergeCell ref="A67:E67"/>
    <mergeCell ref="A68:E68"/>
    <mergeCell ref="A69:E69"/>
    <mergeCell ref="A70:E70"/>
    <mergeCell ref="A54:E54"/>
    <mergeCell ref="A55:E55"/>
    <mergeCell ref="A56:E56"/>
    <mergeCell ref="A61:M61"/>
    <mergeCell ref="A63:E63"/>
    <mergeCell ref="A64:E64"/>
    <mergeCell ref="A77:E77"/>
    <mergeCell ref="A78:E78"/>
    <mergeCell ref="A79:E79"/>
    <mergeCell ref="A80:E80"/>
    <mergeCell ref="A81:E81"/>
    <mergeCell ref="A82:E82"/>
    <mergeCell ref="A71:E71"/>
    <mergeCell ref="A72:E72"/>
    <mergeCell ref="A73:E73"/>
    <mergeCell ref="A74:E74"/>
    <mergeCell ref="A75:E75"/>
    <mergeCell ref="A76:E76"/>
    <mergeCell ref="A92:E92"/>
    <mergeCell ref="A93:E93"/>
    <mergeCell ref="A94:E94"/>
    <mergeCell ref="A95:E95"/>
    <mergeCell ref="A96:E96"/>
    <mergeCell ref="A98:M98"/>
    <mergeCell ref="A83:E83"/>
    <mergeCell ref="A84:L84"/>
    <mergeCell ref="A86:M86"/>
    <mergeCell ref="A88:L88"/>
    <mergeCell ref="A90:E90"/>
    <mergeCell ref="A91:E91"/>
    <mergeCell ref="A109:M109"/>
    <mergeCell ref="A111:E111"/>
    <mergeCell ref="A112:E112"/>
    <mergeCell ref="A113:E113"/>
    <mergeCell ref="A114:E114"/>
    <mergeCell ref="A115:E115"/>
    <mergeCell ref="A100:E100"/>
    <mergeCell ref="A101:E101"/>
    <mergeCell ref="A102:E102"/>
    <mergeCell ref="A103:E103"/>
    <mergeCell ref="A104:E104"/>
    <mergeCell ref="A106:E106"/>
    <mergeCell ref="A105:E105"/>
    <mergeCell ref="A124:E124"/>
    <mergeCell ref="A125:E125"/>
    <mergeCell ref="A126:E126"/>
    <mergeCell ref="F126:I126"/>
    <mergeCell ref="A130:M130"/>
    <mergeCell ref="A132:E132"/>
    <mergeCell ref="A116:E116"/>
    <mergeCell ref="A118:E118"/>
    <mergeCell ref="A119:E119"/>
    <mergeCell ref="A120:E120"/>
    <mergeCell ref="A122:N122"/>
    <mergeCell ref="A123:E123"/>
    <mergeCell ref="A139:E139"/>
    <mergeCell ref="A140:E140"/>
    <mergeCell ref="A141:E141"/>
    <mergeCell ref="A142:E142"/>
    <mergeCell ref="A143:E143"/>
    <mergeCell ref="A144:E144"/>
    <mergeCell ref="A133:E133"/>
    <mergeCell ref="A134:E134"/>
    <mergeCell ref="A135:E135"/>
    <mergeCell ref="A136:E136"/>
    <mergeCell ref="A137:E137"/>
    <mergeCell ref="A138:E138"/>
    <mergeCell ref="A151:E151"/>
    <mergeCell ref="A152:E152"/>
    <mergeCell ref="A153:E153"/>
    <mergeCell ref="A154:E154"/>
    <mergeCell ref="A155:E155"/>
    <mergeCell ref="A156:E156"/>
    <mergeCell ref="A145:E145"/>
    <mergeCell ref="A146:E146"/>
    <mergeCell ref="A147:E147"/>
    <mergeCell ref="A148:E148"/>
    <mergeCell ref="A149:E149"/>
    <mergeCell ref="A150:E150"/>
    <mergeCell ref="A165:E165"/>
    <mergeCell ref="A166:E166"/>
    <mergeCell ref="A167:E167"/>
    <mergeCell ref="A168:L168"/>
    <mergeCell ref="A170:L170"/>
    <mergeCell ref="A172:E172"/>
    <mergeCell ref="A157:E157"/>
    <mergeCell ref="A158:E158"/>
    <mergeCell ref="A159:E159"/>
    <mergeCell ref="A160:E160"/>
    <mergeCell ref="A162:M162"/>
    <mergeCell ref="A164:E164"/>
    <mergeCell ref="A184:E184"/>
    <mergeCell ref="A185:E185"/>
    <mergeCell ref="A189:L189"/>
    <mergeCell ref="A190:E190"/>
    <mergeCell ref="A191:E191"/>
    <mergeCell ref="A192:H192"/>
    <mergeCell ref="A173:E173"/>
    <mergeCell ref="A174:E174"/>
    <mergeCell ref="A176:M176"/>
    <mergeCell ref="A181:E181"/>
    <mergeCell ref="A182:E182"/>
    <mergeCell ref="A183:E183"/>
    <mergeCell ref="A201:H201"/>
    <mergeCell ref="A205:M205"/>
    <mergeCell ref="A207:C207"/>
    <mergeCell ref="D207:K207"/>
    <mergeCell ref="L207:M208"/>
    <mergeCell ref="L209:M209"/>
    <mergeCell ref="A194:H194"/>
    <mergeCell ref="A196:L196"/>
    <mergeCell ref="A197:E197"/>
    <mergeCell ref="A198:E198"/>
    <mergeCell ref="A199:E199"/>
    <mergeCell ref="A200:E200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Работа №1 на 01.01.2018</vt:lpstr>
      <vt:lpstr>Работа №2 на 01.01.2018</vt:lpstr>
      <vt:lpstr>Работа №3 на 01.01.2018</vt:lpstr>
      <vt:lpstr>Работа №4 на 01.01.2018</vt:lpstr>
      <vt:lpstr>Работа №5 на 01.01.2018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2018-03-27T04:29:33Z</dcterms:modified>
</cp:coreProperties>
</file>