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25" windowWidth="15120" windowHeight="7590" activeTab="2"/>
  </bookViews>
  <sheets>
    <sheet name="СВОД" sheetId="11" r:id="rId1"/>
    <sheet name="Услуга №1" sheetId="6" r:id="rId2"/>
    <sheet name="Услуга №2 " sheetId="4" r:id="rId3"/>
    <sheet name="Работа №1" sheetId="7" r:id="rId4"/>
    <sheet name="Работа №2" sheetId="13" r:id="rId5"/>
    <sheet name="Работа №3" sheetId="9" r:id="rId6"/>
  </sheets>
  <definedNames>
    <definedName name="_xlnm.Print_Area" localSheetId="5">'Работа №3'!$A$1:$M$133</definedName>
    <definedName name="_xlnm.Print_Area" localSheetId="1">'Услуга №1'!$A$1:$L$120</definedName>
  </definedNames>
  <calcPr calcId="162913"/>
</workbook>
</file>

<file path=xl/calcChain.xml><?xml version="1.0" encoding="utf-8"?>
<calcChain xmlns="http://schemas.openxmlformats.org/spreadsheetml/2006/main">
  <c r="N31" i="6" l="1"/>
  <c r="B2" i="11" l="1"/>
  <c r="M73" i="6"/>
  <c r="M113" i="6" s="1"/>
  <c r="I106" i="6"/>
  <c r="A109" i="7"/>
  <c r="A108" i="13"/>
  <c r="A119" i="9"/>
  <c r="A122" i="7"/>
  <c r="A121" i="13"/>
  <c r="I81" i="6"/>
  <c r="M69" i="6"/>
  <c r="I96" i="9"/>
  <c r="M59" i="6"/>
  <c r="I85" i="9"/>
  <c r="I84" i="9"/>
  <c r="I83" i="9"/>
  <c r="I82" i="9"/>
  <c r="I59" i="13"/>
  <c r="I58" i="13"/>
  <c r="I57" i="13"/>
  <c r="I56" i="13"/>
  <c r="I55" i="13"/>
  <c r="I58" i="7"/>
  <c r="I57" i="7"/>
  <c r="I56" i="7"/>
  <c r="I55" i="7"/>
  <c r="I61" i="4"/>
  <c r="I60" i="4"/>
  <c r="I59" i="4"/>
  <c r="I58" i="4"/>
  <c r="I58" i="6"/>
  <c r="I57" i="6"/>
  <c r="I56" i="6"/>
  <c r="I55" i="6"/>
  <c r="G114" i="9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87" i="13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87" i="7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89" i="4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86" i="6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50" i="9"/>
  <c r="G40" i="13"/>
  <c r="G41" i="13"/>
  <c r="G42" i="13"/>
  <c r="G43" i="13"/>
  <c r="G44" i="13"/>
  <c r="G45" i="13"/>
  <c r="G46" i="13"/>
  <c r="G47" i="13"/>
  <c r="G48" i="13"/>
  <c r="G49" i="13"/>
  <c r="G50" i="13"/>
  <c r="G39" i="13"/>
  <c r="G41" i="7"/>
  <c r="G42" i="7"/>
  <c r="G43" i="7"/>
  <c r="G44" i="7"/>
  <c r="G45" i="7"/>
  <c r="G46" i="7"/>
  <c r="G47" i="7"/>
  <c r="G48" i="7"/>
  <c r="G49" i="7"/>
  <c r="G50" i="7"/>
  <c r="G40" i="7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39" i="4"/>
  <c r="G39" i="6"/>
  <c r="G40" i="6"/>
  <c r="G41" i="6"/>
  <c r="G42" i="6"/>
  <c r="G43" i="6"/>
  <c r="G44" i="6"/>
  <c r="G45" i="6"/>
  <c r="G46" i="6"/>
  <c r="G47" i="6"/>
  <c r="G48" i="6"/>
  <c r="G49" i="6"/>
  <c r="G50" i="6"/>
  <c r="G38" i="6"/>
  <c r="M19" i="6"/>
  <c r="H38" i="6"/>
  <c r="F50" i="7"/>
  <c r="F49" i="7"/>
  <c r="F48" i="7"/>
  <c r="F47" i="7"/>
  <c r="F46" i="7"/>
  <c r="F45" i="7"/>
  <c r="F44" i="7"/>
  <c r="F43" i="7"/>
  <c r="F42" i="7"/>
  <c r="F41" i="7"/>
  <c r="F40" i="7"/>
  <c r="F104" i="7"/>
  <c r="F103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L35" i="13"/>
  <c r="F35" i="13"/>
  <c r="A132" i="9" l="1"/>
  <c r="A120" i="4"/>
  <c r="A107" i="4" l="1"/>
  <c r="I108" i="9"/>
  <c r="I106" i="9"/>
  <c r="J105" i="9"/>
  <c r="J106" i="9" s="1"/>
  <c r="J107" i="9" s="1"/>
  <c r="K107" i="9" s="1"/>
  <c r="I105" i="9"/>
  <c r="K105" i="9" s="1"/>
  <c r="I81" i="13"/>
  <c r="I79" i="13"/>
  <c r="I78" i="13"/>
  <c r="I82" i="13" s="1"/>
  <c r="I81" i="7"/>
  <c r="I79" i="7"/>
  <c r="I78" i="7"/>
  <c r="I84" i="4"/>
  <c r="I82" i="4"/>
  <c r="I81" i="4"/>
  <c r="K80" i="6"/>
  <c r="J80" i="6"/>
  <c r="J79" i="6"/>
  <c r="I79" i="6"/>
  <c r="K79" i="6" s="1"/>
  <c r="I68" i="6"/>
  <c r="I63" i="6"/>
  <c r="I64" i="6"/>
  <c r="I65" i="6"/>
  <c r="I66" i="6"/>
  <c r="I67" i="6"/>
  <c r="I86" i="9"/>
  <c r="I62" i="4"/>
  <c r="I59" i="6"/>
  <c r="G58" i="6"/>
  <c r="G57" i="6"/>
  <c r="G56" i="6"/>
  <c r="G55" i="6"/>
  <c r="I109" i="9" l="1"/>
  <c r="I82" i="7"/>
  <c r="I85" i="4"/>
  <c r="K106" i="9"/>
  <c r="J108" i="9"/>
  <c r="K108" i="9" s="1"/>
  <c r="I59" i="7"/>
  <c r="I69" i="6"/>
  <c r="K109" i="9" l="1"/>
  <c r="H125" i="9" s="1"/>
  <c r="J55" i="13" l="1"/>
  <c r="J55" i="7" l="1"/>
  <c r="F102" i="4"/>
  <c r="F101" i="4"/>
  <c r="F100" i="4"/>
  <c r="F99" i="4"/>
  <c r="F98" i="4"/>
  <c r="F97" i="4"/>
  <c r="F96" i="4"/>
  <c r="F95" i="4"/>
  <c r="F94" i="4"/>
  <c r="F93" i="4"/>
  <c r="F92" i="4"/>
  <c r="F91" i="4"/>
  <c r="F89" i="4"/>
  <c r="F53" i="4"/>
  <c r="F52" i="4"/>
  <c r="F102" i="7" s="1"/>
  <c r="F51" i="4"/>
  <c r="F50" i="4"/>
  <c r="F49" i="4"/>
  <c r="F48" i="4"/>
  <c r="F47" i="4"/>
  <c r="F46" i="4"/>
  <c r="F45" i="4"/>
  <c r="F44" i="4"/>
  <c r="F40" i="4"/>
  <c r="F39" i="4"/>
  <c r="H87" i="6"/>
  <c r="I87" i="6" s="1"/>
  <c r="H91" i="6"/>
  <c r="I91" i="6" s="1"/>
  <c r="H92" i="6"/>
  <c r="I92" i="6" s="1"/>
  <c r="H93" i="6"/>
  <c r="I93" i="6" s="1"/>
  <c r="H94" i="6"/>
  <c r="I94" i="6" s="1"/>
  <c r="H95" i="6"/>
  <c r="I95" i="6" s="1"/>
  <c r="H96" i="6"/>
  <c r="I96" i="6" s="1"/>
  <c r="H97" i="6"/>
  <c r="I97" i="6" s="1"/>
  <c r="H98" i="6"/>
  <c r="I98" i="6" s="1"/>
  <c r="H99" i="6"/>
  <c r="I99" i="6" s="1"/>
  <c r="H100" i="6"/>
  <c r="I100" i="6" s="1"/>
  <c r="H101" i="6"/>
  <c r="I101" i="6" s="1"/>
  <c r="H86" i="6"/>
  <c r="I86" i="6" s="1"/>
  <c r="F88" i="6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50" i="6"/>
  <c r="I50" i="6" s="1"/>
  <c r="I38" i="6"/>
  <c r="L46" i="9"/>
  <c r="F46" i="9"/>
  <c r="L34" i="6"/>
  <c r="F34" i="6"/>
  <c r="H39" i="4" l="1"/>
  <c r="I39" i="4" s="1"/>
  <c r="H92" i="4"/>
  <c r="I92" i="4" s="1"/>
  <c r="H44" i="4"/>
  <c r="I44" i="4" s="1"/>
  <c r="H48" i="4"/>
  <c r="I48" i="4" s="1"/>
  <c r="H50" i="4"/>
  <c r="I50" i="4" s="1"/>
  <c r="H52" i="4"/>
  <c r="I52" i="4" s="1"/>
  <c r="H89" i="4"/>
  <c r="I89" i="4" s="1"/>
  <c r="H98" i="4"/>
  <c r="I98" i="4" s="1"/>
  <c r="H100" i="4"/>
  <c r="I100" i="4" s="1"/>
  <c r="H102" i="4"/>
  <c r="I102" i="4" s="1"/>
  <c r="H40" i="4"/>
  <c r="I40" i="4" s="1"/>
  <c r="H45" i="4"/>
  <c r="I45" i="4" s="1"/>
  <c r="H47" i="4"/>
  <c r="I47" i="4" s="1"/>
  <c r="H49" i="4"/>
  <c r="I49" i="4" s="1"/>
  <c r="H51" i="4"/>
  <c r="I51" i="4" s="1"/>
  <c r="H53" i="4"/>
  <c r="I53" i="4" s="1"/>
  <c r="H91" i="4"/>
  <c r="I91" i="4" s="1"/>
  <c r="H97" i="4"/>
  <c r="I97" i="4" s="1"/>
  <c r="I51" i="6"/>
  <c r="H88" i="6"/>
  <c r="I88" i="6" s="1"/>
  <c r="F47" i="13"/>
  <c r="F45" i="13"/>
  <c r="H95" i="4"/>
  <c r="I95" i="4" s="1"/>
  <c r="H93" i="4"/>
  <c r="I93" i="4" s="1"/>
  <c r="H46" i="4"/>
  <c r="I46" i="4" s="1"/>
  <c r="H94" i="4"/>
  <c r="I94" i="4" s="1"/>
  <c r="F102" i="13"/>
  <c r="H101" i="4"/>
  <c r="I101" i="4" s="1"/>
  <c r="H99" i="4"/>
  <c r="I99" i="4" s="1"/>
  <c r="H96" i="4"/>
  <c r="I96" i="4" s="1"/>
  <c r="F89" i="6"/>
  <c r="H89" i="6" s="1"/>
  <c r="I89" i="6" s="1"/>
  <c r="F90" i="4"/>
  <c r="H49" i="7" l="1"/>
  <c r="I49" i="7" s="1"/>
  <c r="F48" i="13"/>
  <c r="H97" i="7"/>
  <c r="I97" i="7" s="1"/>
  <c r="F50" i="13"/>
  <c r="H92" i="7"/>
  <c r="I92" i="7" s="1"/>
  <c r="F90" i="13"/>
  <c r="H44" i="7"/>
  <c r="I44" i="7" s="1"/>
  <c r="F92" i="13"/>
  <c r="H46" i="7"/>
  <c r="I46" i="7" s="1"/>
  <c r="F96" i="13"/>
  <c r="F87" i="13"/>
  <c r="F114" i="9" s="1"/>
  <c r="H114" i="9" s="1"/>
  <c r="I114" i="9" s="1"/>
  <c r="F46" i="13"/>
  <c r="F103" i="13"/>
  <c r="F44" i="13"/>
  <c r="H91" i="7"/>
  <c r="I91" i="7" s="1"/>
  <c r="F97" i="13"/>
  <c r="F40" i="13"/>
  <c r="F98" i="13"/>
  <c r="F95" i="13"/>
  <c r="F99" i="13"/>
  <c r="F93" i="13"/>
  <c r="F94" i="13"/>
  <c r="F91" i="13"/>
  <c r="H93" i="7"/>
  <c r="I93" i="7" s="1"/>
  <c r="H48" i="7"/>
  <c r="I48" i="7" s="1"/>
  <c r="H100" i="7"/>
  <c r="I100" i="7" s="1"/>
  <c r="F42" i="4"/>
  <c r="H42" i="4" s="1"/>
  <c r="I42" i="4" s="1"/>
  <c r="F90" i="6"/>
  <c r="H90" i="6" s="1"/>
  <c r="I90" i="6" s="1"/>
  <c r="F41" i="4"/>
  <c r="H41" i="4" s="1"/>
  <c r="I41" i="4" s="1"/>
  <c r="H90" i="4"/>
  <c r="I90" i="4" s="1"/>
  <c r="I103" i="4" s="1"/>
  <c r="L35" i="4"/>
  <c r="F35" i="4"/>
  <c r="L36" i="7"/>
  <c r="F36" i="7"/>
  <c r="M34" i="6" s="1"/>
  <c r="N47" i="9" l="1"/>
  <c r="H40" i="7"/>
  <c r="F39" i="13"/>
  <c r="F50" i="9" s="1"/>
  <c r="H50" i="9" s="1"/>
  <c r="I50" i="9" s="1"/>
  <c r="H94" i="7"/>
  <c r="I94" i="7" s="1"/>
  <c r="F89" i="13"/>
  <c r="H95" i="7"/>
  <c r="I95" i="7" s="1"/>
  <c r="F49" i="13"/>
  <c r="H99" i="7"/>
  <c r="I99" i="7" s="1"/>
  <c r="F101" i="13"/>
  <c r="H96" i="13"/>
  <c r="I96" i="13" s="1"/>
  <c r="H42" i="7"/>
  <c r="I42" i="7" s="1"/>
  <c r="H101" i="7"/>
  <c r="I101" i="7" s="1"/>
  <c r="H90" i="13"/>
  <c r="I90" i="13" s="1"/>
  <c r="H43" i="7"/>
  <c r="I43" i="7" s="1"/>
  <c r="H102" i="7"/>
  <c r="I102" i="7" s="1"/>
  <c r="H103" i="7"/>
  <c r="I103" i="7" s="1"/>
  <c r="H50" i="7"/>
  <c r="I50" i="7" s="1"/>
  <c r="H104" i="7"/>
  <c r="I104" i="7" s="1"/>
  <c r="H45" i="7"/>
  <c r="I45" i="7" s="1"/>
  <c r="H96" i="7"/>
  <c r="I96" i="7" s="1"/>
  <c r="I115" i="9"/>
  <c r="H47" i="7"/>
  <c r="I47" i="7" s="1"/>
  <c r="I102" i="6"/>
  <c r="H50" i="13"/>
  <c r="I50" i="13" s="1"/>
  <c r="H48" i="13"/>
  <c r="I48" i="13" s="1"/>
  <c r="H92" i="13"/>
  <c r="I92" i="13" s="1"/>
  <c r="F43" i="4"/>
  <c r="H43" i="4" s="1"/>
  <c r="I43" i="4" s="1"/>
  <c r="H68" i="13"/>
  <c r="I68" i="13" s="1"/>
  <c r="H67" i="13"/>
  <c r="I67" i="13" s="1"/>
  <c r="H66" i="13"/>
  <c r="I66" i="13" s="1"/>
  <c r="H65" i="13"/>
  <c r="I65" i="13" s="1"/>
  <c r="H64" i="13"/>
  <c r="I64" i="13" s="1"/>
  <c r="H63" i="13"/>
  <c r="I63" i="13" s="1"/>
  <c r="H58" i="13"/>
  <c r="G58" i="13" s="1"/>
  <c r="H57" i="13"/>
  <c r="G57" i="13" s="1"/>
  <c r="H56" i="13"/>
  <c r="G56" i="13" s="1"/>
  <c r="H55" i="13"/>
  <c r="G55" i="13" s="1"/>
  <c r="J39" i="13"/>
  <c r="J40" i="13" s="1"/>
  <c r="I40" i="7" l="1"/>
  <c r="H88" i="7"/>
  <c r="I88" i="7" s="1"/>
  <c r="F88" i="13"/>
  <c r="F65" i="9"/>
  <c r="H65" i="9" s="1"/>
  <c r="I65" i="9" s="1"/>
  <c r="H39" i="13"/>
  <c r="I39" i="13" s="1"/>
  <c r="K39" i="13" s="1"/>
  <c r="I69" i="13"/>
  <c r="H44" i="13"/>
  <c r="I44" i="13" s="1"/>
  <c r="F56" i="9"/>
  <c r="H56" i="9" s="1"/>
  <c r="I56" i="9" s="1"/>
  <c r="H101" i="13"/>
  <c r="I101" i="13" s="1"/>
  <c r="F75" i="9"/>
  <c r="H75" i="9" s="1"/>
  <c r="I75" i="9" s="1"/>
  <c r="H103" i="13"/>
  <c r="I103" i="13" s="1"/>
  <c r="F77" i="9"/>
  <c r="H77" i="9" s="1"/>
  <c r="I77" i="9" s="1"/>
  <c r="H46" i="13"/>
  <c r="I46" i="13" s="1"/>
  <c r="F59" i="9"/>
  <c r="H59" i="9" s="1"/>
  <c r="I59" i="9" s="1"/>
  <c r="H49" i="13"/>
  <c r="I49" i="13" s="1"/>
  <c r="F71" i="9"/>
  <c r="H71" i="9" s="1"/>
  <c r="I71" i="9" s="1"/>
  <c r="H45" i="13"/>
  <c r="I45" i="13" s="1"/>
  <c r="F57" i="9"/>
  <c r="H57" i="9" s="1"/>
  <c r="I57" i="9" s="1"/>
  <c r="H47" i="13"/>
  <c r="I47" i="13" s="1"/>
  <c r="F68" i="9"/>
  <c r="H68" i="9" s="1"/>
  <c r="I68" i="9" s="1"/>
  <c r="H102" i="13"/>
  <c r="I102" i="13" s="1"/>
  <c r="F76" i="9"/>
  <c r="H76" i="9" s="1"/>
  <c r="I76" i="9" s="1"/>
  <c r="I54" i="4"/>
  <c r="F73" i="9"/>
  <c r="H73" i="9" s="1"/>
  <c r="I73" i="9" s="1"/>
  <c r="H89" i="13"/>
  <c r="I89" i="13" s="1"/>
  <c r="F69" i="9"/>
  <c r="H69" i="9" s="1"/>
  <c r="I69" i="9" s="1"/>
  <c r="F61" i="9"/>
  <c r="H61" i="9" s="1"/>
  <c r="I61" i="9" s="1"/>
  <c r="J41" i="13"/>
  <c r="J42" i="13" s="1"/>
  <c r="I74" i="13"/>
  <c r="J56" i="13"/>
  <c r="J57" i="13" s="1"/>
  <c r="K55" i="13"/>
  <c r="I109" i="13"/>
  <c r="H87" i="13"/>
  <c r="I87" i="13" s="1"/>
  <c r="H91" i="9"/>
  <c r="I91" i="9" s="1"/>
  <c r="H92" i="9"/>
  <c r="I92" i="9" s="1"/>
  <c r="H93" i="9"/>
  <c r="I93" i="9" s="1"/>
  <c r="H94" i="9"/>
  <c r="I94" i="9" s="1"/>
  <c r="H95" i="9"/>
  <c r="I95" i="9" s="1"/>
  <c r="H90" i="9"/>
  <c r="I90" i="9" s="1"/>
  <c r="H64" i="7"/>
  <c r="I64" i="7" s="1"/>
  <c r="H65" i="7"/>
  <c r="I65" i="7" s="1"/>
  <c r="H66" i="7"/>
  <c r="I66" i="7" s="1"/>
  <c r="H67" i="7"/>
  <c r="I67" i="7" s="1"/>
  <c r="H68" i="7"/>
  <c r="I68" i="7" s="1"/>
  <c r="H63" i="7"/>
  <c r="I63" i="7" s="1"/>
  <c r="H67" i="4"/>
  <c r="I67" i="4" s="1"/>
  <c r="H68" i="4"/>
  <c r="I68" i="4" s="1"/>
  <c r="H69" i="4"/>
  <c r="I69" i="4" s="1"/>
  <c r="H70" i="4"/>
  <c r="I70" i="4" s="1"/>
  <c r="H71" i="4"/>
  <c r="I71" i="4" s="1"/>
  <c r="H66" i="4"/>
  <c r="I66" i="4" s="1"/>
  <c r="H83" i="9"/>
  <c r="G83" i="9" s="1"/>
  <c r="H84" i="9"/>
  <c r="G84" i="9" s="1"/>
  <c r="H85" i="9"/>
  <c r="G85" i="9" s="1"/>
  <c r="H82" i="9"/>
  <c r="G82" i="9" s="1"/>
  <c r="H56" i="7"/>
  <c r="G56" i="7" s="1"/>
  <c r="H57" i="7"/>
  <c r="G57" i="7" s="1"/>
  <c r="H58" i="7"/>
  <c r="G58" i="7" s="1"/>
  <c r="H55" i="7"/>
  <c r="G55" i="7" s="1"/>
  <c r="H59" i="4"/>
  <c r="G59" i="4" s="1"/>
  <c r="H60" i="4"/>
  <c r="G60" i="4" s="1"/>
  <c r="H61" i="4"/>
  <c r="G61" i="4" s="1"/>
  <c r="H58" i="4"/>
  <c r="G58" i="4" s="1"/>
  <c r="F58" i="9"/>
  <c r="H58" i="9" s="1"/>
  <c r="I58" i="9" s="1"/>
  <c r="H98" i="7" l="1"/>
  <c r="I98" i="7" s="1"/>
  <c r="F100" i="13"/>
  <c r="H41" i="7"/>
  <c r="I41" i="7" s="1"/>
  <c r="I51" i="7" s="1"/>
  <c r="F42" i="13"/>
  <c r="H89" i="7"/>
  <c r="I89" i="7" s="1"/>
  <c r="F41" i="13"/>
  <c r="H90" i="7"/>
  <c r="I90" i="7" s="1"/>
  <c r="F43" i="13"/>
  <c r="I72" i="4"/>
  <c r="I69" i="7"/>
  <c r="H91" i="13"/>
  <c r="I91" i="13" s="1"/>
  <c r="F60" i="9"/>
  <c r="H60" i="9" s="1"/>
  <c r="I60" i="9" s="1"/>
  <c r="H94" i="13"/>
  <c r="I94" i="13" s="1"/>
  <c r="F63" i="9"/>
  <c r="H63" i="9" s="1"/>
  <c r="I63" i="9" s="1"/>
  <c r="H95" i="13"/>
  <c r="I95" i="13" s="1"/>
  <c r="F64" i="9"/>
  <c r="H64" i="9" s="1"/>
  <c r="I64" i="9" s="1"/>
  <c r="H98" i="13"/>
  <c r="I98" i="13" s="1"/>
  <c r="F70" i="9"/>
  <c r="H70" i="9" s="1"/>
  <c r="I70" i="9" s="1"/>
  <c r="H40" i="13"/>
  <c r="I40" i="13" s="1"/>
  <c r="K40" i="13" s="1"/>
  <c r="F52" i="9"/>
  <c r="H52" i="9" s="1"/>
  <c r="I52" i="9" s="1"/>
  <c r="H93" i="13"/>
  <c r="I93" i="13" s="1"/>
  <c r="F62" i="9"/>
  <c r="H62" i="9" s="1"/>
  <c r="I62" i="9" s="1"/>
  <c r="H99" i="13"/>
  <c r="I99" i="13" s="1"/>
  <c r="F72" i="9"/>
  <c r="H72" i="9" s="1"/>
  <c r="I72" i="9" s="1"/>
  <c r="H97" i="13"/>
  <c r="I97" i="13" s="1"/>
  <c r="F67" i="9"/>
  <c r="H67" i="9" s="1"/>
  <c r="I67" i="9" s="1"/>
  <c r="F66" i="9"/>
  <c r="H66" i="9" s="1"/>
  <c r="I66" i="9" s="1"/>
  <c r="H88" i="13"/>
  <c r="I88" i="13" s="1"/>
  <c r="J43" i="13"/>
  <c r="K56" i="13"/>
  <c r="J58" i="13"/>
  <c r="K57" i="13"/>
  <c r="H100" i="13" l="1"/>
  <c r="I100" i="13" s="1"/>
  <c r="H42" i="13"/>
  <c r="I42" i="13" s="1"/>
  <c r="K42" i="13" s="1"/>
  <c r="H43" i="13"/>
  <c r="I43" i="13" s="1"/>
  <c r="K43" i="13" s="1"/>
  <c r="H41" i="13"/>
  <c r="I41" i="13" s="1"/>
  <c r="F51" i="9"/>
  <c r="H51" i="9" s="1"/>
  <c r="I51" i="9" s="1"/>
  <c r="J44" i="13"/>
  <c r="K44" i="13" s="1"/>
  <c r="J63" i="13"/>
  <c r="K58" i="13"/>
  <c r="K59" i="13" s="1"/>
  <c r="D114" i="13" s="1"/>
  <c r="I104" i="13" l="1"/>
  <c r="K41" i="13"/>
  <c r="I51" i="13"/>
  <c r="F74" i="9"/>
  <c r="H74" i="9" s="1"/>
  <c r="I74" i="9" s="1"/>
  <c r="F54" i="9"/>
  <c r="H54" i="9" s="1"/>
  <c r="I54" i="9" s="1"/>
  <c r="F55" i="9"/>
  <c r="H55" i="9" s="1"/>
  <c r="I55" i="9" s="1"/>
  <c r="F53" i="9"/>
  <c r="H53" i="9" s="1"/>
  <c r="I53" i="9" s="1"/>
  <c r="J45" i="13"/>
  <c r="K45" i="13" s="1"/>
  <c r="J64" i="13"/>
  <c r="K63" i="13"/>
  <c r="J39" i="4"/>
  <c r="H87" i="7"/>
  <c r="I87" i="7" s="1"/>
  <c r="J50" i="9"/>
  <c r="J40" i="7"/>
  <c r="J41" i="7" s="1"/>
  <c r="K41" i="7" s="1"/>
  <c r="J38" i="6"/>
  <c r="I117" i="13" l="1"/>
  <c r="J51" i="9"/>
  <c r="K50" i="9"/>
  <c r="J39" i="6"/>
  <c r="K38" i="6"/>
  <c r="I105" i="7"/>
  <c r="I78" i="9"/>
  <c r="J46" i="13"/>
  <c r="K46" i="13" s="1"/>
  <c r="J42" i="7"/>
  <c r="K42" i="7" s="1"/>
  <c r="J40" i="4"/>
  <c r="J65" i="13"/>
  <c r="K64" i="13"/>
  <c r="K40" i="7"/>
  <c r="I101" i="9"/>
  <c r="I74" i="7"/>
  <c r="K39" i="4"/>
  <c r="I77" i="4"/>
  <c r="K81" i="6"/>
  <c r="I78" i="6"/>
  <c r="M51" i="6" l="1"/>
  <c r="I82" i="6"/>
  <c r="M82" i="6" s="1"/>
  <c r="J52" i="9"/>
  <c r="K51" i="9"/>
  <c r="J40" i="6"/>
  <c r="K39" i="6"/>
  <c r="J47" i="13"/>
  <c r="K47" i="13" s="1"/>
  <c r="J43" i="7"/>
  <c r="K43" i="7" s="1"/>
  <c r="J41" i="4"/>
  <c r="K40" i="4"/>
  <c r="J68" i="13"/>
  <c r="J67" i="13"/>
  <c r="J66" i="13"/>
  <c r="K66" i="13" s="1"/>
  <c r="K65" i="13"/>
  <c r="I110" i="7"/>
  <c r="I120" i="9"/>
  <c r="I128" i="9" s="1"/>
  <c r="I108" i="4"/>
  <c r="I115" i="4" s="1"/>
  <c r="I107" i="6"/>
  <c r="I74" i="6"/>
  <c r="I119" i="7" l="1"/>
  <c r="M107" i="6"/>
  <c r="I115" i="6"/>
  <c r="A2" i="11" s="1"/>
  <c r="J53" i="9"/>
  <c r="K52" i="9"/>
  <c r="J41" i="6"/>
  <c r="K40" i="6"/>
  <c r="J48" i="13"/>
  <c r="K48" i="13" s="1"/>
  <c r="J44" i="7"/>
  <c r="K44" i="7" s="1"/>
  <c r="J42" i="4"/>
  <c r="K41" i="4"/>
  <c r="K68" i="13"/>
  <c r="J73" i="13"/>
  <c r="J78" i="13" s="1"/>
  <c r="K67" i="13"/>
  <c r="J114" i="9"/>
  <c r="K114" i="9" s="1"/>
  <c r="K115" i="9" s="1"/>
  <c r="K69" i="13" l="1"/>
  <c r="E114" i="13" s="1"/>
  <c r="J79" i="13"/>
  <c r="K78" i="13"/>
  <c r="J81" i="13"/>
  <c r="K81" i="13" s="1"/>
  <c r="J54" i="9"/>
  <c r="K53" i="9"/>
  <c r="J42" i="6"/>
  <c r="K41" i="6"/>
  <c r="J49" i="13"/>
  <c r="K49" i="13" s="1"/>
  <c r="J45" i="7"/>
  <c r="K45" i="7" s="1"/>
  <c r="J43" i="4"/>
  <c r="K42" i="4"/>
  <c r="J87" i="13"/>
  <c r="J88" i="13" s="1"/>
  <c r="K73" i="13"/>
  <c r="K74" i="13" s="1"/>
  <c r="G114" i="13" s="1"/>
  <c r="J119" i="9"/>
  <c r="J80" i="13" l="1"/>
  <c r="K80" i="13" s="1"/>
  <c r="K79" i="13"/>
  <c r="K82" i="13" s="1"/>
  <c r="H114" i="13" s="1"/>
  <c r="J55" i="9"/>
  <c r="K54" i="9"/>
  <c r="J89" i="13"/>
  <c r="K88" i="13"/>
  <c r="J43" i="6"/>
  <c r="K42" i="6"/>
  <c r="J50" i="13"/>
  <c r="K50" i="13" s="1"/>
  <c r="K51" i="13" s="1"/>
  <c r="A114" i="13" s="1"/>
  <c r="J46" i="7"/>
  <c r="K46" i="7" s="1"/>
  <c r="K43" i="4"/>
  <c r="J90" i="4"/>
  <c r="I125" i="9"/>
  <c r="J56" i="9" l="1"/>
  <c r="K55" i="9"/>
  <c r="J90" i="13"/>
  <c r="K89" i="13"/>
  <c r="J44" i="6"/>
  <c r="K43" i="6"/>
  <c r="J47" i="7"/>
  <c r="K47" i="7" s="1"/>
  <c r="J44" i="4"/>
  <c r="K90" i="4"/>
  <c r="K119" i="9"/>
  <c r="J57" i="9" l="1"/>
  <c r="K56" i="9"/>
  <c r="J91" i="13"/>
  <c r="K90" i="13"/>
  <c r="J45" i="6"/>
  <c r="K44" i="6"/>
  <c r="J48" i="7"/>
  <c r="K48" i="7" s="1"/>
  <c r="J93" i="4"/>
  <c r="K44" i="4"/>
  <c r="K87" i="13"/>
  <c r="K120" i="9"/>
  <c r="J125" i="9" s="1"/>
  <c r="J58" i="9" l="1"/>
  <c r="K57" i="9"/>
  <c r="J92" i="13"/>
  <c r="K91" i="13"/>
  <c r="K45" i="6"/>
  <c r="J47" i="6"/>
  <c r="J46" i="6"/>
  <c r="J49" i="7"/>
  <c r="K49" i="7" s="1"/>
  <c r="K93" i="4"/>
  <c r="J45" i="4"/>
  <c r="J94" i="4" s="1"/>
  <c r="K94" i="4" s="1"/>
  <c r="J56" i="7"/>
  <c r="K55" i="7"/>
  <c r="J59" i="9" l="1"/>
  <c r="K58" i="9"/>
  <c r="J93" i="13"/>
  <c r="K92" i="13"/>
  <c r="J49" i="6"/>
  <c r="K49" i="6" s="1"/>
  <c r="K47" i="6"/>
  <c r="J48" i="6"/>
  <c r="K46" i="6"/>
  <c r="J50" i="7"/>
  <c r="J46" i="4"/>
  <c r="J95" i="4" s="1"/>
  <c r="K95" i="4" s="1"/>
  <c r="K45" i="4"/>
  <c r="J108" i="13"/>
  <c r="K108" i="13" s="1"/>
  <c r="K109" i="13" s="1"/>
  <c r="J114" i="13" s="1"/>
  <c r="K56" i="7"/>
  <c r="J57" i="7"/>
  <c r="J60" i="9" l="1"/>
  <c r="K59" i="9"/>
  <c r="J94" i="13"/>
  <c r="K93" i="13"/>
  <c r="K50" i="7"/>
  <c r="K51" i="7" s="1"/>
  <c r="A115" i="7" s="1"/>
  <c r="J50" i="6"/>
  <c r="K48" i="6"/>
  <c r="J47" i="4"/>
  <c r="J96" i="4" s="1"/>
  <c r="K96" i="4" s="1"/>
  <c r="K46" i="4"/>
  <c r="J58" i="7"/>
  <c r="K57" i="7"/>
  <c r="J61" i="9" l="1"/>
  <c r="K60" i="9"/>
  <c r="J95" i="13"/>
  <c r="K94" i="13"/>
  <c r="J55" i="6"/>
  <c r="K50" i="6"/>
  <c r="K51" i="6" s="1"/>
  <c r="A112" i="6" s="1"/>
  <c r="J48" i="4"/>
  <c r="J97" i="4" s="1"/>
  <c r="K97" i="4" s="1"/>
  <c r="K47" i="4"/>
  <c r="J63" i="7"/>
  <c r="K58" i="7"/>
  <c r="J62" i="9" l="1"/>
  <c r="K61" i="9"/>
  <c r="J96" i="13"/>
  <c r="K95" i="13"/>
  <c r="K59" i="7"/>
  <c r="D115" i="7" s="1"/>
  <c r="J56" i="6"/>
  <c r="K55" i="6"/>
  <c r="J49" i="4"/>
  <c r="J98" i="4" s="1"/>
  <c r="K98" i="4" s="1"/>
  <c r="K48" i="4"/>
  <c r="J64" i="7"/>
  <c r="K63" i="7"/>
  <c r="J63" i="9" l="1"/>
  <c r="K62" i="9"/>
  <c r="J97" i="13"/>
  <c r="K96" i="13"/>
  <c r="K56" i="6"/>
  <c r="J57" i="6"/>
  <c r="K57" i="6" s="1"/>
  <c r="J58" i="6"/>
  <c r="K49" i="4"/>
  <c r="J50" i="4"/>
  <c r="J99" i="4" s="1"/>
  <c r="K99" i="4" s="1"/>
  <c r="J65" i="7"/>
  <c r="K64" i="7"/>
  <c r="K63" i="9" l="1"/>
  <c r="J64" i="9"/>
  <c r="J98" i="13"/>
  <c r="K97" i="13"/>
  <c r="J63" i="6"/>
  <c r="K58" i="6"/>
  <c r="K59" i="6" s="1"/>
  <c r="D112" i="6" s="1"/>
  <c r="J51" i="4"/>
  <c r="J100" i="4" s="1"/>
  <c r="J53" i="4"/>
  <c r="K50" i="4"/>
  <c r="J68" i="7"/>
  <c r="J67" i="7"/>
  <c r="K65" i="7"/>
  <c r="J66" i="7"/>
  <c r="K66" i="7" s="1"/>
  <c r="J65" i="9" l="1"/>
  <c r="K64" i="9"/>
  <c r="J99" i="13"/>
  <c r="K98" i="13"/>
  <c r="K100" i="4"/>
  <c r="J101" i="4"/>
  <c r="K101" i="4" s="1"/>
  <c r="K63" i="6"/>
  <c r="J64" i="6"/>
  <c r="J58" i="4"/>
  <c r="K53" i="4"/>
  <c r="K51" i="4"/>
  <c r="J52" i="4"/>
  <c r="K67" i="7"/>
  <c r="J73" i="7"/>
  <c r="K68" i="7"/>
  <c r="K69" i="7" s="1"/>
  <c r="J78" i="7" l="1"/>
  <c r="K73" i="7"/>
  <c r="K74" i="7" s="1"/>
  <c r="G115" i="7" s="1"/>
  <c r="J66" i="9"/>
  <c r="K65" i="9"/>
  <c r="J100" i="13"/>
  <c r="K99" i="13"/>
  <c r="J65" i="6"/>
  <c r="K64" i="6"/>
  <c r="K52" i="4"/>
  <c r="K54" i="4" s="1"/>
  <c r="A113" i="4" s="1"/>
  <c r="J102" i="4"/>
  <c r="K102" i="4" s="1"/>
  <c r="K58" i="4"/>
  <c r="J59" i="4"/>
  <c r="E115" i="7"/>
  <c r="J81" i="7" l="1"/>
  <c r="K81" i="7" s="1"/>
  <c r="J79" i="7"/>
  <c r="K78" i="7"/>
  <c r="J67" i="9"/>
  <c r="K66" i="9"/>
  <c r="J101" i="13"/>
  <c r="K100" i="13"/>
  <c r="J66" i="6"/>
  <c r="J67" i="6"/>
  <c r="J68" i="6"/>
  <c r="J60" i="4"/>
  <c r="K59" i="4"/>
  <c r="J80" i="7" l="1"/>
  <c r="K80" i="7" s="1"/>
  <c r="K79" i="7"/>
  <c r="J68" i="9"/>
  <c r="K67" i="9"/>
  <c r="J102" i="13"/>
  <c r="K101" i="13"/>
  <c r="K60" i="4"/>
  <c r="J61" i="4"/>
  <c r="J87" i="7"/>
  <c r="K82" i="7" l="1"/>
  <c r="H115" i="7" s="1"/>
  <c r="J69" i="9"/>
  <c r="K68" i="9"/>
  <c r="J103" i="13"/>
  <c r="K103" i="13" s="1"/>
  <c r="K102" i="13"/>
  <c r="J88" i="7"/>
  <c r="K87" i="7"/>
  <c r="J66" i="4"/>
  <c r="K61" i="4"/>
  <c r="K104" i="13" l="1"/>
  <c r="I114" i="13" s="1"/>
  <c r="K114" i="13" s="1"/>
  <c r="K117" i="13" s="1"/>
  <c r="J70" i="9"/>
  <c r="K69" i="9"/>
  <c r="J89" i="7"/>
  <c r="K88" i="7"/>
  <c r="K62" i="4"/>
  <c r="D113" i="4" s="1"/>
  <c r="K66" i="4"/>
  <c r="J67" i="4"/>
  <c r="J71" i="9" l="1"/>
  <c r="K70" i="9"/>
  <c r="J90" i="7"/>
  <c r="K89" i="7"/>
  <c r="J68" i="4"/>
  <c r="K67" i="4"/>
  <c r="J72" i="9" l="1"/>
  <c r="K71" i="9"/>
  <c r="J91" i="7"/>
  <c r="K91" i="7" s="1"/>
  <c r="K90" i="7"/>
  <c r="J71" i="4"/>
  <c r="J70" i="4"/>
  <c r="K68" i="4"/>
  <c r="J69" i="4"/>
  <c r="K69" i="4" s="1"/>
  <c r="J73" i="9" l="1"/>
  <c r="K72" i="9"/>
  <c r="J76" i="4"/>
  <c r="J81" i="4" s="1"/>
  <c r="K70" i="4"/>
  <c r="K71" i="4"/>
  <c r="J92" i="7"/>
  <c r="K92" i="7" s="1"/>
  <c r="K68" i="6"/>
  <c r="K67" i="6"/>
  <c r="K66" i="6"/>
  <c r="J84" i="4" l="1"/>
  <c r="K84" i="4" s="1"/>
  <c r="J82" i="4"/>
  <c r="K81" i="4"/>
  <c r="K76" i="4"/>
  <c r="K77" i="4" s="1"/>
  <c r="G113" i="4" s="1"/>
  <c r="K72" i="4"/>
  <c r="E113" i="4" s="1"/>
  <c r="J74" i="9"/>
  <c r="K73" i="9"/>
  <c r="J93" i="7"/>
  <c r="K93" i="7" s="1"/>
  <c r="K65" i="6"/>
  <c r="J83" i="4" l="1"/>
  <c r="K83" i="4" s="1"/>
  <c r="K82" i="4"/>
  <c r="K85" i="4" s="1"/>
  <c r="H113" i="4" s="1"/>
  <c r="J75" i="9"/>
  <c r="K74" i="9"/>
  <c r="K69" i="6"/>
  <c r="E112" i="6" s="1"/>
  <c r="J94" i="7"/>
  <c r="K94" i="7" s="1"/>
  <c r="J73" i="6"/>
  <c r="J78" i="6" s="1"/>
  <c r="J76" i="9" l="1"/>
  <c r="K75" i="9"/>
  <c r="J89" i="4"/>
  <c r="J95" i="7"/>
  <c r="K95" i="7" s="1"/>
  <c r="K73" i="6"/>
  <c r="J77" i="9" l="1"/>
  <c r="K76" i="9"/>
  <c r="J91" i="4"/>
  <c r="K89" i="4"/>
  <c r="J96" i="7"/>
  <c r="K96" i="7" s="1"/>
  <c r="K74" i="6"/>
  <c r="J82" i="9" l="1"/>
  <c r="K77" i="9"/>
  <c r="K78" i="9" s="1"/>
  <c r="A125" i="9" s="1"/>
  <c r="J92" i="4"/>
  <c r="K91" i="4"/>
  <c r="J97" i="7"/>
  <c r="K97" i="7" s="1"/>
  <c r="J81" i="6"/>
  <c r="K78" i="6"/>
  <c r="K82" i="6" s="1"/>
  <c r="J83" i="9" l="1"/>
  <c r="K82" i="9"/>
  <c r="J107" i="4"/>
  <c r="K107" i="4" s="1"/>
  <c r="K108" i="4" s="1"/>
  <c r="J113" i="4" s="1"/>
  <c r="K92" i="4"/>
  <c r="K103" i="4" s="1"/>
  <c r="J98" i="7"/>
  <c r="K98" i="7" s="1"/>
  <c r="G112" i="6"/>
  <c r="J86" i="6"/>
  <c r="K86" i="6" s="1"/>
  <c r="J84" i="9" l="1"/>
  <c r="K83" i="9"/>
  <c r="I113" i="4"/>
  <c r="K113" i="4" s="1"/>
  <c r="K115" i="4" s="1"/>
  <c r="J99" i="7"/>
  <c r="K99" i="7" s="1"/>
  <c r="J87" i="6"/>
  <c r="K87" i="6" s="1"/>
  <c r="J85" i="9" l="1"/>
  <c r="K84" i="9"/>
  <c r="J100" i="7"/>
  <c r="K100" i="7" s="1"/>
  <c r="J89" i="6"/>
  <c r="K89" i="6" s="1"/>
  <c r="J88" i="6"/>
  <c r="K88" i="6" s="1"/>
  <c r="J90" i="9" l="1"/>
  <c r="K85" i="9"/>
  <c r="K86" i="9" s="1"/>
  <c r="D125" i="9" s="1"/>
  <c r="J101" i="7"/>
  <c r="J91" i="6"/>
  <c r="K91" i="6" s="1"/>
  <c r="J90" i="6"/>
  <c r="K90" i="6" s="1"/>
  <c r="J91" i="9" l="1"/>
  <c r="K90" i="9"/>
  <c r="J102" i="7"/>
  <c r="K102" i="7" s="1"/>
  <c r="K101" i="7"/>
  <c r="J103" i="7"/>
  <c r="K103" i="7" s="1"/>
  <c r="J109" i="7"/>
  <c r="K109" i="7" s="1"/>
  <c r="K110" i="7" s="1"/>
  <c r="J115" i="7" s="1"/>
  <c r="J93" i="6"/>
  <c r="K93" i="6" s="1"/>
  <c r="J92" i="6"/>
  <c r="K92" i="6" s="1"/>
  <c r="J92" i="9" l="1"/>
  <c r="K91" i="9"/>
  <c r="J104" i="7"/>
  <c r="K104" i="7" s="1"/>
  <c r="K105" i="7" s="1"/>
  <c r="I115" i="7" s="1"/>
  <c r="J95" i="6"/>
  <c r="K95" i="6" s="1"/>
  <c r="J94" i="6"/>
  <c r="K94" i="6" s="1"/>
  <c r="K115" i="7" l="1"/>
  <c r="K119" i="7" s="1"/>
  <c r="J95" i="9"/>
  <c r="K95" i="9" s="1"/>
  <c r="J94" i="9"/>
  <c r="J93" i="9"/>
  <c r="K93" i="9" s="1"/>
  <c r="K92" i="9"/>
  <c r="J97" i="6"/>
  <c r="K97" i="6" s="1"/>
  <c r="J96" i="6"/>
  <c r="K96" i="6" s="1"/>
  <c r="K94" i="9" l="1"/>
  <c r="K96" i="9" s="1"/>
  <c r="E125" i="9" s="1"/>
  <c r="J100" i="9"/>
  <c r="K100" i="9" s="1"/>
  <c r="K101" i="9" s="1"/>
  <c r="G125" i="9" s="1"/>
  <c r="J99" i="6"/>
  <c r="K99" i="6" s="1"/>
  <c r="J98" i="6"/>
  <c r="K98" i="6" s="1"/>
  <c r="K125" i="9" l="1"/>
  <c r="K128" i="9" s="1"/>
  <c r="J101" i="6"/>
  <c r="K101" i="6" s="1"/>
  <c r="J100" i="6"/>
  <c r="K100" i="6" s="1"/>
  <c r="K102" i="6" l="1"/>
  <c r="J106" i="6"/>
  <c r="I112" i="6" l="1"/>
  <c r="K106" i="6"/>
  <c r="K107" i="6" s="1"/>
  <c r="J112" i="6" s="1"/>
  <c r="K112" i="6" l="1"/>
  <c r="K115" i="6" s="1"/>
</calcChain>
</file>

<file path=xl/sharedStrings.xml><?xml version="1.0" encoding="utf-8"?>
<sst xmlns="http://schemas.openxmlformats.org/spreadsheetml/2006/main" count="940" uniqueCount="137">
  <si>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</si>
  <si>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</si>
  <si>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</si>
  <si>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</si>
  <si>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</si>
  <si>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</si>
  <si>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</si>
  <si>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</si>
  <si>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</si>
  <si>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</si>
  <si>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</si>
  <si>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</si>
  <si>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</si>
  <si>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</si>
  <si>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</si>
  <si>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</si>
  <si>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</si>
  <si>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</si>
  <si>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</si>
  <si>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</si>
  <si>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</si>
  <si>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</si>
  <si>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</si>
  <si>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</si>
  <si>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</si>
  <si>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</si>
  <si>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</si>
  <si>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</si>
  <si>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</si>
  <si>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</si>
  <si>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</si>
  <si>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</si>
  <si>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</si>
  <si>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</si>
  <si>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</si>
  <si>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</si>
  <si>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</si>
  <si>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</si>
  <si>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</si>
  <si>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</si>
  <si>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</si>
  <si>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</si>
  <si>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</si>
  <si>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Реагирование на срабатывание средств тревожной синализации</t>
  </si>
  <si>
    <t>Заместитель директора (по основной деятельности)</t>
  </si>
  <si>
    <t>Заведующий  отделом по клубам и любительским объединениям</t>
  </si>
  <si>
    <t>Заведующий отделом театрально-зрелищных представлений</t>
  </si>
  <si>
    <t>Заведующий отделом по досугово-массовой работе</t>
  </si>
  <si>
    <t>Культорганизатор</t>
  </si>
  <si>
    <t>Заведующий костюмерной</t>
  </si>
  <si>
    <t>Заведующий художественно-оформительской мастерской</t>
  </si>
  <si>
    <t>Механик по обслуживанию  звуковой техники</t>
  </si>
  <si>
    <t>Художник -модельер театрального костюма</t>
  </si>
  <si>
    <t>Концертмейстер по классу вокала</t>
  </si>
  <si>
    <t>Заведующий художественно-постановочной частью</t>
  </si>
  <si>
    <t>Артист духового оркестра</t>
  </si>
  <si>
    <t>Итого коммунальные услуги</t>
  </si>
  <si>
    <t>Прочие затраты</t>
  </si>
  <si>
    <t>ТО установки пожаротушения</t>
  </si>
  <si>
    <t>ТО средств тревожной сигнализации</t>
  </si>
  <si>
    <t>ТО установок пожарной сигнализации</t>
  </si>
  <si>
    <t>Утверждаю</t>
  </si>
  <si>
    <t xml:space="preserve">Приказ № ______   от  ________________ </t>
  </si>
  <si>
    <t>_______________________ Н.Н.Гурулев</t>
  </si>
  <si>
    <t>8(39155) 7-45-95</t>
  </si>
  <si>
    <t xml:space="preserve">                           ИСХОДНЫЕ ДАННЫЕ И РЕЗУЛЬТАТЫ РАСЧЕТОВ МБУК "ГДК" г.НАЗАРОВО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</si>
  <si>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</si>
  <si>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</si>
  <si>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</si>
  <si>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</si>
  <si>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</si>
  <si>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</si>
  <si>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r>
      <t xml:space="preserve">Учреждение:  </t>
    </r>
    <r>
      <rPr>
        <sz val="11"/>
        <color theme="1"/>
        <rFont val="Times New Roman"/>
        <family val="1"/>
        <charset val="204"/>
      </rPr>
      <t>Муниципальное бюджетное учреждение  культуры «Городской Дворец культуры»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</si>
  <si>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</si>
  <si>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Итого работники,  связанные с оказанием услуг</t>
  </si>
  <si>
    <t>Сумма в год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</si>
  <si>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</si>
  <si>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</si>
  <si>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</si>
  <si>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</si>
  <si>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</si>
  <si>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</si>
  <si>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сумма в год</t>
  </si>
  <si>
    <t>Итого прочие расходы</t>
  </si>
  <si>
    <t>Заведующий  отделом( отдел по работе с детьми)</t>
  </si>
  <si>
    <t>Художественный руководитель</t>
  </si>
  <si>
    <t>Администратор</t>
  </si>
  <si>
    <t>Аккомпаниатор</t>
  </si>
  <si>
    <t>Художник-декоратор</t>
  </si>
  <si>
    <t>Кассир билетный</t>
  </si>
  <si>
    <t>Контролер билетов</t>
  </si>
  <si>
    <t>Художник по свету</t>
  </si>
  <si>
    <t>Звукооператор</t>
  </si>
  <si>
    <t>Хормейстер</t>
  </si>
  <si>
    <t>Режиссер</t>
  </si>
  <si>
    <t>Балетмейстер</t>
  </si>
  <si>
    <t>Балетмейстер-постановщик</t>
  </si>
  <si>
    <t>Дирижер</t>
  </si>
  <si>
    <t>Руководитель студии</t>
  </si>
  <si>
    <r>
      <rPr>
        <b/>
        <sz val="11"/>
        <color theme="1"/>
        <rFont val="Times New Roman"/>
        <family val="1"/>
        <charset val="204"/>
      </rPr>
      <t>Услуга</t>
    </r>
    <r>
      <rPr>
        <sz val="11"/>
        <color theme="1"/>
        <rFont val="Times New Roman"/>
        <family val="1"/>
        <charset val="204"/>
      </rPr>
      <t xml:space="preserve">:  Показ (организация показа) спектаклей (театральных постановок)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</si>
  <si>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</si>
  <si>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</t>
    </r>
  </si>
  <si>
    <t>Штатное расписание: 60,5 человек</t>
  </si>
  <si>
    <r>
      <t xml:space="preserve">Штатное расписание: 60,5 </t>
    </r>
    <r>
      <rPr>
        <sz val="11"/>
        <color theme="1"/>
        <rFont val="Times New Roman"/>
        <family val="1"/>
        <charset val="204"/>
      </rPr>
      <t>человек</t>
    </r>
  </si>
  <si>
    <r>
      <t>Планируемое клубных формирований в год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</si>
  <si>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</si>
  <si>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концертов год:</t>
    </r>
    <r>
      <rPr>
        <sz val="11"/>
        <color theme="1"/>
        <rFont val="Times New Roman"/>
        <family val="1"/>
        <charset val="204"/>
      </rPr>
      <t xml:space="preserve"> </t>
    </r>
  </si>
  <si>
    <t>ТО узла тепловой энергии</t>
  </si>
  <si>
    <t>СВОД (рубли)</t>
  </si>
  <si>
    <t>СВОД (норматив)</t>
  </si>
  <si>
    <t>Содержание работы:</t>
  </si>
  <si>
    <t>БАЗОВОГО НОРМАТИВА  ЗАТРАТ НА ОКАЗАНИЕ МУНИЦИПАЛЬНЫХ УСЛУГ  (РАБОТ)</t>
  </si>
  <si>
    <t xml:space="preserve">     НА 2019 г.</t>
  </si>
  <si>
    <t>"________"____________2018 г.</t>
  </si>
  <si>
    <r>
      <t>Учреждение:</t>
    </r>
    <r>
      <rPr>
        <sz val="11"/>
        <color theme="1"/>
        <rFont val="Times New Roman"/>
        <family val="1"/>
        <charset val="204"/>
      </rPr>
      <t>Муниципальное бюджетное учреждение  культуры «Городской Дворец культуры» г.Назарово Красноярского края</t>
    </r>
  </si>
  <si>
    <r>
      <t>Содержание услуги:</t>
    </r>
    <r>
      <rPr>
        <sz val="11"/>
        <color theme="1"/>
        <rFont val="Times New Roman"/>
        <family val="1"/>
        <charset val="204"/>
      </rPr>
      <t>Стационар, на выезде</t>
    </r>
  </si>
  <si>
    <r>
      <t>Работа:</t>
    </r>
    <r>
      <rPr>
        <sz val="11"/>
        <color theme="1"/>
        <rFont val="Times New Roman"/>
        <family val="1"/>
        <charset val="204"/>
      </rPr>
      <t xml:space="preserve"> Создание спектаклей</t>
    </r>
  </si>
  <si>
    <r>
      <t>Работа:</t>
    </r>
    <r>
      <rPr>
        <sz val="11"/>
        <color theme="1"/>
        <rFont val="Times New Roman"/>
        <family val="1"/>
        <charset val="204"/>
      </rPr>
      <t xml:space="preserve"> Организация деятельности клубных формирований и формирований самодеятельного народного творчества</t>
    </r>
  </si>
  <si>
    <r>
      <t xml:space="preserve">Наименование показателя объема: 56 </t>
    </r>
    <r>
      <rPr>
        <sz val="11"/>
        <color theme="1"/>
        <rFont val="Times New Roman"/>
        <family val="1"/>
        <charset val="204"/>
      </rPr>
      <t>клубных формирований</t>
    </r>
  </si>
  <si>
    <r>
      <t>Наименование показателя объема: 2800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</si>
  <si>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>Содержание услуги:</t>
    </r>
    <r>
      <rPr>
        <sz val="11"/>
        <color theme="1"/>
        <rFont val="Times New Roman"/>
        <family val="1"/>
        <charset val="204"/>
      </rPr>
      <t xml:space="preserve"> Сольный концерт</t>
    </r>
  </si>
  <si>
    <r>
      <t>Работа:</t>
    </r>
    <r>
      <rPr>
        <sz val="11"/>
        <color theme="1"/>
        <rFont val="Times New Roman"/>
        <family val="1"/>
        <charset val="204"/>
      </rPr>
      <t xml:space="preserve"> Организация и проведение культурно-массовых мероприятий</t>
    </r>
  </si>
  <si>
    <r>
      <t>Содержание работы:</t>
    </r>
    <r>
      <rPr>
        <sz val="11"/>
        <color theme="1"/>
        <rFont val="Times New Roman"/>
        <family val="1"/>
        <charset val="204"/>
      </rPr>
      <t xml:space="preserve"> Культурно-массовые, творческие.</t>
    </r>
  </si>
  <si>
    <t>Контролер билетный</t>
  </si>
  <si>
    <t xml:space="preserve"> Информационное обеспечение мероприятий</t>
  </si>
  <si>
    <t>Информационное обеспечение мероприятий</t>
  </si>
  <si>
    <t>Абонентская связь (дополн.)</t>
  </si>
  <si>
    <t>Услуги междугородней связи</t>
  </si>
  <si>
    <t>Мероприятия, призовая продукция</t>
  </si>
  <si>
    <r>
      <t>Содержание работы:</t>
    </r>
    <r>
      <rPr>
        <sz val="11"/>
        <color theme="1"/>
        <rFont val="Times New Roman"/>
        <family val="1"/>
        <charset val="204"/>
      </rPr>
      <t xml:space="preserve"> Малая форма (камерный спектакль)</t>
    </r>
  </si>
  <si>
    <r>
      <t xml:space="preserve">Наименование показателя объема: 40 </t>
    </r>
    <r>
      <rPr>
        <sz val="11"/>
        <color theme="1"/>
        <rFont val="Times New Roman"/>
        <family val="1"/>
        <charset val="204"/>
      </rPr>
      <t>постановок</t>
    </r>
  </si>
  <si>
    <r>
      <rPr>
        <b/>
        <sz val="11"/>
        <color theme="1"/>
        <rFont val="Times New Roman"/>
        <family val="1"/>
        <charset val="204"/>
      </rPr>
      <t>Наименование показателя объема: 310</t>
    </r>
    <r>
      <rPr>
        <sz val="11"/>
        <color theme="1"/>
        <rFont val="Times New Roman"/>
        <family val="1"/>
        <charset val="204"/>
      </rPr>
      <t xml:space="preserve"> концертов</t>
    </r>
  </si>
  <si>
    <t>Курлович Анастасия Вячеславовна</t>
  </si>
  <si>
    <r>
      <t>Наименование показателя объема: 3 000</t>
    </r>
    <r>
      <rPr>
        <sz val="11"/>
        <color theme="1"/>
        <rFont val="Times New Roman"/>
        <family val="1"/>
        <charset val="204"/>
      </rPr>
      <t xml:space="preserve"> человек.</t>
    </r>
  </si>
  <si>
    <t>И. о.Директора МБУК "ГДК"</t>
  </si>
  <si>
    <t>А. Г. Анистратенко</t>
  </si>
  <si>
    <r>
      <t xml:space="preserve">Услуга: </t>
    </r>
    <r>
      <rPr>
        <sz val="11"/>
        <color theme="1"/>
        <rFont val="Times New Roman"/>
        <family val="1"/>
        <charset val="204"/>
      </rPr>
      <t>Организация и проведение мероприятий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</si>
</sst>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4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2" fontId="2" fillId="0" borderId="1" xfId="0" applyNumberFormat="1" applyFont="1" applyFill="1" applyBorder="1"/>
    <xf numFmtId="2" fontId="2" fillId="0" borderId="0" xfId="0" applyNumberFormat="1" applyFont="1" applyFill="1"/>
    <xf numFmtId="0" fontId="6" fillId="0" borderId="0" xfId="0" applyFont="1" applyFill="1"/>
    <xf numFmtId="4" fontId="7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 applyFill="1"/>
    <xf numFmtId="0" fontId="3" fillId="0" borderId="0" xfId="0" applyFont="1" applyFill="1"/>
    <xf numFmtId="2" fontId="3" fillId="0" borderId="1" xfId="0" applyNumberFormat="1" applyFont="1" applyFill="1" applyBorder="1"/>
    <xf numFmtId="2" fontId="3" fillId="0" borderId="0" xfId="0" applyNumberFormat="1" applyFont="1" applyFill="1"/>
    <xf numFmtId="1" fontId="2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/>
    <xf numFmtId="0" fontId="0" fillId="0" borderId="0" xfId="0" applyFill="1"/>
    <xf numFmtId="0" fontId="2" fillId="0" borderId="6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2" fontId="2" fillId="0" borderId="2" xfId="0" applyNumberFormat="1" applyFont="1" applyFill="1" applyBorder="1" applyAlignment="1">
      <alignment wrapText="1"/>
    </xf>
    <xf numFmtId="2" fontId="2" fillId="0" borderId="6" xfId="0" applyNumberFormat="1" applyFont="1" applyFill="1" applyBorder="1" applyAlignment="1">
      <alignment wrapText="1"/>
    </xf>
    <xf numFmtId="2" fontId="2" fillId="0" borderId="6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2" fontId="2" fillId="0" borderId="2" xfId="0" applyNumberFormat="1" applyFont="1" applyFill="1" applyBorder="1"/>
    <xf numFmtId="4" fontId="3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/>
    <xf numFmtId="4" fontId="3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/>
    <xf numFmtId="1" fontId="2" fillId="0" borderId="2" xfId="0" applyNumberFormat="1" applyFont="1" applyFill="1" applyBorder="1"/>
    <xf numFmtId="0" fontId="2" fillId="0" borderId="0" xfId="0" applyFont="1" applyFill="1" applyBorder="1"/>
    <xf numFmtId="2" fontId="3" fillId="0" borderId="1" xfId="0" applyNumberFormat="1" applyFont="1" applyFill="1" applyBorder="1" applyAlignment="1"/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2" fontId="8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Alignment="1"/>
    <xf numFmtId="4" fontId="2" fillId="0" borderId="0" xfId="0" applyNumberFormat="1" applyFont="1" applyFill="1"/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2" fontId="3" fillId="0" borderId="8" xfId="0" applyNumberFormat="1" applyFont="1" applyFill="1" applyBorder="1"/>
    <xf numFmtId="0" fontId="8" fillId="0" borderId="1" xfId="0" applyFont="1" applyFill="1" applyBorder="1"/>
    <xf numFmtId="2" fontId="3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/>
    <xf numFmtId="0" fontId="2" fillId="0" borderId="7" xfId="0" applyFont="1" applyFill="1" applyBorder="1"/>
    <xf numFmtId="165" fontId="3" fillId="0" borderId="1" xfId="0" applyNumberFormat="1" applyFont="1" applyFill="1" applyBorder="1"/>
    <xf numFmtId="2" fontId="3" fillId="0" borderId="0" xfId="0" applyNumberFormat="1" applyFont="1" applyFill="1" applyBorder="1"/>
    <xf numFmtId="3" fontId="3" fillId="0" borderId="0" xfId="0" applyNumberFormat="1" applyFont="1" applyFill="1"/>
    <xf numFmtId="167" fontId="0" fillId="0" borderId="1" xfId="0" applyNumberFormat="1" applyBorder="1" applyAlignment="1">
      <alignment horizontal="center"/>
    </xf>
    <xf numFmtId="165" fontId="2" fillId="0" borderId="0" xfId="0" applyNumberFormat="1" applyFont="1" applyFill="1"/>
    <xf numFmtId="0" fontId="7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2" fontId="2" fillId="0" borderId="2" xfId="0" applyNumberFormat="1" applyFont="1" applyFill="1" applyBorder="1"/>
    <xf numFmtId="0" fontId="2" fillId="0" borderId="4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0" fontId="0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3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17" sqref="E17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" t="s">
        <v>108</v>
      </c>
      <c r="B1" s="5" t="s">
        <v>109</v>
      </c>
    </row>
    <row r="2" spans="1:2" ht="42" customHeight="1" x14ac:dyDescent="0.25">
      <c r="A2" s="62">
        <f>'Услуга №1'!I115+'Услуга №2 '!I115+'Работа №1'!I119+'Работа №2'!I117+'Работа №3'!I128</f>
        <v>12873599.998037716</v>
      </c>
      <c r="B2" s="62">
        <f>'Услуга №1'!K115+'Услуга №2 '!K115+'Работа №1'!K119+'Работа №2'!K117+'Работа №3'!K128</f>
        <v>12873599.998037715</v>
      </c>
    </row>
    <row r="5" spans="1:2" x14ac:dyDescent="0.25">
      <c r="A5" s="4">
        <v>212</v>
      </c>
      <c r="B5">
        <v>100</v>
      </c>
    </row>
    <row r="7" spans="1:2" x14ac:dyDescent="0.25">
      <c r="A7" s="4"/>
    </row>
    <row r="9" spans="1:2" x14ac:dyDescent="0.25">
      <c r="A9" s="4"/>
    </row>
    <row r="11" spans="1:2" x14ac:dyDescent="0.25">
      <c r="A11" s="4"/>
    </row>
    <row r="13" spans="1:2" x14ac:dyDescent="0.25">
      <c r="A13" s="4"/>
    </row>
  </sheetData>
  <pageMargins left="0.19685039370078741" right="0.11811023622047245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O120"/>
  <sheetViews>
    <sheetView view="pageBreakPreview" zoomScale="60" zoomScaleNormal="90" workbookViewId="0">
      <selection activeCell="N32" sqref="N32"/>
    </sheetView>
  </sheetViews>
  <sheetFormatPr defaultRowHeight="15" x14ac:dyDescent="0.25"/>
  <cols>
    <col min="1" max="3" width="9.140625" style="12" customWidth="1"/>
    <col min="4" max="4" width="8.140625" style="12" customWidth="1"/>
    <col min="5" max="5" width="19" style="12" customWidth="1"/>
    <col min="6" max="6" width="11.42578125" style="12" customWidth="1"/>
    <col min="7" max="7" width="13.7109375" style="12" customWidth="1"/>
    <col min="8" max="8" width="17.42578125" style="12" customWidth="1"/>
    <col min="9" max="9" width="13.7109375" style="12" customWidth="1"/>
    <col min="10" max="11" width="13.28515625" style="12" customWidth="1"/>
    <col min="12" max="12" width="8.5703125" style="12" customWidth="1"/>
    <col min="13" max="13" width="13.5703125" style="12" customWidth="1"/>
    <col min="14" max="14" width="13.7109375" style="12" bestFit="1" customWidth="1"/>
    <col min="15" max="15" width="13.5703125" style="12" bestFit="1" customWidth="1"/>
    <col min="16" max="16384" width="9.140625" style="12"/>
  </cols>
  <sheetData>
    <row r="1" spans="1:12" ht="15.75" x14ac:dyDescent="0.25">
      <c r="A1" s="10" t="s">
        <v>61</v>
      </c>
      <c r="B1" s="10"/>
      <c r="C1" s="10"/>
      <c r="D1" s="11"/>
    </row>
    <row r="2" spans="1:12" ht="15.75" x14ac:dyDescent="0.25">
      <c r="A2" s="13" t="s">
        <v>62</v>
      </c>
      <c r="B2" s="13"/>
      <c r="C2" s="13"/>
      <c r="D2" s="11"/>
    </row>
    <row r="3" spans="1:12" ht="15.75" x14ac:dyDescent="0.25">
      <c r="A3" s="14"/>
      <c r="B3" s="14"/>
      <c r="C3" s="14"/>
      <c r="D3" s="11"/>
    </row>
    <row r="4" spans="1:12" ht="15.75" x14ac:dyDescent="0.25">
      <c r="A4" s="80" t="s">
        <v>63</v>
      </c>
      <c r="B4" s="80"/>
      <c r="C4" s="80"/>
      <c r="D4" s="81"/>
      <c r="E4" s="81"/>
      <c r="F4" s="81"/>
    </row>
    <row r="5" spans="1:12" ht="15.75" x14ac:dyDescent="0.25">
      <c r="A5" s="82" t="s">
        <v>113</v>
      </c>
      <c r="B5" s="82"/>
      <c r="C5" s="82"/>
      <c r="D5" s="81"/>
    </row>
    <row r="6" spans="1:12" ht="15.75" x14ac:dyDescent="0.25">
      <c r="A6" s="15"/>
      <c r="B6" s="15"/>
      <c r="C6" s="15"/>
      <c r="D6" s="16"/>
    </row>
    <row r="7" spans="1:12" s="17" customFormat="1" x14ac:dyDescent="0.25">
      <c r="A7" s="64" t="s">
        <v>65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17" customFormat="1" x14ac:dyDescent="0.25">
      <c r="A8" s="64" t="s">
        <v>111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7" customFormat="1" ht="13.5" customHeight="1" x14ac:dyDescent="0.25">
      <c r="A9" s="64" t="s">
        <v>112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ht="10.5" customHeight="1" x14ac:dyDescent="0.25"/>
    <row r="11" spans="1:12" x14ac:dyDescent="0.25">
      <c r="A11" s="18" t="s">
        <v>72</v>
      </c>
    </row>
    <row r="12" spans="1:12" x14ac:dyDescent="0.25">
      <c r="A12" s="12" t="s">
        <v>99</v>
      </c>
    </row>
    <row r="13" spans="1:12" x14ac:dyDescent="0.25">
      <c r="A13" s="18" t="s">
        <v>100</v>
      </c>
    </row>
    <row r="14" spans="1:12" x14ac:dyDescent="0.25">
      <c r="A14" s="18" t="s">
        <v>101</v>
      </c>
    </row>
    <row r="15" spans="1:12" x14ac:dyDescent="0.25">
      <c r="A15" s="18" t="s">
        <v>119</v>
      </c>
    </row>
    <row r="16" spans="1:12" x14ac:dyDescent="0.25">
      <c r="A16" s="18" t="s">
        <v>103</v>
      </c>
    </row>
    <row r="17" spans="1:14" ht="33" customHeight="1" x14ac:dyDescent="0.25">
      <c r="A17" s="72" t="s">
        <v>0</v>
      </c>
      <c r="B17" s="72"/>
      <c r="C17" s="72"/>
      <c r="D17" s="72"/>
      <c r="E17" s="72"/>
      <c r="F17" s="1" t="s">
        <v>1</v>
      </c>
      <c r="G17" s="72" t="s">
        <v>2</v>
      </c>
      <c r="H17" s="72"/>
      <c r="I17" s="72"/>
      <c r="J17" s="72"/>
      <c r="K17" s="72"/>
      <c r="L17" s="1" t="s">
        <v>1</v>
      </c>
    </row>
    <row r="18" spans="1:14" ht="15" customHeight="1" x14ac:dyDescent="0.25">
      <c r="A18" s="68" t="s">
        <v>44</v>
      </c>
      <c r="B18" s="68"/>
      <c r="C18" s="68"/>
      <c r="D18" s="68"/>
      <c r="E18" s="68"/>
      <c r="F18" s="8">
        <v>0.4511</v>
      </c>
      <c r="G18" s="68" t="s">
        <v>3</v>
      </c>
      <c r="H18" s="68"/>
      <c r="I18" s="68"/>
      <c r="J18" s="68"/>
      <c r="K18" s="68"/>
      <c r="L18" s="8">
        <v>0.4511</v>
      </c>
      <c r="M18" s="9"/>
      <c r="N18" s="9"/>
    </row>
    <row r="19" spans="1:14" ht="15" customHeight="1" x14ac:dyDescent="0.25">
      <c r="A19" s="68" t="s">
        <v>46</v>
      </c>
      <c r="B19" s="68"/>
      <c r="C19" s="68"/>
      <c r="D19" s="68"/>
      <c r="E19" s="68"/>
      <c r="F19" s="8">
        <v>0.4511</v>
      </c>
      <c r="G19" s="68" t="s">
        <v>85</v>
      </c>
      <c r="H19" s="68"/>
      <c r="I19" s="68"/>
      <c r="J19" s="68"/>
      <c r="K19" s="68"/>
      <c r="L19" s="8">
        <v>0.4511</v>
      </c>
      <c r="M19" s="9">
        <f>F18+'Услуга №2 '!F19+'Работа №1'!F18+'Работа №2'!F18+'Работа №3'!F18</f>
        <v>1</v>
      </c>
      <c r="N19" s="9"/>
    </row>
    <row r="20" spans="1:14" ht="15" customHeight="1" x14ac:dyDescent="0.25">
      <c r="A20" s="68" t="s">
        <v>86</v>
      </c>
      <c r="B20" s="68"/>
      <c r="C20" s="68"/>
      <c r="D20" s="68"/>
      <c r="E20" s="68"/>
      <c r="F20" s="8">
        <v>0.4511</v>
      </c>
      <c r="G20" s="68" t="s">
        <v>45</v>
      </c>
      <c r="H20" s="68"/>
      <c r="I20" s="68"/>
      <c r="J20" s="68"/>
      <c r="K20" s="68"/>
      <c r="L20" s="8">
        <v>0.4511</v>
      </c>
      <c r="M20" s="9"/>
      <c r="N20" s="9"/>
    </row>
    <row r="21" spans="1:14" ht="15" customHeight="1" x14ac:dyDescent="0.25">
      <c r="A21" s="68" t="s">
        <v>49</v>
      </c>
      <c r="B21" s="68"/>
      <c r="C21" s="68"/>
      <c r="D21" s="68"/>
      <c r="E21" s="68"/>
      <c r="F21" s="8">
        <v>0.4511</v>
      </c>
      <c r="G21" s="68" t="s">
        <v>47</v>
      </c>
      <c r="H21" s="68"/>
      <c r="I21" s="68"/>
      <c r="J21" s="68"/>
      <c r="K21" s="68"/>
      <c r="L21" s="8">
        <v>0.4511</v>
      </c>
      <c r="M21" s="9"/>
      <c r="N21" s="9"/>
    </row>
    <row r="22" spans="1:14" ht="15" customHeight="1" x14ac:dyDescent="0.25">
      <c r="A22" s="68" t="s">
        <v>50</v>
      </c>
      <c r="B22" s="68"/>
      <c r="C22" s="68"/>
      <c r="D22" s="68"/>
      <c r="E22" s="68"/>
      <c r="F22" s="8">
        <v>0.4511</v>
      </c>
      <c r="G22" s="68" t="s">
        <v>84</v>
      </c>
      <c r="H22" s="68"/>
      <c r="I22" s="68"/>
      <c r="J22" s="68"/>
      <c r="K22" s="68"/>
      <c r="L22" s="8">
        <v>0.4511</v>
      </c>
      <c r="M22" s="9"/>
      <c r="N22" s="9"/>
    </row>
    <row r="23" spans="1:14" ht="15" customHeight="1" x14ac:dyDescent="0.25">
      <c r="A23" s="68" t="s">
        <v>88</v>
      </c>
      <c r="B23" s="68"/>
      <c r="C23" s="68"/>
      <c r="D23" s="68"/>
      <c r="E23" s="68"/>
      <c r="F23" s="8">
        <v>0.4511</v>
      </c>
      <c r="G23" s="68" t="s">
        <v>40</v>
      </c>
      <c r="H23" s="68"/>
      <c r="I23" s="68"/>
      <c r="J23" s="68"/>
      <c r="K23" s="68"/>
      <c r="L23" s="8">
        <v>1.5780000000000001</v>
      </c>
      <c r="M23" s="9"/>
      <c r="N23" s="9"/>
    </row>
    <row r="24" spans="1:14" ht="15" customHeight="1" x14ac:dyDescent="0.25">
      <c r="A24" s="68" t="s">
        <v>89</v>
      </c>
      <c r="B24" s="68"/>
      <c r="C24" s="68"/>
      <c r="D24" s="68"/>
      <c r="E24" s="68"/>
      <c r="F24" s="8">
        <v>0.4511</v>
      </c>
      <c r="G24" s="68" t="s">
        <v>87</v>
      </c>
      <c r="H24" s="68"/>
      <c r="I24" s="68"/>
      <c r="J24" s="68"/>
      <c r="K24" s="68"/>
      <c r="L24" s="8">
        <v>0.4511</v>
      </c>
      <c r="M24" s="9"/>
      <c r="N24" s="9"/>
    </row>
    <row r="25" spans="1:14" ht="15" customHeight="1" x14ac:dyDescent="0.25">
      <c r="A25" s="68" t="s">
        <v>90</v>
      </c>
      <c r="B25" s="68"/>
      <c r="C25" s="68"/>
      <c r="D25" s="68"/>
      <c r="E25" s="68"/>
      <c r="F25" s="8">
        <v>0.4511</v>
      </c>
      <c r="G25" s="68" t="s">
        <v>48</v>
      </c>
      <c r="H25" s="68"/>
      <c r="I25" s="68"/>
      <c r="J25" s="68"/>
      <c r="K25" s="68"/>
      <c r="L25" s="8">
        <v>0.4511</v>
      </c>
      <c r="M25" s="9"/>
      <c r="N25" s="9"/>
    </row>
    <row r="26" spans="1:14" ht="15" customHeight="1" x14ac:dyDescent="0.25">
      <c r="A26" s="68" t="s">
        <v>91</v>
      </c>
      <c r="B26" s="68"/>
      <c r="C26" s="68"/>
      <c r="D26" s="68"/>
      <c r="E26" s="68"/>
      <c r="F26" s="8">
        <v>0.4511</v>
      </c>
      <c r="G26" s="68" t="s">
        <v>51</v>
      </c>
      <c r="H26" s="68"/>
      <c r="I26" s="68"/>
      <c r="J26" s="68"/>
      <c r="K26" s="68"/>
      <c r="L26" s="8">
        <v>0.22500000000000001</v>
      </c>
      <c r="M26" s="9"/>
      <c r="N26" s="9"/>
    </row>
    <row r="27" spans="1:14" ht="15" customHeight="1" x14ac:dyDescent="0.25">
      <c r="A27" s="68" t="s">
        <v>92</v>
      </c>
      <c r="B27" s="68"/>
      <c r="C27" s="68"/>
      <c r="D27" s="68"/>
      <c r="E27" s="68"/>
      <c r="F27" s="8">
        <v>0.67659999999999998</v>
      </c>
      <c r="G27" s="68" t="s">
        <v>93</v>
      </c>
      <c r="H27" s="68"/>
      <c r="I27" s="68"/>
      <c r="J27" s="68"/>
      <c r="K27" s="68"/>
      <c r="L27" s="8">
        <v>3.6088</v>
      </c>
      <c r="M27" s="9"/>
      <c r="N27" s="9"/>
    </row>
    <row r="28" spans="1:14" ht="15" customHeight="1" x14ac:dyDescent="0.25">
      <c r="A28" s="68" t="s">
        <v>94</v>
      </c>
      <c r="B28" s="68"/>
      <c r="C28" s="68"/>
      <c r="D28" s="68"/>
      <c r="E28" s="68"/>
      <c r="F28" s="8">
        <v>0.4511</v>
      </c>
      <c r="G28" s="68" t="s">
        <v>53</v>
      </c>
      <c r="H28" s="68"/>
      <c r="I28" s="68"/>
      <c r="J28" s="68"/>
      <c r="K28" s="68"/>
      <c r="L28" s="8">
        <v>3.6088</v>
      </c>
      <c r="M28" s="9"/>
      <c r="N28" s="9"/>
    </row>
    <row r="29" spans="1:14" ht="15" customHeight="1" x14ac:dyDescent="0.25">
      <c r="A29" s="68" t="s">
        <v>54</v>
      </c>
      <c r="B29" s="68"/>
      <c r="C29" s="68"/>
      <c r="D29" s="68"/>
      <c r="E29" s="68"/>
      <c r="F29" s="8">
        <v>0.4511</v>
      </c>
      <c r="G29" s="68" t="s">
        <v>95</v>
      </c>
      <c r="H29" s="68"/>
      <c r="I29" s="68"/>
      <c r="J29" s="68"/>
      <c r="K29" s="68"/>
      <c r="L29" s="8">
        <v>0.4511</v>
      </c>
      <c r="M29" s="9"/>
      <c r="N29" s="9"/>
    </row>
    <row r="30" spans="1:14" ht="15" customHeight="1" x14ac:dyDescent="0.25">
      <c r="A30" s="68" t="s">
        <v>52</v>
      </c>
      <c r="B30" s="68"/>
      <c r="C30" s="68"/>
      <c r="D30" s="68"/>
      <c r="E30" s="68"/>
      <c r="F30" s="8">
        <v>0.4511</v>
      </c>
      <c r="G30" s="68" t="s">
        <v>96</v>
      </c>
      <c r="H30" s="68"/>
      <c r="I30" s="68"/>
      <c r="J30" s="68"/>
      <c r="K30" s="68"/>
      <c r="L30" s="8">
        <v>0.4511</v>
      </c>
      <c r="M30" s="9"/>
      <c r="N30" s="9"/>
    </row>
    <row r="31" spans="1:14" ht="15" customHeight="1" x14ac:dyDescent="0.25">
      <c r="A31" s="68"/>
      <c r="B31" s="68"/>
      <c r="C31" s="68"/>
      <c r="D31" s="68"/>
      <c r="E31" s="68"/>
      <c r="F31" s="8"/>
      <c r="G31" s="68" t="s">
        <v>97</v>
      </c>
      <c r="H31" s="68"/>
      <c r="I31" s="68"/>
      <c r="J31" s="68"/>
      <c r="K31" s="68"/>
      <c r="L31" s="8">
        <v>0.4511</v>
      </c>
      <c r="N31" s="9">
        <f>L34+'Услуга №2 '!L35+'Работа №1'!L36+'Работа №2'!L35+'Работа №3'!L46</f>
        <v>38.464500000000001</v>
      </c>
    </row>
    <row r="32" spans="1:14" ht="15" customHeight="1" x14ac:dyDescent="0.25">
      <c r="A32" s="68"/>
      <c r="B32" s="68"/>
      <c r="C32" s="68"/>
      <c r="D32" s="68"/>
      <c r="E32" s="68"/>
      <c r="F32" s="8"/>
      <c r="G32" s="68" t="s">
        <v>55</v>
      </c>
      <c r="H32" s="68"/>
      <c r="I32" s="68"/>
      <c r="J32" s="68"/>
      <c r="K32" s="68"/>
      <c r="L32" s="8">
        <v>7.2176</v>
      </c>
      <c r="N32" s="9"/>
    </row>
    <row r="33" spans="1:14" x14ac:dyDescent="0.25">
      <c r="A33" s="68"/>
      <c r="B33" s="68"/>
      <c r="C33" s="68"/>
      <c r="D33" s="68"/>
      <c r="E33" s="68"/>
      <c r="F33" s="8"/>
      <c r="G33" s="68" t="s">
        <v>98</v>
      </c>
      <c r="H33" s="68"/>
      <c r="I33" s="68"/>
      <c r="J33" s="68"/>
      <c r="K33" s="68"/>
      <c r="L33" s="8">
        <v>0.47</v>
      </c>
    </row>
    <row r="34" spans="1:14" s="18" customFormat="1" ht="14.25" x14ac:dyDescent="0.2">
      <c r="A34" s="69" t="s">
        <v>4</v>
      </c>
      <c r="B34" s="69"/>
      <c r="C34" s="69"/>
      <c r="D34" s="69"/>
      <c r="E34" s="69"/>
      <c r="F34" s="19">
        <f>SUM(F18:F33)</f>
        <v>6.0898000000000003</v>
      </c>
      <c r="G34" s="69" t="s">
        <v>4</v>
      </c>
      <c r="H34" s="69"/>
      <c r="I34" s="69"/>
      <c r="J34" s="69"/>
      <c r="K34" s="69"/>
      <c r="L34" s="19">
        <f>SUM(L18:L33)</f>
        <v>21.219200000000001</v>
      </c>
      <c r="M34" s="20">
        <f>F34+L34+'Услуга №2 '!F35+'Услуга №2 '!L35+'Работа №1'!F36+'Работа №1'!L36+'Работа №2'!F35+'Работа №2'!L35+'Работа №3'!F46+'Работа №3'!L46</f>
        <v>60.504750000000001</v>
      </c>
      <c r="N34" s="20"/>
    </row>
    <row r="36" spans="1:14" x14ac:dyDescent="0.25">
      <c r="A36" s="18" t="s">
        <v>73</v>
      </c>
      <c r="F36" s="12">
        <v>2800</v>
      </c>
    </row>
    <row r="37" spans="1:14" ht="75" x14ac:dyDescent="0.25">
      <c r="A37" s="65" t="s">
        <v>5</v>
      </c>
      <c r="B37" s="66"/>
      <c r="C37" s="66"/>
      <c r="D37" s="66"/>
      <c r="E37" s="67"/>
      <c r="F37" s="1" t="s">
        <v>6</v>
      </c>
      <c r="G37" s="1" t="s">
        <v>1</v>
      </c>
      <c r="H37" s="1" t="s">
        <v>68</v>
      </c>
      <c r="I37" s="1" t="s">
        <v>69</v>
      </c>
      <c r="J37" s="1" t="s">
        <v>70</v>
      </c>
      <c r="K37" s="1" t="s">
        <v>71</v>
      </c>
      <c r="L37" s="2"/>
    </row>
    <row r="38" spans="1:14" ht="15" customHeight="1" x14ac:dyDescent="0.25">
      <c r="A38" s="68" t="s">
        <v>44</v>
      </c>
      <c r="B38" s="68"/>
      <c r="C38" s="68"/>
      <c r="D38" s="68"/>
      <c r="E38" s="68"/>
      <c r="F38" s="8">
        <v>22644.799999999999</v>
      </c>
      <c r="G38" s="8">
        <f>F18</f>
        <v>0.4511</v>
      </c>
      <c r="H38" s="8">
        <f>F38*G38*12</f>
        <v>122580.83136</v>
      </c>
      <c r="I38" s="8">
        <f>H38*1.302</f>
        <v>159600.24243072001</v>
      </c>
      <c r="J38" s="21">
        <f>F36</f>
        <v>2800</v>
      </c>
      <c r="K38" s="8">
        <f>I38/J38</f>
        <v>57.000086582400002</v>
      </c>
      <c r="L38" s="8"/>
      <c r="M38" s="9"/>
      <c r="N38" s="9"/>
    </row>
    <row r="39" spans="1:14" ht="17.25" customHeight="1" x14ac:dyDescent="0.25">
      <c r="A39" s="68" t="s">
        <v>46</v>
      </c>
      <c r="B39" s="68"/>
      <c r="C39" s="68"/>
      <c r="D39" s="68"/>
      <c r="E39" s="68"/>
      <c r="F39" s="8">
        <v>14755.3</v>
      </c>
      <c r="G39" s="8">
        <f t="shared" ref="G39:G50" si="0">F19</f>
        <v>0.4511</v>
      </c>
      <c r="H39" s="8">
        <f t="shared" ref="H39:H50" si="1">F39*G39*12</f>
        <v>79873.38996</v>
      </c>
      <c r="I39" s="8">
        <f t="shared" ref="I39:I50" si="2">H39*1.302</f>
        <v>103995.15372792</v>
      </c>
      <c r="J39" s="21">
        <f t="shared" ref="J39:J46" si="3">J38</f>
        <v>2800</v>
      </c>
      <c r="K39" s="8">
        <f t="shared" ref="K39:K50" si="4">I39/J39</f>
        <v>37.141126331400002</v>
      </c>
      <c r="L39" s="8"/>
    </row>
    <row r="40" spans="1:14" ht="15" customHeight="1" x14ac:dyDescent="0.25">
      <c r="A40" s="68" t="s">
        <v>86</v>
      </c>
      <c r="B40" s="68"/>
      <c r="C40" s="68"/>
      <c r="D40" s="68"/>
      <c r="E40" s="68"/>
      <c r="F40" s="8">
        <v>18281.95</v>
      </c>
      <c r="G40" s="8">
        <f t="shared" si="0"/>
        <v>0.4511</v>
      </c>
      <c r="H40" s="8">
        <f t="shared" si="1"/>
        <v>98963.851740000013</v>
      </c>
      <c r="I40" s="8">
        <f t="shared" si="2"/>
        <v>128850.93496548002</v>
      </c>
      <c r="J40" s="21">
        <f t="shared" si="3"/>
        <v>2800</v>
      </c>
      <c r="K40" s="8">
        <f t="shared" si="4"/>
        <v>46.018191059100005</v>
      </c>
      <c r="L40" s="8"/>
    </row>
    <row r="41" spans="1:14" ht="15.75" customHeight="1" x14ac:dyDescent="0.25">
      <c r="A41" s="68" t="s">
        <v>49</v>
      </c>
      <c r="B41" s="68"/>
      <c r="C41" s="68"/>
      <c r="D41" s="68"/>
      <c r="E41" s="68"/>
      <c r="F41" s="8">
        <v>11247.35</v>
      </c>
      <c r="G41" s="8">
        <f t="shared" si="0"/>
        <v>0.4511</v>
      </c>
      <c r="H41" s="8">
        <f t="shared" si="1"/>
        <v>60884.155019999998</v>
      </c>
      <c r="I41" s="8">
        <f t="shared" si="2"/>
        <v>79271.169836040004</v>
      </c>
      <c r="J41" s="21">
        <f t="shared" si="3"/>
        <v>2800</v>
      </c>
      <c r="K41" s="8">
        <f t="shared" si="4"/>
        <v>28.311132084300002</v>
      </c>
      <c r="L41" s="8"/>
    </row>
    <row r="42" spans="1:14" ht="15" customHeight="1" x14ac:dyDescent="0.25">
      <c r="A42" s="68" t="s">
        <v>50</v>
      </c>
      <c r="B42" s="68"/>
      <c r="C42" s="68"/>
      <c r="D42" s="68"/>
      <c r="E42" s="68"/>
      <c r="F42" s="8">
        <v>14755.2</v>
      </c>
      <c r="G42" s="8">
        <f t="shared" si="0"/>
        <v>0.4511</v>
      </c>
      <c r="H42" s="8">
        <f t="shared" si="1"/>
        <v>79872.848640000011</v>
      </c>
      <c r="I42" s="8">
        <f t="shared" si="2"/>
        <v>103994.44892928001</v>
      </c>
      <c r="J42" s="21">
        <f t="shared" si="3"/>
        <v>2800</v>
      </c>
      <c r="K42" s="8">
        <f t="shared" si="4"/>
        <v>37.140874617600005</v>
      </c>
      <c r="L42" s="8"/>
    </row>
    <row r="43" spans="1:14" ht="15" customHeight="1" x14ac:dyDescent="0.25">
      <c r="A43" s="68" t="s">
        <v>88</v>
      </c>
      <c r="B43" s="68"/>
      <c r="C43" s="68"/>
      <c r="D43" s="68"/>
      <c r="E43" s="68"/>
      <c r="F43" s="8">
        <v>14045.45</v>
      </c>
      <c r="G43" s="8">
        <f t="shared" si="0"/>
        <v>0.4511</v>
      </c>
      <c r="H43" s="8">
        <f t="shared" si="1"/>
        <v>76030.829939999996</v>
      </c>
      <c r="I43" s="8">
        <f t="shared" si="2"/>
        <v>98992.140581879998</v>
      </c>
      <c r="J43" s="21">
        <f t="shared" si="3"/>
        <v>2800</v>
      </c>
      <c r="K43" s="8">
        <f t="shared" si="4"/>
        <v>35.354335922099999</v>
      </c>
      <c r="L43" s="8"/>
    </row>
    <row r="44" spans="1:14" ht="15" customHeight="1" x14ac:dyDescent="0.25">
      <c r="A44" s="68" t="s">
        <v>89</v>
      </c>
      <c r="B44" s="68"/>
      <c r="C44" s="68"/>
      <c r="D44" s="68"/>
      <c r="E44" s="68"/>
      <c r="F44" s="8">
        <v>3674.2777000000001</v>
      </c>
      <c r="G44" s="8">
        <f t="shared" si="0"/>
        <v>0.4511</v>
      </c>
      <c r="H44" s="8">
        <f t="shared" si="1"/>
        <v>19889.60004564</v>
      </c>
      <c r="I44" s="8">
        <f t="shared" si="2"/>
        <v>25896.259259423281</v>
      </c>
      <c r="J44" s="21">
        <f t="shared" si="3"/>
        <v>2800</v>
      </c>
      <c r="K44" s="8">
        <f t="shared" si="4"/>
        <v>9.2486640212226003</v>
      </c>
      <c r="L44" s="8"/>
    </row>
    <row r="45" spans="1:14" ht="15" customHeight="1" x14ac:dyDescent="0.25">
      <c r="A45" s="68" t="s">
        <v>90</v>
      </c>
      <c r="B45" s="68"/>
      <c r="C45" s="68"/>
      <c r="D45" s="68"/>
      <c r="E45" s="68"/>
      <c r="F45" s="8">
        <v>4952.0420000000004</v>
      </c>
      <c r="G45" s="8">
        <f t="shared" si="0"/>
        <v>0.4511</v>
      </c>
      <c r="H45" s="8">
        <f t="shared" si="1"/>
        <v>26806.3937544</v>
      </c>
      <c r="I45" s="8">
        <f t="shared" si="2"/>
        <v>34901.924668228799</v>
      </c>
      <c r="J45" s="21">
        <f t="shared" si="3"/>
        <v>2800</v>
      </c>
      <c r="K45" s="8">
        <f t="shared" si="4"/>
        <v>12.464973095795999</v>
      </c>
      <c r="L45" s="8"/>
    </row>
    <row r="46" spans="1:14" ht="15" customHeight="1" x14ac:dyDescent="0.25">
      <c r="A46" s="68" t="s">
        <v>91</v>
      </c>
      <c r="B46" s="68"/>
      <c r="C46" s="68"/>
      <c r="D46" s="68"/>
      <c r="E46" s="68"/>
      <c r="F46" s="8">
        <v>14095.45</v>
      </c>
      <c r="G46" s="8">
        <f t="shared" si="0"/>
        <v>0.4511</v>
      </c>
      <c r="H46" s="8">
        <f t="shared" si="1"/>
        <v>76301.489939999999</v>
      </c>
      <c r="I46" s="8">
        <f t="shared" si="2"/>
        <v>99344.539901880009</v>
      </c>
      <c r="J46" s="21">
        <f t="shared" si="3"/>
        <v>2800</v>
      </c>
      <c r="K46" s="8">
        <f t="shared" si="4"/>
        <v>35.480192822100001</v>
      </c>
      <c r="L46" s="8"/>
    </row>
    <row r="47" spans="1:14" ht="15.75" customHeight="1" x14ac:dyDescent="0.25">
      <c r="A47" s="68" t="s">
        <v>92</v>
      </c>
      <c r="B47" s="68"/>
      <c r="C47" s="68"/>
      <c r="D47" s="68"/>
      <c r="E47" s="68"/>
      <c r="F47" s="8">
        <v>11503.55</v>
      </c>
      <c r="G47" s="8">
        <f t="shared" si="0"/>
        <v>0.67659999999999998</v>
      </c>
      <c r="H47" s="8">
        <f t="shared" si="1"/>
        <v>93399.623159999988</v>
      </c>
      <c r="I47" s="8">
        <f t="shared" si="2"/>
        <v>121606.30935431999</v>
      </c>
      <c r="J47" s="21">
        <f>J45</f>
        <v>2800</v>
      </c>
      <c r="K47" s="8">
        <f t="shared" si="4"/>
        <v>43.430824769399997</v>
      </c>
      <c r="L47" s="8"/>
    </row>
    <row r="48" spans="1:14" ht="15" customHeight="1" x14ac:dyDescent="0.25">
      <c r="A48" s="68" t="s">
        <v>94</v>
      </c>
      <c r="B48" s="68"/>
      <c r="C48" s="68"/>
      <c r="D48" s="68"/>
      <c r="E48" s="68"/>
      <c r="F48" s="8">
        <v>13145.95</v>
      </c>
      <c r="G48" s="8">
        <f t="shared" si="0"/>
        <v>0.4511</v>
      </c>
      <c r="H48" s="8">
        <f t="shared" si="1"/>
        <v>71161.656540000011</v>
      </c>
      <c r="I48" s="8">
        <f t="shared" si="2"/>
        <v>92652.476815080023</v>
      </c>
      <c r="J48" s="21">
        <f>J46</f>
        <v>2800</v>
      </c>
      <c r="K48" s="8">
        <f t="shared" si="4"/>
        <v>33.090170291100009</v>
      </c>
      <c r="L48" s="8"/>
    </row>
    <row r="49" spans="1:15" ht="15" customHeight="1" x14ac:dyDescent="0.25">
      <c r="A49" s="68" t="s">
        <v>54</v>
      </c>
      <c r="B49" s="68"/>
      <c r="C49" s="68"/>
      <c r="D49" s="68"/>
      <c r="E49" s="68"/>
      <c r="F49" s="8">
        <v>14755.261</v>
      </c>
      <c r="G49" s="8">
        <f t="shared" si="0"/>
        <v>0.4511</v>
      </c>
      <c r="H49" s="8">
        <f t="shared" si="1"/>
        <v>79873.178845200004</v>
      </c>
      <c r="I49" s="8">
        <f t="shared" si="2"/>
        <v>103994.87885645041</v>
      </c>
      <c r="J49" s="21">
        <f>J47</f>
        <v>2800</v>
      </c>
      <c r="K49" s="8">
        <f t="shared" si="4"/>
        <v>37.141028163017999</v>
      </c>
      <c r="L49" s="8"/>
    </row>
    <row r="50" spans="1:15" ht="17.25" customHeight="1" x14ac:dyDescent="0.25">
      <c r="A50" s="68" t="s">
        <v>52</v>
      </c>
      <c r="B50" s="68"/>
      <c r="C50" s="68"/>
      <c r="D50" s="68"/>
      <c r="E50" s="68"/>
      <c r="F50" s="8">
        <v>14045.45</v>
      </c>
      <c r="G50" s="8">
        <f t="shared" si="0"/>
        <v>0.4511</v>
      </c>
      <c r="H50" s="8">
        <f t="shared" si="1"/>
        <v>76030.829939999996</v>
      </c>
      <c r="I50" s="8">
        <f t="shared" si="2"/>
        <v>98992.140581879998</v>
      </c>
      <c r="J50" s="21">
        <f>J48</f>
        <v>2800</v>
      </c>
      <c r="K50" s="8">
        <f t="shared" si="4"/>
        <v>35.354335922099999</v>
      </c>
      <c r="L50" s="8"/>
    </row>
    <row r="51" spans="1:15" s="24" customFormat="1" ht="15.75" customHeight="1" x14ac:dyDescent="0.25">
      <c r="A51" s="74" t="s">
        <v>74</v>
      </c>
      <c r="B51" s="75"/>
      <c r="C51" s="75"/>
      <c r="D51" s="75"/>
      <c r="E51" s="75"/>
      <c r="F51" s="75"/>
      <c r="G51" s="75"/>
      <c r="H51" s="76"/>
      <c r="I51" s="22">
        <f>SUM(I38:I50)</f>
        <v>1252092.6199085824</v>
      </c>
      <c r="J51" s="22"/>
      <c r="K51" s="22">
        <f>SUM(K38:K50)</f>
        <v>447.17593568163659</v>
      </c>
      <c r="L51" s="8"/>
      <c r="M51" s="23">
        <f>I51+I102+'Услуга №2 '!I103+'Услуга №2 '!I54+'Работа №1'!I51+'Работа №1'!I105+'Работа №2'!I51+'Работа №2'!I104+'Работа №3'!I115+'Работа №3'!I78</f>
        <v>11318500.004737714</v>
      </c>
      <c r="O51" s="12"/>
    </row>
    <row r="52" spans="1:15" ht="13.5" customHeight="1" x14ac:dyDescent="0.25"/>
    <row r="53" spans="1:15" ht="14.25" customHeight="1" x14ac:dyDescent="0.25">
      <c r="A53" s="70" t="s">
        <v>8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5" ht="60" x14ac:dyDescent="0.25">
      <c r="A54" s="77" t="s">
        <v>9</v>
      </c>
      <c r="B54" s="77"/>
      <c r="C54" s="77"/>
      <c r="D54" s="77"/>
      <c r="E54" s="77"/>
      <c r="F54" s="1" t="s">
        <v>7</v>
      </c>
      <c r="G54" s="1" t="s">
        <v>67</v>
      </c>
      <c r="H54" s="1" t="s">
        <v>66</v>
      </c>
      <c r="I54" s="1" t="s">
        <v>75</v>
      </c>
      <c r="J54" s="1" t="s">
        <v>70</v>
      </c>
      <c r="K54" s="3" t="s">
        <v>71</v>
      </c>
      <c r="L54" s="25"/>
    </row>
    <row r="55" spans="1:15" x14ac:dyDescent="0.25">
      <c r="A55" s="85" t="s">
        <v>41</v>
      </c>
      <c r="B55" s="86"/>
      <c r="C55" s="86"/>
      <c r="D55" s="86"/>
      <c r="E55" s="87"/>
      <c r="F55" s="2" t="s">
        <v>42</v>
      </c>
      <c r="G55" s="26">
        <f>I55/H55</f>
        <v>31946.477707172995</v>
      </c>
      <c r="H55" s="26">
        <v>4.74</v>
      </c>
      <c r="I55" s="26">
        <f>335682.12*45.11%+0.1</f>
        <v>151426.304332</v>
      </c>
      <c r="J55" s="21">
        <f>J50</f>
        <v>2800</v>
      </c>
      <c r="K55" s="27">
        <f>I55/J55</f>
        <v>54.080822975714284</v>
      </c>
      <c r="L55" s="28"/>
    </row>
    <row r="56" spans="1:15" x14ac:dyDescent="0.25">
      <c r="A56" s="71" t="s">
        <v>10</v>
      </c>
      <c r="B56" s="71"/>
      <c r="C56" s="71"/>
      <c r="D56" s="71"/>
      <c r="E56" s="71"/>
      <c r="F56" s="6" t="s">
        <v>13</v>
      </c>
      <c r="G56" s="8">
        <f>I56/H56</f>
        <v>206.56481345900923</v>
      </c>
      <c r="H56" s="8">
        <v>1642.32</v>
      </c>
      <c r="I56" s="26">
        <f>752040.4*45.11%+0.1</f>
        <v>339245.52444000001</v>
      </c>
      <c r="J56" s="21">
        <f>J55</f>
        <v>2800</v>
      </c>
      <c r="K56" s="27">
        <f t="shared" ref="K56:K58" si="5">I56/J56</f>
        <v>121.15911587142857</v>
      </c>
      <c r="L56" s="29"/>
    </row>
    <row r="57" spans="1:15" x14ac:dyDescent="0.25">
      <c r="A57" s="71" t="s">
        <v>11</v>
      </c>
      <c r="B57" s="71"/>
      <c r="C57" s="71"/>
      <c r="D57" s="71"/>
      <c r="E57" s="71"/>
      <c r="F57" s="6" t="s">
        <v>14</v>
      </c>
      <c r="G57" s="8">
        <f>I57/H57</f>
        <v>184.95410101892287</v>
      </c>
      <c r="H57" s="8">
        <v>41.22</v>
      </c>
      <c r="I57" s="26">
        <f>16900.04*45.11%+0.2</f>
        <v>7623.8080440000003</v>
      </c>
      <c r="J57" s="21">
        <f>J56</f>
        <v>2800</v>
      </c>
      <c r="K57" s="27">
        <f t="shared" si="5"/>
        <v>2.7227885871428574</v>
      </c>
      <c r="L57" s="29"/>
    </row>
    <row r="58" spans="1:15" x14ac:dyDescent="0.25">
      <c r="A58" s="71" t="s">
        <v>12</v>
      </c>
      <c r="B58" s="71"/>
      <c r="C58" s="71"/>
      <c r="D58" s="71"/>
      <c r="E58" s="71"/>
      <c r="F58" s="6" t="s">
        <v>14</v>
      </c>
      <c r="G58" s="8">
        <f>I58/H58</f>
        <v>184.95811070663814</v>
      </c>
      <c r="H58" s="8">
        <v>56.04</v>
      </c>
      <c r="I58" s="26">
        <f>22976.84*45.11%+0.2</f>
        <v>10365.052524000001</v>
      </c>
      <c r="J58" s="21">
        <f>J56</f>
        <v>2800</v>
      </c>
      <c r="K58" s="27">
        <f t="shared" si="5"/>
        <v>3.7018044728571429</v>
      </c>
      <c r="L58" s="29"/>
    </row>
    <row r="59" spans="1:15" x14ac:dyDescent="0.25">
      <c r="A59" s="78" t="s">
        <v>56</v>
      </c>
      <c r="B59" s="79"/>
      <c r="C59" s="79"/>
      <c r="D59" s="79"/>
      <c r="E59" s="79"/>
      <c r="F59" s="79"/>
      <c r="G59" s="79"/>
      <c r="H59" s="79"/>
      <c r="I59" s="22">
        <f>SUM(I55:I58)</f>
        <v>508660.68934000004</v>
      </c>
      <c r="J59" s="30"/>
      <c r="K59" s="22">
        <f>SUM(K55:K58)</f>
        <v>181.66453190714284</v>
      </c>
      <c r="L59" s="29"/>
      <c r="M59" s="23">
        <f>I59+'Услуга №2 '!I62+'Работа №1'!I59+'Работа №2'!I59+'Работа №3'!I86</f>
        <v>1127600</v>
      </c>
    </row>
    <row r="60" spans="1:15" ht="12" customHeight="1" x14ac:dyDescent="0.25"/>
    <row r="61" spans="1:15" x14ac:dyDescent="0.25">
      <c r="A61" s="7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5" ht="60" x14ac:dyDescent="0.25">
      <c r="A62" s="65" t="s">
        <v>19</v>
      </c>
      <c r="B62" s="66"/>
      <c r="C62" s="66"/>
      <c r="D62" s="66"/>
      <c r="E62" s="67"/>
      <c r="F62" s="1" t="s">
        <v>7</v>
      </c>
      <c r="G62" s="1" t="s">
        <v>67</v>
      </c>
      <c r="H62" s="1" t="s">
        <v>66</v>
      </c>
      <c r="I62" s="1" t="s">
        <v>75</v>
      </c>
      <c r="J62" s="1" t="s">
        <v>70</v>
      </c>
      <c r="K62" s="3" t="s">
        <v>71</v>
      </c>
      <c r="L62" s="25"/>
    </row>
    <row r="63" spans="1:15" x14ac:dyDescent="0.25">
      <c r="A63" s="71" t="s">
        <v>16</v>
      </c>
      <c r="B63" s="71"/>
      <c r="C63" s="71"/>
      <c r="D63" s="71"/>
      <c r="E63" s="71"/>
      <c r="F63" s="6" t="s">
        <v>17</v>
      </c>
      <c r="G63" s="31">
        <v>5.4131999999999998</v>
      </c>
      <c r="H63" s="8">
        <v>3300.69</v>
      </c>
      <c r="I63" s="8">
        <f>H63*G63</f>
        <v>17867.295107999998</v>
      </c>
      <c r="J63" s="21">
        <f>J58</f>
        <v>2800</v>
      </c>
      <c r="K63" s="32">
        <f>I63/J63</f>
        <v>6.3811768242857134</v>
      </c>
      <c r="L63" s="29"/>
      <c r="M63" s="9"/>
    </row>
    <row r="64" spans="1:15" x14ac:dyDescent="0.25">
      <c r="A64" s="71" t="s">
        <v>59</v>
      </c>
      <c r="B64" s="71"/>
      <c r="C64" s="71"/>
      <c r="D64" s="71"/>
      <c r="E64" s="71"/>
      <c r="F64" s="6" t="s">
        <v>17</v>
      </c>
      <c r="G64" s="31">
        <v>5.4131999999999998</v>
      </c>
      <c r="H64" s="8">
        <v>724.31</v>
      </c>
      <c r="I64" s="8">
        <f t="shared" ref="I64:I67" si="6">H64*G64</f>
        <v>3920.8348919999994</v>
      </c>
      <c r="J64" s="21">
        <f>J63</f>
        <v>2800</v>
      </c>
      <c r="K64" s="32">
        <f t="shared" ref="K64:K68" si="7">I64/J64</f>
        <v>1.4002981757142856</v>
      </c>
      <c r="L64" s="29"/>
      <c r="M64" s="9"/>
    </row>
    <row r="65" spans="1:13" ht="15" customHeight="1" x14ac:dyDescent="0.25">
      <c r="A65" s="68" t="s">
        <v>43</v>
      </c>
      <c r="B65" s="68"/>
      <c r="C65" s="68"/>
      <c r="D65" s="68"/>
      <c r="E65" s="68"/>
      <c r="F65" s="6" t="s">
        <v>17</v>
      </c>
      <c r="G65" s="31">
        <v>4.9621000000000004</v>
      </c>
      <c r="H65" s="8">
        <v>3600.91</v>
      </c>
      <c r="I65" s="8">
        <f t="shared" si="6"/>
        <v>17868.075510999999</v>
      </c>
      <c r="J65" s="21">
        <f>J64</f>
        <v>2800</v>
      </c>
      <c r="K65" s="32">
        <f t="shared" si="7"/>
        <v>6.3814555396428565</v>
      </c>
      <c r="L65" s="29"/>
      <c r="M65" s="9"/>
    </row>
    <row r="66" spans="1:13" ht="16.5" customHeight="1" x14ac:dyDescent="0.25">
      <c r="A66" s="71" t="s">
        <v>58</v>
      </c>
      <c r="B66" s="71"/>
      <c r="C66" s="71"/>
      <c r="D66" s="71"/>
      <c r="E66" s="71"/>
      <c r="F66" s="6" t="s">
        <v>17</v>
      </c>
      <c r="G66" s="31">
        <v>5.4131999999999998</v>
      </c>
      <c r="H66" s="8">
        <v>2000</v>
      </c>
      <c r="I66" s="8">
        <f t="shared" si="6"/>
        <v>10826.4</v>
      </c>
      <c r="J66" s="21">
        <f>J65</f>
        <v>2800</v>
      </c>
      <c r="K66" s="32">
        <f t="shared" si="7"/>
        <v>3.8665714285714285</v>
      </c>
      <c r="L66" s="29"/>
    </row>
    <row r="67" spans="1:13" ht="16.5" customHeight="1" x14ac:dyDescent="0.25">
      <c r="A67" s="68" t="s">
        <v>60</v>
      </c>
      <c r="B67" s="68"/>
      <c r="C67" s="68"/>
      <c r="D67" s="68"/>
      <c r="E67" s="68"/>
      <c r="F67" s="6" t="s">
        <v>17</v>
      </c>
      <c r="G67" s="31">
        <v>5.4131999999999998</v>
      </c>
      <c r="H67" s="8">
        <v>6200</v>
      </c>
      <c r="I67" s="8">
        <f t="shared" si="6"/>
        <v>33561.839999999997</v>
      </c>
      <c r="J67" s="21">
        <f>J65</f>
        <v>2800</v>
      </c>
      <c r="K67" s="32">
        <f t="shared" si="7"/>
        <v>11.986371428571427</v>
      </c>
      <c r="L67" s="29"/>
    </row>
    <row r="68" spans="1:13" ht="15" customHeight="1" x14ac:dyDescent="0.25">
      <c r="A68" s="68" t="s">
        <v>107</v>
      </c>
      <c r="B68" s="68"/>
      <c r="C68" s="68"/>
      <c r="D68" s="68"/>
      <c r="E68" s="68"/>
      <c r="F68" s="6" t="s">
        <v>17</v>
      </c>
      <c r="G68" s="31">
        <v>5.4131999999999998</v>
      </c>
      <c r="H68" s="8">
        <v>2100</v>
      </c>
      <c r="I68" s="8">
        <f>H68*G68-0.01</f>
        <v>11367.71</v>
      </c>
      <c r="J68" s="21">
        <f>J65</f>
        <v>2800</v>
      </c>
      <c r="K68" s="32">
        <f t="shared" si="7"/>
        <v>4.0598964285714283</v>
      </c>
      <c r="L68" s="29"/>
    </row>
    <row r="69" spans="1:13" s="24" customFormat="1" ht="18.75" customHeight="1" x14ac:dyDescent="0.25">
      <c r="A69" s="78" t="s">
        <v>18</v>
      </c>
      <c r="B69" s="79"/>
      <c r="C69" s="79"/>
      <c r="D69" s="79"/>
      <c r="E69" s="79"/>
      <c r="F69" s="79"/>
      <c r="G69" s="79"/>
      <c r="H69" s="88"/>
      <c r="I69" s="22">
        <f>SUM(I63:I68)</f>
        <v>95412.15551099999</v>
      </c>
      <c r="J69" s="30"/>
      <c r="K69" s="33">
        <f>SUM(K63:K68)</f>
        <v>34.075769825357142</v>
      </c>
      <c r="L69" s="29"/>
      <c r="M69" s="23">
        <f>I69+'Услуга №2 '!I72+'Работа №1'!I69+'Работа №2'!I69+'Работа №3'!I96</f>
        <v>211510</v>
      </c>
    </row>
    <row r="70" spans="1:13" ht="12.75" customHeight="1" x14ac:dyDescent="0.25"/>
    <row r="71" spans="1:13" x14ac:dyDescent="0.25">
      <c r="A71" s="70" t="s">
        <v>76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3" ht="60" customHeight="1" x14ac:dyDescent="0.25">
      <c r="A72" s="65" t="s">
        <v>19</v>
      </c>
      <c r="B72" s="66"/>
      <c r="C72" s="66"/>
      <c r="D72" s="66"/>
      <c r="E72" s="67"/>
      <c r="F72" s="1" t="s">
        <v>7</v>
      </c>
      <c r="G72" s="1" t="s">
        <v>67</v>
      </c>
      <c r="H72" s="1" t="s">
        <v>66</v>
      </c>
      <c r="I72" s="1" t="s">
        <v>75</v>
      </c>
      <c r="J72" s="1" t="s">
        <v>70</v>
      </c>
      <c r="K72" s="1" t="s">
        <v>71</v>
      </c>
      <c r="L72" s="34"/>
    </row>
    <row r="73" spans="1:13" ht="18.75" customHeight="1" x14ac:dyDescent="0.25">
      <c r="A73" s="85" t="s">
        <v>124</v>
      </c>
      <c r="B73" s="86"/>
      <c r="C73" s="86"/>
      <c r="D73" s="86"/>
      <c r="E73" s="87"/>
      <c r="F73" s="6" t="s">
        <v>82</v>
      </c>
      <c r="G73" s="31"/>
      <c r="H73" s="8"/>
      <c r="I73" s="8">
        <v>4804.21</v>
      </c>
      <c r="J73" s="21">
        <f>J67</f>
        <v>2800</v>
      </c>
      <c r="K73" s="8">
        <f>I73/J73</f>
        <v>1.7157892857142858</v>
      </c>
      <c r="L73" s="35"/>
      <c r="M73" s="20">
        <f>I73+'Услуга №2 '!I76+'Работа №1'!I73+'Работа №2'!I73+'Работа №3'!I100</f>
        <v>10649.995000000001</v>
      </c>
    </row>
    <row r="74" spans="1:13" x14ac:dyDescent="0.25">
      <c r="A74" s="78" t="s">
        <v>77</v>
      </c>
      <c r="B74" s="79"/>
      <c r="C74" s="79"/>
      <c r="D74" s="79"/>
      <c r="E74" s="79"/>
      <c r="F74" s="79"/>
      <c r="G74" s="79"/>
      <c r="H74" s="79"/>
      <c r="I74" s="36">
        <f>SUM(I73:I73)</f>
        <v>4804.21</v>
      </c>
      <c r="J74" s="36"/>
      <c r="K74" s="36">
        <f>SUM(K73:K73)</f>
        <v>1.7157892857142858</v>
      </c>
      <c r="L74" s="35"/>
    </row>
    <row r="75" spans="1:13" x14ac:dyDescent="0.25">
      <c r="A75" s="37"/>
      <c r="B75" s="37"/>
      <c r="C75" s="37"/>
      <c r="D75" s="37"/>
      <c r="E75" s="37"/>
      <c r="F75" s="37"/>
      <c r="G75" s="37"/>
      <c r="H75" s="37"/>
      <c r="I75" s="38"/>
      <c r="J75" s="38"/>
      <c r="K75" s="38"/>
      <c r="L75" s="35"/>
    </row>
    <row r="76" spans="1:13" x14ac:dyDescent="0.25">
      <c r="A76" s="70" t="s">
        <v>78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3" ht="45.75" customHeight="1" x14ac:dyDescent="0.25">
      <c r="A77" s="65" t="s">
        <v>20</v>
      </c>
      <c r="B77" s="66"/>
      <c r="C77" s="66"/>
      <c r="D77" s="66"/>
      <c r="E77" s="67"/>
      <c r="F77" s="1" t="s">
        <v>7</v>
      </c>
      <c r="G77" s="1" t="s">
        <v>67</v>
      </c>
      <c r="H77" s="1" t="s">
        <v>66</v>
      </c>
      <c r="I77" s="1" t="s">
        <v>75</v>
      </c>
      <c r="J77" s="3" t="s">
        <v>70</v>
      </c>
      <c r="K77" s="1" t="s">
        <v>71</v>
      </c>
      <c r="L77" s="34"/>
      <c r="M77" s="34"/>
    </row>
    <row r="78" spans="1:13" ht="41.25" customHeight="1" x14ac:dyDescent="0.25">
      <c r="A78" s="65" t="s">
        <v>21</v>
      </c>
      <c r="B78" s="66"/>
      <c r="C78" s="66"/>
      <c r="D78" s="66"/>
      <c r="E78" s="67"/>
      <c r="F78" s="2" t="s">
        <v>22</v>
      </c>
      <c r="G78" s="31">
        <v>1.8044</v>
      </c>
      <c r="H78" s="8">
        <v>536.9</v>
      </c>
      <c r="I78" s="8">
        <f>G78*H78*12</f>
        <v>11625.388319999998</v>
      </c>
      <c r="J78" s="39">
        <f>J73</f>
        <v>2800</v>
      </c>
      <c r="K78" s="8">
        <f>I78/J78</f>
        <v>4.1519243999999995</v>
      </c>
      <c r="L78" s="40"/>
      <c r="M78" s="35"/>
    </row>
    <row r="79" spans="1:13" ht="41.25" customHeight="1" x14ac:dyDescent="0.25">
      <c r="A79" s="65" t="s">
        <v>126</v>
      </c>
      <c r="B79" s="66"/>
      <c r="C79" s="66"/>
      <c r="D79" s="66"/>
      <c r="E79" s="67"/>
      <c r="F79" s="2" t="s">
        <v>22</v>
      </c>
      <c r="G79" s="8">
        <v>0.4511</v>
      </c>
      <c r="H79" s="8">
        <v>76.7</v>
      </c>
      <c r="I79" s="8">
        <f>G79*H79*12</f>
        <v>415.19244000000003</v>
      </c>
      <c r="J79" s="39">
        <f>J78</f>
        <v>2800</v>
      </c>
      <c r="K79" s="8">
        <f t="shared" ref="K79:K81" si="8">I79/J79</f>
        <v>0.1482830142857143</v>
      </c>
      <c r="L79" s="40"/>
      <c r="M79" s="35"/>
    </row>
    <row r="80" spans="1:13" ht="41.25" customHeight="1" x14ac:dyDescent="0.25">
      <c r="A80" s="65" t="s">
        <v>127</v>
      </c>
      <c r="B80" s="66"/>
      <c r="C80" s="66"/>
      <c r="D80" s="66"/>
      <c r="E80" s="67"/>
      <c r="F80" s="2" t="s">
        <v>82</v>
      </c>
      <c r="G80" s="31"/>
      <c r="H80" s="8"/>
      <c r="I80" s="8">
        <v>2784.55</v>
      </c>
      <c r="J80" s="39">
        <f>J79</f>
        <v>2800</v>
      </c>
      <c r="K80" s="8">
        <f t="shared" si="8"/>
        <v>0.99448214285714287</v>
      </c>
      <c r="L80" s="40"/>
      <c r="M80" s="35"/>
    </row>
    <row r="81" spans="1:13" ht="37.5" customHeight="1" x14ac:dyDescent="0.25">
      <c r="A81" s="65" t="s">
        <v>79</v>
      </c>
      <c r="B81" s="66"/>
      <c r="C81" s="66"/>
      <c r="D81" s="66"/>
      <c r="E81" s="67"/>
      <c r="F81" s="2" t="s">
        <v>80</v>
      </c>
      <c r="G81" s="8">
        <v>0.4511</v>
      </c>
      <c r="H81" s="8">
        <v>1811.3</v>
      </c>
      <c r="I81" s="8">
        <f>G81*H81*12</f>
        <v>9804.9291599999997</v>
      </c>
      <c r="J81" s="39">
        <f>J78</f>
        <v>2800</v>
      </c>
      <c r="K81" s="8">
        <f t="shared" si="8"/>
        <v>3.5017604142857142</v>
      </c>
      <c r="L81" s="40"/>
      <c r="M81" s="35"/>
    </row>
    <row r="82" spans="1:13" x14ac:dyDescent="0.25">
      <c r="A82" s="78" t="s">
        <v>23</v>
      </c>
      <c r="B82" s="79"/>
      <c r="C82" s="79"/>
      <c r="D82" s="79"/>
      <c r="E82" s="79"/>
      <c r="F82" s="79"/>
      <c r="G82" s="79"/>
      <c r="H82" s="88"/>
      <c r="I82" s="36">
        <f>SUM(I78:I81)</f>
        <v>24630.05992</v>
      </c>
      <c r="J82" s="41"/>
      <c r="K82" s="41">
        <f>SUM(K78:K81)</f>
        <v>8.7964499714285704</v>
      </c>
      <c r="L82" s="42"/>
      <c r="M82" s="60">
        <f>I82+'Услуга №2 '!I85+'Работа №1'!I82+'Работа №2'!I82+'Работа №3'!I109</f>
        <v>54599.998300000007</v>
      </c>
    </row>
    <row r="83" spans="1:13" x14ac:dyDescent="0.25">
      <c r="A83" s="37"/>
      <c r="B83" s="37"/>
      <c r="C83" s="37"/>
      <c r="D83" s="37"/>
      <c r="E83" s="37"/>
      <c r="F83" s="37"/>
      <c r="G83" s="37"/>
      <c r="H83" s="37"/>
      <c r="I83" s="38"/>
      <c r="J83" s="43"/>
      <c r="K83" s="43"/>
      <c r="L83" s="42"/>
      <c r="M83" s="35"/>
    </row>
    <row r="84" spans="1:13" x14ac:dyDescent="0.25">
      <c r="A84" s="70" t="s">
        <v>39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</row>
    <row r="85" spans="1:13" ht="60.75" customHeight="1" x14ac:dyDescent="0.25">
      <c r="A85" s="65" t="s">
        <v>5</v>
      </c>
      <c r="B85" s="66"/>
      <c r="C85" s="66"/>
      <c r="D85" s="66"/>
      <c r="E85" s="67"/>
      <c r="F85" s="1" t="s">
        <v>6</v>
      </c>
      <c r="G85" s="1" t="s">
        <v>1</v>
      </c>
      <c r="H85" s="1" t="s">
        <v>68</v>
      </c>
      <c r="I85" s="1" t="s">
        <v>69</v>
      </c>
      <c r="J85" s="1" t="s">
        <v>70</v>
      </c>
      <c r="K85" s="1" t="s">
        <v>71</v>
      </c>
      <c r="L85" s="2"/>
    </row>
    <row r="86" spans="1:13" ht="15" customHeight="1" x14ac:dyDescent="0.25">
      <c r="A86" s="68" t="s">
        <v>3</v>
      </c>
      <c r="B86" s="68"/>
      <c r="C86" s="68"/>
      <c r="D86" s="68"/>
      <c r="E86" s="68"/>
      <c r="F86" s="44">
        <v>25160</v>
      </c>
      <c r="G86" s="8">
        <f>L18</f>
        <v>0.4511</v>
      </c>
      <c r="H86" s="45">
        <f>F86*12*G86</f>
        <v>136196.11199999999</v>
      </c>
      <c r="I86" s="8">
        <f>H86*1.302</f>
        <v>177327.33782399999</v>
      </c>
      <c r="J86" s="21">
        <f>J81</f>
        <v>2800</v>
      </c>
      <c r="K86" s="8">
        <f>I86/J86</f>
        <v>63.331192079999994</v>
      </c>
      <c r="L86" s="8"/>
    </row>
    <row r="87" spans="1:13" ht="15" customHeight="1" x14ac:dyDescent="0.25">
      <c r="A87" s="68" t="s">
        <v>85</v>
      </c>
      <c r="B87" s="68"/>
      <c r="C87" s="68"/>
      <c r="D87" s="68"/>
      <c r="E87" s="68"/>
      <c r="F87" s="8">
        <v>17699.2</v>
      </c>
      <c r="G87" s="8">
        <f t="shared" ref="G87:G101" si="9">L19</f>
        <v>0.4511</v>
      </c>
      <c r="H87" s="45">
        <f t="shared" ref="H87:H101" si="10">F87*12*G87</f>
        <v>95809.309440000012</v>
      </c>
      <c r="I87" s="8">
        <f t="shared" ref="I87:I101" si="11">H87*1.302</f>
        <v>124743.72089088002</v>
      </c>
      <c r="J87" s="21">
        <f>J86</f>
        <v>2800</v>
      </c>
      <c r="K87" s="8">
        <f t="shared" ref="K87:K101" si="12">I87/J87</f>
        <v>44.551328889600008</v>
      </c>
      <c r="L87" s="8"/>
    </row>
    <row r="88" spans="1:13" ht="15" customHeight="1" x14ac:dyDescent="0.25">
      <c r="A88" s="68" t="s">
        <v>45</v>
      </c>
      <c r="B88" s="68"/>
      <c r="C88" s="68"/>
      <c r="D88" s="68"/>
      <c r="E88" s="68"/>
      <c r="F88" s="8">
        <f>F39</f>
        <v>14755.3</v>
      </c>
      <c r="G88" s="8">
        <f t="shared" si="9"/>
        <v>0.4511</v>
      </c>
      <c r="H88" s="45">
        <f t="shared" si="10"/>
        <v>79873.389959999986</v>
      </c>
      <c r="I88" s="8">
        <f t="shared" si="11"/>
        <v>103995.15372791998</v>
      </c>
      <c r="J88" s="21">
        <f>J87</f>
        <v>2800</v>
      </c>
      <c r="K88" s="8">
        <f t="shared" si="12"/>
        <v>37.141126331399995</v>
      </c>
      <c r="L88" s="8"/>
    </row>
    <row r="89" spans="1:13" ht="15" customHeight="1" x14ac:dyDescent="0.25">
      <c r="A89" s="68" t="s">
        <v>47</v>
      </c>
      <c r="B89" s="68"/>
      <c r="C89" s="68"/>
      <c r="D89" s="68"/>
      <c r="E89" s="68"/>
      <c r="F89" s="8">
        <f>F88</f>
        <v>14755.3</v>
      </c>
      <c r="G89" s="8">
        <f t="shared" si="9"/>
        <v>0.4511</v>
      </c>
      <c r="H89" s="45">
        <f t="shared" si="10"/>
        <v>79873.389959999986</v>
      </c>
      <c r="I89" s="8">
        <f t="shared" si="11"/>
        <v>103995.15372791998</v>
      </c>
      <c r="J89" s="21">
        <f>J87</f>
        <v>2800</v>
      </c>
      <c r="K89" s="8">
        <f t="shared" si="12"/>
        <v>37.141126331399995</v>
      </c>
      <c r="L89" s="8"/>
    </row>
    <row r="90" spans="1:13" ht="15.75" customHeight="1" x14ac:dyDescent="0.25">
      <c r="A90" s="68" t="s">
        <v>84</v>
      </c>
      <c r="B90" s="68"/>
      <c r="C90" s="68"/>
      <c r="D90" s="68"/>
      <c r="E90" s="68"/>
      <c r="F90" s="8">
        <f>F89</f>
        <v>14755.3</v>
      </c>
      <c r="G90" s="8">
        <f t="shared" si="9"/>
        <v>0.4511</v>
      </c>
      <c r="H90" s="45">
        <f t="shared" si="10"/>
        <v>79873.389959999986</v>
      </c>
      <c r="I90" s="8">
        <f t="shared" si="11"/>
        <v>103995.15372791998</v>
      </c>
      <c r="J90" s="21">
        <f>J88</f>
        <v>2800</v>
      </c>
      <c r="K90" s="8">
        <f t="shared" si="12"/>
        <v>37.141126331399995</v>
      </c>
      <c r="L90" s="8"/>
    </row>
    <row r="91" spans="1:13" ht="14.25" customHeight="1" x14ac:dyDescent="0.25">
      <c r="A91" s="68" t="s">
        <v>40</v>
      </c>
      <c r="B91" s="68"/>
      <c r="C91" s="68"/>
      <c r="D91" s="68"/>
      <c r="E91" s="68"/>
      <c r="F91" s="44">
        <v>8004.35</v>
      </c>
      <c r="G91" s="8">
        <f t="shared" si="9"/>
        <v>1.5780000000000001</v>
      </c>
      <c r="H91" s="45">
        <f t="shared" si="10"/>
        <v>151570.37160000001</v>
      </c>
      <c r="I91" s="8">
        <f t="shared" si="11"/>
        <v>197344.62382320003</v>
      </c>
      <c r="J91" s="21">
        <f>J89</f>
        <v>2800</v>
      </c>
      <c r="K91" s="8">
        <f t="shared" si="12"/>
        <v>70.480222794000014</v>
      </c>
      <c r="L91" s="8"/>
    </row>
    <row r="92" spans="1:13" ht="15" customHeight="1" x14ac:dyDescent="0.25">
      <c r="A92" s="68" t="s">
        <v>87</v>
      </c>
      <c r="B92" s="68"/>
      <c r="C92" s="68"/>
      <c r="D92" s="68"/>
      <c r="E92" s="68"/>
      <c r="F92" s="44">
        <v>8004.35</v>
      </c>
      <c r="G92" s="8">
        <f t="shared" si="9"/>
        <v>0.4511</v>
      </c>
      <c r="H92" s="45">
        <f t="shared" si="10"/>
        <v>43329.147420000008</v>
      </c>
      <c r="I92" s="8">
        <f t="shared" si="11"/>
        <v>56414.549940840014</v>
      </c>
      <c r="J92" s="21">
        <f t="shared" ref="J92:J101" si="13">J90</f>
        <v>2800</v>
      </c>
      <c r="K92" s="8">
        <f t="shared" si="12"/>
        <v>20.148053550300006</v>
      </c>
      <c r="L92" s="8"/>
    </row>
    <row r="93" spans="1:13" ht="15" customHeight="1" x14ac:dyDescent="0.25">
      <c r="A93" s="68" t="s">
        <v>48</v>
      </c>
      <c r="B93" s="68"/>
      <c r="C93" s="68"/>
      <c r="D93" s="68"/>
      <c r="E93" s="68"/>
      <c r="F93" s="44">
        <v>8004.35</v>
      </c>
      <c r="G93" s="8">
        <f t="shared" si="9"/>
        <v>0.4511</v>
      </c>
      <c r="H93" s="45">
        <f t="shared" si="10"/>
        <v>43329.147420000008</v>
      </c>
      <c r="I93" s="8">
        <f t="shared" si="11"/>
        <v>56414.549940840014</v>
      </c>
      <c r="J93" s="21">
        <f t="shared" si="13"/>
        <v>2800</v>
      </c>
      <c r="K93" s="8">
        <f t="shared" si="12"/>
        <v>20.148053550300006</v>
      </c>
      <c r="L93" s="8"/>
    </row>
    <row r="94" spans="1:13" ht="15" customHeight="1" x14ac:dyDescent="0.25">
      <c r="A94" s="68" t="s">
        <v>51</v>
      </c>
      <c r="B94" s="68"/>
      <c r="C94" s="68"/>
      <c r="D94" s="68"/>
      <c r="E94" s="68"/>
      <c r="F94" s="44">
        <v>6642.75</v>
      </c>
      <c r="G94" s="8">
        <f t="shared" si="9"/>
        <v>0.22500000000000001</v>
      </c>
      <c r="H94" s="45">
        <f t="shared" si="10"/>
        <v>17935.424999999999</v>
      </c>
      <c r="I94" s="8">
        <f t="shared" si="11"/>
        <v>23351.923350000001</v>
      </c>
      <c r="J94" s="21">
        <f t="shared" si="13"/>
        <v>2800</v>
      </c>
      <c r="K94" s="8">
        <f t="shared" si="12"/>
        <v>8.3399726249999997</v>
      </c>
      <c r="L94" s="8"/>
    </row>
    <row r="95" spans="1:13" ht="15.75" customHeight="1" x14ac:dyDescent="0.25">
      <c r="A95" s="68" t="s">
        <v>93</v>
      </c>
      <c r="B95" s="68"/>
      <c r="C95" s="68"/>
      <c r="D95" s="68"/>
      <c r="E95" s="68"/>
      <c r="F95" s="44">
        <v>14604.28</v>
      </c>
      <c r="G95" s="8">
        <f t="shared" si="9"/>
        <v>3.6088</v>
      </c>
      <c r="H95" s="45">
        <f t="shared" si="10"/>
        <v>632447.10796800011</v>
      </c>
      <c r="I95" s="8">
        <f t="shared" si="11"/>
        <v>823446.13457433623</v>
      </c>
      <c r="J95" s="21">
        <f t="shared" si="13"/>
        <v>2800</v>
      </c>
      <c r="K95" s="8">
        <f t="shared" si="12"/>
        <v>294.08790520512008</v>
      </c>
      <c r="L95" s="8"/>
    </row>
    <row r="96" spans="1:13" ht="15.75" customHeight="1" x14ac:dyDescent="0.25">
      <c r="A96" s="68" t="s">
        <v>53</v>
      </c>
      <c r="B96" s="68"/>
      <c r="C96" s="68"/>
      <c r="D96" s="68"/>
      <c r="E96" s="68"/>
      <c r="F96" s="44">
        <v>10461.879999999999</v>
      </c>
      <c r="G96" s="8">
        <f t="shared" si="9"/>
        <v>3.6088</v>
      </c>
      <c r="H96" s="45">
        <f t="shared" si="10"/>
        <v>453057.99052799999</v>
      </c>
      <c r="I96" s="8">
        <f t="shared" si="11"/>
        <v>589881.50366745598</v>
      </c>
      <c r="J96" s="21">
        <f t="shared" si="13"/>
        <v>2800</v>
      </c>
      <c r="K96" s="8">
        <f t="shared" si="12"/>
        <v>210.67196559551999</v>
      </c>
      <c r="L96" s="8"/>
    </row>
    <row r="97" spans="1:14" ht="15.75" customHeight="1" x14ac:dyDescent="0.25">
      <c r="A97" s="68" t="s">
        <v>95</v>
      </c>
      <c r="B97" s="68"/>
      <c r="C97" s="68"/>
      <c r="D97" s="68"/>
      <c r="E97" s="68"/>
      <c r="F97" s="44">
        <v>14395.95</v>
      </c>
      <c r="G97" s="8">
        <f t="shared" si="9"/>
        <v>0.4511</v>
      </c>
      <c r="H97" s="45">
        <f t="shared" si="10"/>
        <v>77928.156540000011</v>
      </c>
      <c r="I97" s="8">
        <f t="shared" si="11"/>
        <v>101462.45981508002</v>
      </c>
      <c r="J97" s="21">
        <f t="shared" si="13"/>
        <v>2800</v>
      </c>
      <c r="K97" s="8">
        <f t="shared" si="12"/>
        <v>36.236592791100009</v>
      </c>
      <c r="L97" s="8"/>
    </row>
    <row r="98" spans="1:14" ht="15.75" customHeight="1" x14ac:dyDescent="0.25">
      <c r="A98" s="68" t="s">
        <v>96</v>
      </c>
      <c r="B98" s="68"/>
      <c r="C98" s="68"/>
      <c r="D98" s="68"/>
      <c r="E98" s="68"/>
      <c r="F98" s="44">
        <v>14395.95</v>
      </c>
      <c r="G98" s="8">
        <f t="shared" si="9"/>
        <v>0.4511</v>
      </c>
      <c r="H98" s="45">
        <f t="shared" si="10"/>
        <v>77928.156540000011</v>
      </c>
      <c r="I98" s="8">
        <f t="shared" si="11"/>
        <v>101462.45981508002</v>
      </c>
      <c r="J98" s="21">
        <f t="shared" si="13"/>
        <v>2800</v>
      </c>
      <c r="K98" s="8">
        <f t="shared" si="12"/>
        <v>36.236592791100009</v>
      </c>
      <c r="L98" s="8"/>
    </row>
    <row r="99" spans="1:14" ht="13.5" customHeight="1" x14ac:dyDescent="0.25">
      <c r="A99" s="68" t="s">
        <v>97</v>
      </c>
      <c r="B99" s="68"/>
      <c r="C99" s="68"/>
      <c r="D99" s="68"/>
      <c r="E99" s="68"/>
      <c r="F99" s="44">
        <v>10645.95</v>
      </c>
      <c r="G99" s="8">
        <f t="shared" si="9"/>
        <v>0.4511</v>
      </c>
      <c r="H99" s="45">
        <f t="shared" si="10"/>
        <v>57628.656540000004</v>
      </c>
      <c r="I99" s="8">
        <f t="shared" si="11"/>
        <v>75032.510815080008</v>
      </c>
      <c r="J99" s="21">
        <f t="shared" si="13"/>
        <v>2800</v>
      </c>
      <c r="K99" s="8">
        <f t="shared" si="12"/>
        <v>26.797325291100002</v>
      </c>
      <c r="L99" s="8"/>
    </row>
    <row r="100" spans="1:14" ht="17.25" customHeight="1" x14ac:dyDescent="0.25">
      <c r="A100" s="68" t="s">
        <v>55</v>
      </c>
      <c r="B100" s="68"/>
      <c r="C100" s="68"/>
      <c r="D100" s="68"/>
      <c r="E100" s="68"/>
      <c r="F100" s="44">
        <v>9941.08</v>
      </c>
      <c r="G100" s="8">
        <f t="shared" si="9"/>
        <v>7.2176</v>
      </c>
      <c r="H100" s="45">
        <f t="shared" si="10"/>
        <v>861008.86809599993</v>
      </c>
      <c r="I100" s="8">
        <f t="shared" si="11"/>
        <v>1121033.5462609921</v>
      </c>
      <c r="J100" s="21">
        <f t="shared" si="13"/>
        <v>2800</v>
      </c>
      <c r="K100" s="8">
        <f t="shared" si="12"/>
        <v>400.36912366464003</v>
      </c>
      <c r="L100" s="8"/>
    </row>
    <row r="101" spans="1:14" ht="17.25" customHeight="1" x14ac:dyDescent="0.25">
      <c r="A101" s="68" t="s">
        <v>98</v>
      </c>
      <c r="B101" s="68"/>
      <c r="C101" s="68"/>
      <c r="D101" s="68"/>
      <c r="E101" s="68"/>
      <c r="F101" s="44">
        <v>13145.91</v>
      </c>
      <c r="G101" s="8">
        <f t="shared" si="9"/>
        <v>0.47</v>
      </c>
      <c r="H101" s="45">
        <f t="shared" si="10"/>
        <v>74142.932399999991</v>
      </c>
      <c r="I101" s="8">
        <f t="shared" si="11"/>
        <v>96534.097984799984</v>
      </c>
      <c r="J101" s="21">
        <f t="shared" si="13"/>
        <v>2800</v>
      </c>
      <c r="K101" s="8">
        <f t="shared" si="12"/>
        <v>34.476463565999993</v>
      </c>
      <c r="L101" s="8"/>
    </row>
    <row r="102" spans="1:14" s="24" customFormat="1" ht="20.25" customHeight="1" x14ac:dyDescent="0.25">
      <c r="A102" s="74" t="s">
        <v>24</v>
      </c>
      <c r="B102" s="75"/>
      <c r="C102" s="75"/>
      <c r="D102" s="75"/>
      <c r="E102" s="75"/>
      <c r="F102" s="75"/>
      <c r="G102" s="75"/>
      <c r="H102" s="76"/>
      <c r="I102" s="36">
        <f>SUM(I86:I101)</f>
        <v>3856434.8798863441</v>
      </c>
      <c r="J102" s="41"/>
      <c r="K102" s="41">
        <f>SUM(K86:K101)</f>
        <v>1377.2981713879799</v>
      </c>
      <c r="L102" s="46"/>
      <c r="M102" s="12"/>
    </row>
    <row r="103" spans="1:14" ht="12" customHeight="1" x14ac:dyDescent="0.25">
      <c r="F103" s="47"/>
      <c r="G103" s="47"/>
      <c r="H103" s="47"/>
      <c r="I103" s="47"/>
      <c r="J103" s="47"/>
      <c r="K103" s="47"/>
      <c r="L103" s="47"/>
    </row>
    <row r="104" spans="1:14" s="24" customFormat="1" x14ac:dyDescent="0.25">
      <c r="A104" s="73" t="s">
        <v>81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89"/>
      <c r="M104" s="12"/>
    </row>
    <row r="105" spans="1:14" s="24" customFormat="1" ht="44.25" customHeight="1" x14ac:dyDescent="0.25">
      <c r="A105" s="77" t="s">
        <v>57</v>
      </c>
      <c r="B105" s="77"/>
      <c r="C105" s="77"/>
      <c r="D105" s="77"/>
      <c r="E105" s="77"/>
      <c r="F105" s="1" t="s">
        <v>7</v>
      </c>
      <c r="G105" s="1" t="s">
        <v>67</v>
      </c>
      <c r="H105" s="1" t="s">
        <v>66</v>
      </c>
      <c r="I105" s="1" t="s">
        <v>75</v>
      </c>
      <c r="J105" s="1" t="s">
        <v>70</v>
      </c>
      <c r="K105" s="3" t="s">
        <v>71</v>
      </c>
      <c r="L105" s="25"/>
      <c r="M105" s="12"/>
    </row>
    <row r="106" spans="1:14" s="24" customFormat="1" x14ac:dyDescent="0.25">
      <c r="A106" s="71" t="s">
        <v>128</v>
      </c>
      <c r="B106" s="71"/>
      <c r="C106" s="71"/>
      <c r="D106" s="71"/>
      <c r="E106" s="71"/>
      <c r="F106" s="6" t="s">
        <v>82</v>
      </c>
      <c r="G106" s="31"/>
      <c r="H106" s="45"/>
      <c r="I106" s="45">
        <f>67998.81+0.01</f>
        <v>67998.819999999992</v>
      </c>
      <c r="J106" s="21">
        <f>J101</f>
        <v>2800</v>
      </c>
      <c r="K106" s="32">
        <f>I106/J106</f>
        <v>24.285292857142853</v>
      </c>
      <c r="L106" s="29"/>
      <c r="M106" s="12"/>
    </row>
    <row r="107" spans="1:14" s="24" customFormat="1" x14ac:dyDescent="0.25">
      <c r="A107" s="78" t="s">
        <v>83</v>
      </c>
      <c r="B107" s="79"/>
      <c r="C107" s="79"/>
      <c r="D107" s="79"/>
      <c r="E107" s="79"/>
      <c r="F107" s="79"/>
      <c r="G107" s="79"/>
      <c r="H107" s="79"/>
      <c r="I107" s="36">
        <f>SUM(I106:I106)</f>
        <v>67998.819999999992</v>
      </c>
      <c r="J107" s="41"/>
      <c r="K107" s="41">
        <f>SUM(K106:K106)</f>
        <v>24.285292857142853</v>
      </c>
      <c r="L107" s="29"/>
      <c r="M107" s="23">
        <f>I107+'Услуга №2 '!I108+'Работа №1'!I110+'Работа №2'!I109+'Работа №3'!I120</f>
        <v>150740</v>
      </c>
    </row>
    <row r="108" spans="1:14" ht="12" customHeight="1" x14ac:dyDescent="0.25">
      <c r="F108" s="47"/>
      <c r="G108" s="47"/>
      <c r="H108" s="47"/>
      <c r="I108" s="47"/>
      <c r="J108" s="47"/>
      <c r="K108" s="47"/>
      <c r="L108" s="47"/>
    </row>
    <row r="109" spans="1:14" ht="12.75" customHeight="1" x14ac:dyDescent="0.25">
      <c r="A109" s="73" t="s">
        <v>25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</row>
    <row r="110" spans="1:14" ht="15" customHeight="1" x14ac:dyDescent="0.25">
      <c r="A110" s="72" t="s">
        <v>26</v>
      </c>
      <c r="B110" s="72"/>
      <c r="C110" s="72"/>
      <c r="D110" s="65" t="s">
        <v>27</v>
      </c>
      <c r="E110" s="66"/>
      <c r="F110" s="66"/>
      <c r="G110" s="66"/>
      <c r="H110" s="66"/>
      <c r="I110" s="66"/>
      <c r="J110" s="67"/>
      <c r="K110" s="72" t="s">
        <v>38</v>
      </c>
      <c r="L110" s="72"/>
    </row>
    <row r="111" spans="1:14" ht="30" x14ac:dyDescent="0.25">
      <c r="A111" s="6" t="s">
        <v>28</v>
      </c>
      <c r="B111" s="2" t="s">
        <v>29</v>
      </c>
      <c r="C111" s="6" t="s">
        <v>30</v>
      </c>
      <c r="D111" s="6" t="s">
        <v>31</v>
      </c>
      <c r="E111" s="6" t="s">
        <v>32</v>
      </c>
      <c r="F111" s="6" t="s">
        <v>33</v>
      </c>
      <c r="G111" s="6" t="s">
        <v>34</v>
      </c>
      <c r="H111" s="6" t="s">
        <v>35</v>
      </c>
      <c r="I111" s="6" t="s">
        <v>36</v>
      </c>
      <c r="J111" s="6" t="s">
        <v>37</v>
      </c>
      <c r="K111" s="72"/>
      <c r="L111" s="72"/>
      <c r="N111" s="61"/>
    </row>
    <row r="112" spans="1:14" x14ac:dyDescent="0.25">
      <c r="A112" s="8">
        <f>K51</f>
        <v>447.17593568163659</v>
      </c>
      <c r="B112" s="8"/>
      <c r="C112" s="8"/>
      <c r="D112" s="8">
        <f>K59</f>
        <v>181.66453190714284</v>
      </c>
      <c r="E112" s="8">
        <f>K69</f>
        <v>34.075769825357142</v>
      </c>
      <c r="F112" s="8"/>
      <c r="G112" s="8">
        <f>K82</f>
        <v>8.7964499714285704</v>
      </c>
      <c r="H112" s="6"/>
      <c r="I112" s="8">
        <f>K102</f>
        <v>1377.2981713879799</v>
      </c>
      <c r="J112" s="8">
        <f>K107+K74</f>
        <v>26.00108214285714</v>
      </c>
      <c r="K112" s="83">
        <f>SUM(A112:J112)</f>
        <v>2075.0119409164022</v>
      </c>
      <c r="L112" s="84"/>
    </row>
    <row r="113" spans="1:13" ht="13.5" customHeight="1" x14ac:dyDescent="0.25">
      <c r="M113" s="49">
        <f>M107+M82+M73+M69+M59+M51</f>
        <v>12873599.998037715</v>
      </c>
    </row>
    <row r="114" spans="1:13" ht="15.75" x14ac:dyDescent="0.25">
      <c r="A114" s="10" t="s">
        <v>134</v>
      </c>
      <c r="B114" s="10"/>
      <c r="C114" s="10"/>
      <c r="D114" s="10"/>
      <c r="E114" s="10"/>
      <c r="F114" s="10" t="s">
        <v>135</v>
      </c>
    </row>
    <row r="115" spans="1:13" ht="15.75" customHeight="1" x14ac:dyDescent="0.25">
      <c r="I115" s="36">
        <f>I107+I102+I82+I74+I69+I59+I51</f>
        <v>5810033.434565926</v>
      </c>
      <c r="J115" s="48"/>
      <c r="K115" s="36">
        <f>K112*J106</f>
        <v>5810033.434565926</v>
      </c>
      <c r="L115" s="38"/>
    </row>
    <row r="116" spans="1:13" ht="10.5" customHeight="1" x14ac:dyDescent="0.25"/>
    <row r="117" spans="1:13" hidden="1" x14ac:dyDescent="0.25">
      <c r="I117" s="49"/>
    </row>
    <row r="118" spans="1:13" hidden="1" x14ac:dyDescent="0.25"/>
    <row r="119" spans="1:13" ht="13.5" customHeight="1" x14ac:dyDescent="0.25">
      <c r="A119" s="50" t="s">
        <v>132</v>
      </c>
      <c r="B119" s="50"/>
      <c r="C119" s="50"/>
    </row>
    <row r="120" spans="1:13" x14ac:dyDescent="0.25">
      <c r="A120" s="50" t="s">
        <v>64</v>
      </c>
      <c r="B120" s="50"/>
      <c r="C120" s="50"/>
    </row>
  </sheetData>
  <mergeCells count="111">
    <mergeCell ref="A20:E20"/>
    <mergeCell ref="G20:K20"/>
    <mergeCell ref="A21:E21"/>
    <mergeCell ref="G21:K21"/>
    <mergeCell ref="A22:E22"/>
    <mergeCell ref="A59:H59"/>
    <mergeCell ref="A104:L104"/>
    <mergeCell ref="G22:K22"/>
    <mergeCell ref="G28:K28"/>
    <mergeCell ref="A25:E25"/>
    <mergeCell ref="G25:K25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A51:H51"/>
    <mergeCell ref="A69:H69"/>
    <mergeCell ref="A71:L71"/>
    <mergeCell ref="A72:E72"/>
    <mergeCell ref="A89:E89"/>
    <mergeCell ref="A90:E90"/>
    <mergeCell ref="A91:E91"/>
    <mergeCell ref="A92:E92"/>
    <mergeCell ref="A73:E73"/>
    <mergeCell ref="A62:E62"/>
    <mergeCell ref="A63:E63"/>
    <mergeCell ref="A48:E48"/>
    <mergeCell ref="A49:E49"/>
    <mergeCell ref="A53:L53"/>
    <mergeCell ref="A68:E68"/>
    <mergeCell ref="A87:E87"/>
    <mergeCell ref="A88:E88"/>
    <mergeCell ref="A84:L84"/>
    <mergeCell ref="A85:E85"/>
    <mergeCell ref="A86:E86"/>
    <mergeCell ref="A82:H82"/>
    <mergeCell ref="A78:E78"/>
    <mergeCell ref="A61:L61"/>
    <mergeCell ref="A74:H74"/>
    <mergeCell ref="A79:E79"/>
    <mergeCell ref="A80:E80"/>
    <mergeCell ref="G27:K27"/>
    <mergeCell ref="A28:E28"/>
    <mergeCell ref="A32:E32"/>
    <mergeCell ref="G32:K32"/>
    <mergeCell ref="A47:E47"/>
    <mergeCell ref="A4:F4"/>
    <mergeCell ref="A5:D5"/>
    <mergeCell ref="K112:L112"/>
    <mergeCell ref="A54:E54"/>
    <mergeCell ref="A55:E55"/>
    <mergeCell ref="A56:E56"/>
    <mergeCell ref="A42:E42"/>
    <mergeCell ref="A43:E43"/>
    <mergeCell ref="A44:E44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K110:L111"/>
    <mergeCell ref="A106:E106"/>
    <mergeCell ref="A110:C110"/>
    <mergeCell ref="D110:J110"/>
    <mergeCell ref="A93:E93"/>
    <mergeCell ref="A94:E94"/>
    <mergeCell ref="A95:E95"/>
    <mergeCell ref="A99:E99"/>
    <mergeCell ref="A100:E100"/>
    <mergeCell ref="A96:E96"/>
    <mergeCell ref="A97:E97"/>
    <mergeCell ref="A98:E98"/>
    <mergeCell ref="A109:L109"/>
    <mergeCell ref="A102:H102"/>
    <mergeCell ref="A105:E105"/>
    <mergeCell ref="A107:H107"/>
    <mergeCell ref="A101:E101"/>
    <mergeCell ref="A7:L7"/>
    <mergeCell ref="A8:L8"/>
    <mergeCell ref="A9:L9"/>
    <mergeCell ref="A81:E81"/>
    <mergeCell ref="A33:E33"/>
    <mergeCell ref="G33:K33"/>
    <mergeCell ref="A37:E37"/>
    <mergeCell ref="A38:E38"/>
    <mergeCell ref="A34:E34"/>
    <mergeCell ref="G34:K34"/>
    <mergeCell ref="A39:E39"/>
    <mergeCell ref="A40:E40"/>
    <mergeCell ref="A41:E41"/>
    <mergeCell ref="A45:E45"/>
    <mergeCell ref="A46:E46"/>
    <mergeCell ref="A50:E50"/>
    <mergeCell ref="A76:L76"/>
    <mergeCell ref="A77:E77"/>
    <mergeCell ref="A57:E57"/>
    <mergeCell ref="A58:E58"/>
    <mergeCell ref="A64:E64"/>
    <mergeCell ref="A65:E65"/>
    <mergeCell ref="A66:E66"/>
    <mergeCell ref="A67:E67"/>
  </mergeCells>
  <printOptions horizontalCentered="1"/>
  <pageMargins left="0.35433070866141736" right="0.35433070866141736" top="0.35433070866141736" bottom="0.35433070866141736" header="0.31496062992125984" footer="0.31496062992125984"/>
  <pageSetup paperSize="9" scale="85" orientation="landscape" horizontalDpi="180" verticalDpi="180" r:id="rId1"/>
  <rowBreaks count="1" manualBreakCount="1">
    <brk id="7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view="pageBreakPreview" zoomScale="60" zoomScaleNormal="90" workbookViewId="0">
      <selection activeCell="A28" sqref="A28:E28"/>
    </sheetView>
  </sheetViews>
  <sheetFormatPr defaultRowHeight="15" x14ac:dyDescent="0.25"/>
  <cols>
    <col min="1" max="3" width="9.140625" style="24" customWidth="1"/>
    <col min="4" max="4" width="10.28515625" style="24" customWidth="1"/>
    <col min="5" max="5" width="16.85546875" style="24" customWidth="1"/>
    <col min="6" max="6" width="11.28515625" style="24" customWidth="1"/>
    <col min="7" max="7" width="14.28515625" style="24" customWidth="1"/>
    <col min="8" max="8" width="17.42578125" style="24" customWidth="1"/>
    <col min="9" max="9" width="13.7109375" style="24" customWidth="1"/>
    <col min="10" max="10" width="13.5703125" style="24" customWidth="1"/>
    <col min="11" max="11" width="14.5703125" style="24" customWidth="1"/>
    <col min="12" max="12" width="7.7109375" style="24" customWidth="1"/>
    <col min="13" max="13" width="13.5703125" style="24" customWidth="1"/>
    <col min="14" max="16384" width="9.140625" style="24"/>
  </cols>
  <sheetData>
    <row r="1" spans="1:12" s="17" customFormat="1" x14ac:dyDescent="0.25">
      <c r="A1" s="51" t="s">
        <v>61</v>
      </c>
      <c r="B1" s="51"/>
      <c r="C1" s="51"/>
      <c r="D1" s="11"/>
    </row>
    <row r="2" spans="1:12" s="17" customFormat="1" x14ac:dyDescent="0.25">
      <c r="A2" s="52" t="s">
        <v>62</v>
      </c>
      <c r="B2" s="52"/>
      <c r="C2" s="52"/>
      <c r="D2" s="11"/>
    </row>
    <row r="3" spans="1:12" s="17" customFormat="1" x14ac:dyDescent="0.25">
      <c r="A3" s="53"/>
      <c r="B3" s="53"/>
      <c r="C3" s="53"/>
      <c r="D3" s="11"/>
    </row>
    <row r="4" spans="1:12" s="17" customFormat="1" x14ac:dyDescent="0.25">
      <c r="A4" s="90" t="s">
        <v>63</v>
      </c>
      <c r="B4" s="90"/>
      <c r="C4" s="90"/>
      <c r="D4" s="91"/>
      <c r="E4" s="91"/>
      <c r="F4" s="91"/>
    </row>
    <row r="5" spans="1:12" s="17" customFormat="1" x14ac:dyDescent="0.25">
      <c r="A5" s="92" t="s">
        <v>113</v>
      </c>
      <c r="B5" s="92"/>
      <c r="C5" s="92"/>
      <c r="D5" s="91"/>
    </row>
    <row r="6" spans="1:12" s="17" customFormat="1" x14ac:dyDescent="0.25"/>
    <row r="7" spans="1:12" s="17" customFormat="1" hidden="1" x14ac:dyDescent="0.25"/>
    <row r="8" spans="1:12" s="17" customFormat="1" x14ac:dyDescent="0.25">
      <c r="A8" s="64" t="s">
        <v>65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7" customFormat="1" x14ac:dyDescent="0.25">
      <c r="A9" s="64" t="s">
        <v>111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17" customFormat="1" x14ac:dyDescent="0.25">
      <c r="A10" s="64" t="s">
        <v>112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7" customFormat="1" x14ac:dyDescent="0.25"/>
    <row r="12" spans="1:12" s="17" customFormat="1" x14ac:dyDescent="0.25">
      <c r="A12" s="18" t="s">
        <v>114</v>
      </c>
      <c r="B12" s="12"/>
      <c r="C12" s="12"/>
      <c r="D12" s="12"/>
      <c r="E12" s="12"/>
      <c r="F12" s="12"/>
      <c r="G12" s="12"/>
      <c r="H12" s="12"/>
      <c r="I12" s="12"/>
      <c r="J12" s="12"/>
    </row>
    <row r="13" spans="1:12" s="17" customFormat="1" x14ac:dyDescent="0.25">
      <c r="A13" s="18" t="s">
        <v>136</v>
      </c>
      <c r="B13" s="12"/>
      <c r="C13" s="12"/>
      <c r="D13" s="12"/>
      <c r="E13" s="12"/>
      <c r="F13" s="12"/>
      <c r="G13" s="12"/>
      <c r="H13" s="12"/>
      <c r="I13" s="12"/>
      <c r="J13" s="12"/>
    </row>
    <row r="14" spans="1:12" s="17" customFormat="1" x14ac:dyDescent="0.25">
      <c r="A14" s="18" t="s">
        <v>120</v>
      </c>
      <c r="B14" s="12"/>
      <c r="C14" s="12"/>
      <c r="D14" s="12"/>
      <c r="E14" s="12"/>
      <c r="F14" s="12"/>
      <c r="G14" s="12"/>
      <c r="H14" s="12"/>
      <c r="I14" s="12"/>
      <c r="J14" s="12"/>
    </row>
    <row r="15" spans="1:12" s="17" customFormat="1" x14ac:dyDescent="0.25">
      <c r="A15" s="18" t="s">
        <v>115</v>
      </c>
      <c r="B15" s="12"/>
      <c r="C15" s="12"/>
      <c r="D15" s="12"/>
      <c r="E15" s="12"/>
      <c r="F15" s="12"/>
      <c r="G15" s="12"/>
      <c r="H15" s="12"/>
      <c r="I15" s="12"/>
      <c r="J15" s="12"/>
    </row>
    <row r="16" spans="1:12" s="17" customFormat="1" x14ac:dyDescent="0.25">
      <c r="A16" s="18" t="s">
        <v>133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2" s="17" customFormat="1" x14ac:dyDescent="0.25">
      <c r="A17" s="18" t="s">
        <v>102</v>
      </c>
      <c r="B17" s="12"/>
      <c r="C17" s="12"/>
      <c r="D17" s="12"/>
      <c r="E17" s="12"/>
      <c r="F17" s="12"/>
      <c r="G17" s="12"/>
      <c r="H17" s="12"/>
      <c r="I17" s="12"/>
      <c r="J17" s="12"/>
    </row>
    <row r="18" spans="1:12" s="12" customFormat="1" ht="33" customHeight="1" x14ac:dyDescent="0.25">
      <c r="A18" s="72" t="s">
        <v>0</v>
      </c>
      <c r="B18" s="72"/>
      <c r="C18" s="72"/>
      <c r="D18" s="72"/>
      <c r="E18" s="72"/>
      <c r="F18" s="1" t="s">
        <v>1</v>
      </c>
      <c r="G18" s="72" t="s">
        <v>2</v>
      </c>
      <c r="H18" s="72"/>
      <c r="I18" s="72"/>
      <c r="J18" s="72"/>
      <c r="K18" s="72"/>
      <c r="L18" s="1" t="s">
        <v>1</v>
      </c>
    </row>
    <row r="19" spans="1:12" s="12" customFormat="1" ht="15" customHeight="1" x14ac:dyDescent="0.25">
      <c r="A19" s="68" t="s">
        <v>44</v>
      </c>
      <c r="B19" s="68"/>
      <c r="C19" s="68"/>
      <c r="D19" s="68"/>
      <c r="E19" s="68"/>
      <c r="F19" s="8">
        <v>0.4834</v>
      </c>
      <c r="G19" s="68" t="s">
        <v>3</v>
      </c>
      <c r="H19" s="68"/>
      <c r="I19" s="68"/>
      <c r="J19" s="68"/>
      <c r="K19" s="68"/>
      <c r="L19" s="8">
        <v>0.4834</v>
      </c>
    </row>
    <row r="20" spans="1:12" s="12" customFormat="1" ht="15" customHeight="1" x14ac:dyDescent="0.25">
      <c r="A20" s="68" t="s">
        <v>85</v>
      </c>
      <c r="B20" s="68"/>
      <c r="C20" s="68"/>
      <c r="D20" s="68"/>
      <c r="E20" s="68"/>
      <c r="F20" s="8">
        <v>0.4834</v>
      </c>
      <c r="G20" s="68" t="s">
        <v>45</v>
      </c>
      <c r="H20" s="68"/>
      <c r="I20" s="68"/>
      <c r="J20" s="68"/>
      <c r="K20" s="68"/>
      <c r="L20" s="8">
        <v>0.4834</v>
      </c>
    </row>
    <row r="21" spans="1:12" s="12" customFormat="1" ht="15" customHeight="1" x14ac:dyDescent="0.25">
      <c r="A21" s="68" t="s">
        <v>47</v>
      </c>
      <c r="B21" s="68"/>
      <c r="C21" s="68"/>
      <c r="D21" s="68"/>
      <c r="E21" s="68"/>
      <c r="F21" s="8">
        <v>0.4834</v>
      </c>
      <c r="G21" s="68" t="s">
        <v>51</v>
      </c>
      <c r="H21" s="68"/>
      <c r="I21" s="68"/>
      <c r="J21" s="68"/>
      <c r="K21" s="68"/>
      <c r="L21" s="8">
        <v>0.2417</v>
      </c>
    </row>
    <row r="22" spans="1:12" s="12" customFormat="1" ht="15" customHeight="1" x14ac:dyDescent="0.25">
      <c r="A22" s="68" t="s">
        <v>46</v>
      </c>
      <c r="B22" s="68"/>
      <c r="C22" s="68"/>
      <c r="D22" s="68"/>
      <c r="E22" s="68"/>
      <c r="F22" s="8">
        <v>0.4834</v>
      </c>
      <c r="G22" s="68" t="s">
        <v>40</v>
      </c>
      <c r="H22" s="68"/>
      <c r="I22" s="68"/>
      <c r="J22" s="68"/>
      <c r="K22" s="68"/>
      <c r="L22" s="8">
        <v>1.6919</v>
      </c>
    </row>
    <row r="23" spans="1:12" s="12" customFormat="1" ht="15" customHeight="1" x14ac:dyDescent="0.25">
      <c r="A23" s="68" t="s">
        <v>84</v>
      </c>
      <c r="B23" s="68"/>
      <c r="C23" s="68"/>
      <c r="D23" s="68"/>
      <c r="E23" s="68"/>
      <c r="F23" s="8">
        <v>0.4834</v>
      </c>
      <c r="G23" s="68" t="s">
        <v>87</v>
      </c>
      <c r="H23" s="68"/>
      <c r="I23" s="68"/>
      <c r="J23" s="68"/>
      <c r="K23" s="68"/>
      <c r="L23" s="8">
        <v>0.4834</v>
      </c>
    </row>
    <row r="24" spans="1:12" s="12" customFormat="1" ht="15" customHeight="1" x14ac:dyDescent="0.25">
      <c r="A24" s="68" t="s">
        <v>86</v>
      </c>
      <c r="B24" s="68"/>
      <c r="C24" s="68"/>
      <c r="D24" s="68"/>
      <c r="E24" s="68"/>
      <c r="F24" s="8">
        <v>0.4834</v>
      </c>
      <c r="G24" s="68" t="s">
        <v>48</v>
      </c>
      <c r="H24" s="68"/>
      <c r="I24" s="68"/>
      <c r="J24" s="68"/>
      <c r="K24" s="68"/>
      <c r="L24" s="8">
        <v>0.4834</v>
      </c>
    </row>
    <row r="25" spans="1:12" s="12" customFormat="1" ht="15" customHeight="1" x14ac:dyDescent="0.25">
      <c r="A25" s="68" t="s">
        <v>49</v>
      </c>
      <c r="B25" s="68"/>
      <c r="C25" s="68"/>
      <c r="D25" s="68"/>
      <c r="E25" s="68"/>
      <c r="F25" s="8">
        <v>0.4834</v>
      </c>
      <c r="G25" s="68" t="s">
        <v>94</v>
      </c>
      <c r="H25" s="68"/>
      <c r="I25" s="68"/>
      <c r="J25" s="68"/>
      <c r="K25" s="68"/>
      <c r="L25" s="8">
        <v>0.4834</v>
      </c>
    </row>
    <row r="26" spans="1:12" s="12" customFormat="1" ht="15" customHeight="1" x14ac:dyDescent="0.25">
      <c r="A26" s="68" t="s">
        <v>50</v>
      </c>
      <c r="B26" s="68"/>
      <c r="C26" s="68"/>
      <c r="D26" s="68"/>
      <c r="E26" s="68"/>
      <c r="F26" s="8">
        <v>0.4834</v>
      </c>
      <c r="G26" s="68" t="s">
        <v>54</v>
      </c>
      <c r="H26" s="68"/>
      <c r="I26" s="68"/>
      <c r="J26" s="68"/>
      <c r="K26" s="68"/>
      <c r="L26" s="8">
        <v>0.4834</v>
      </c>
    </row>
    <row r="27" spans="1:12" s="12" customFormat="1" ht="15" customHeight="1" x14ac:dyDescent="0.25">
      <c r="A27" s="68" t="s">
        <v>88</v>
      </c>
      <c r="B27" s="68"/>
      <c r="C27" s="68"/>
      <c r="D27" s="68"/>
      <c r="E27" s="68"/>
      <c r="F27" s="8">
        <v>0.4834</v>
      </c>
      <c r="G27" s="68" t="s">
        <v>52</v>
      </c>
      <c r="H27" s="68"/>
      <c r="I27" s="68"/>
      <c r="J27" s="68"/>
      <c r="K27" s="68"/>
      <c r="L27" s="8">
        <v>0.4834</v>
      </c>
    </row>
    <row r="28" spans="1:12" s="12" customFormat="1" ht="15" customHeight="1" x14ac:dyDescent="0.25">
      <c r="A28" s="68" t="s">
        <v>91</v>
      </c>
      <c r="B28" s="68"/>
      <c r="C28" s="68"/>
      <c r="D28" s="68"/>
      <c r="E28" s="68"/>
      <c r="F28" s="8">
        <v>0.4834</v>
      </c>
      <c r="G28" s="68" t="s">
        <v>95</v>
      </c>
      <c r="H28" s="68"/>
      <c r="I28" s="68"/>
      <c r="J28" s="68"/>
      <c r="K28" s="68"/>
      <c r="L28" s="8">
        <v>0.4834</v>
      </c>
    </row>
    <row r="29" spans="1:12" s="12" customFormat="1" ht="15" customHeight="1" x14ac:dyDescent="0.25">
      <c r="A29" s="68" t="s">
        <v>92</v>
      </c>
      <c r="B29" s="68"/>
      <c r="C29" s="68"/>
      <c r="D29" s="68"/>
      <c r="E29" s="68"/>
      <c r="F29" s="8">
        <v>0.72509999999999997</v>
      </c>
      <c r="G29" s="68" t="s">
        <v>96</v>
      </c>
      <c r="H29" s="68"/>
      <c r="I29" s="68"/>
      <c r="J29" s="68"/>
      <c r="K29" s="68"/>
      <c r="L29" s="8">
        <v>0.4834</v>
      </c>
    </row>
    <row r="30" spans="1:12" s="12" customFormat="1" ht="15" customHeight="1" x14ac:dyDescent="0.25">
      <c r="A30" s="68" t="s">
        <v>93</v>
      </c>
      <c r="B30" s="68"/>
      <c r="C30" s="68"/>
      <c r="D30" s="68"/>
      <c r="E30" s="68"/>
      <c r="F30" s="8">
        <v>3.8672</v>
      </c>
      <c r="G30" s="68" t="s">
        <v>97</v>
      </c>
      <c r="H30" s="68"/>
      <c r="I30" s="68"/>
      <c r="J30" s="68"/>
      <c r="K30" s="68"/>
      <c r="L30" s="8">
        <v>0.4834</v>
      </c>
    </row>
    <row r="31" spans="1:12" s="12" customFormat="1" ht="15" customHeight="1" x14ac:dyDescent="0.25">
      <c r="A31" s="68" t="s">
        <v>53</v>
      </c>
      <c r="B31" s="68"/>
      <c r="C31" s="68"/>
      <c r="D31" s="68"/>
      <c r="E31" s="68"/>
      <c r="F31" s="8">
        <v>3.8672</v>
      </c>
      <c r="G31" s="68" t="s">
        <v>55</v>
      </c>
      <c r="H31" s="68"/>
      <c r="I31" s="68"/>
      <c r="J31" s="68"/>
      <c r="K31" s="68"/>
      <c r="L31" s="8">
        <v>7.7343999999999999</v>
      </c>
    </row>
    <row r="32" spans="1:12" s="12" customFormat="1" ht="15" customHeight="1" x14ac:dyDescent="0.25">
      <c r="A32" s="68" t="s">
        <v>89</v>
      </c>
      <c r="B32" s="68"/>
      <c r="C32" s="68"/>
      <c r="D32" s="68"/>
      <c r="E32" s="68"/>
      <c r="F32" s="8">
        <v>0.4834</v>
      </c>
      <c r="G32" s="68" t="s">
        <v>98</v>
      </c>
      <c r="H32" s="68"/>
      <c r="I32" s="68"/>
      <c r="J32" s="68"/>
      <c r="K32" s="68"/>
      <c r="L32" s="8">
        <v>0.4834</v>
      </c>
    </row>
    <row r="33" spans="1:12" s="40" customFormat="1" ht="15" customHeight="1" x14ac:dyDescent="0.25">
      <c r="A33" s="68" t="s">
        <v>90</v>
      </c>
      <c r="B33" s="68"/>
      <c r="C33" s="68"/>
      <c r="D33" s="68"/>
      <c r="E33" s="68"/>
      <c r="F33" s="8">
        <v>0.4834</v>
      </c>
      <c r="G33" s="65"/>
      <c r="H33" s="66"/>
      <c r="I33" s="66"/>
      <c r="J33" s="66"/>
      <c r="K33" s="67"/>
      <c r="L33" s="8"/>
    </row>
    <row r="34" spans="1:12" s="40" customFormat="1" ht="15" customHeight="1" x14ac:dyDescent="0.25">
      <c r="A34" s="65"/>
      <c r="B34" s="66"/>
      <c r="C34" s="66"/>
      <c r="D34" s="66"/>
      <c r="E34" s="67"/>
      <c r="F34" s="6"/>
      <c r="G34" s="65"/>
      <c r="H34" s="66"/>
      <c r="I34" s="66"/>
      <c r="J34" s="66"/>
      <c r="K34" s="67"/>
      <c r="L34" s="6"/>
    </row>
    <row r="35" spans="1:12" s="18" customFormat="1" ht="15" customHeight="1" x14ac:dyDescent="0.2">
      <c r="A35" s="93" t="s">
        <v>4</v>
      </c>
      <c r="B35" s="93"/>
      <c r="C35" s="93"/>
      <c r="D35" s="93"/>
      <c r="E35" s="93"/>
      <c r="F35" s="54">
        <f>SUM(F19:F34)</f>
        <v>14.260299999999999</v>
      </c>
      <c r="G35" s="93" t="s">
        <v>4</v>
      </c>
      <c r="H35" s="93"/>
      <c r="I35" s="93"/>
      <c r="J35" s="93"/>
      <c r="K35" s="93"/>
      <c r="L35" s="54">
        <f>SUM(L19:L32)</f>
        <v>14.985399999999998</v>
      </c>
    </row>
    <row r="36" spans="1:12" s="12" customFormat="1" x14ac:dyDescent="0.25"/>
    <row r="37" spans="1:12" s="12" customFormat="1" x14ac:dyDescent="0.25">
      <c r="A37" s="18" t="s">
        <v>73</v>
      </c>
      <c r="F37" s="12">
        <v>3000</v>
      </c>
    </row>
    <row r="38" spans="1:12" s="12" customFormat="1" ht="75" x14ac:dyDescent="0.25">
      <c r="A38" s="65" t="s">
        <v>5</v>
      </c>
      <c r="B38" s="66"/>
      <c r="C38" s="66"/>
      <c r="D38" s="66"/>
      <c r="E38" s="67"/>
      <c r="F38" s="1" t="s">
        <v>6</v>
      </c>
      <c r="G38" s="1" t="s">
        <v>1</v>
      </c>
      <c r="H38" s="1" t="s">
        <v>68</v>
      </c>
      <c r="I38" s="1" t="s">
        <v>69</v>
      </c>
      <c r="J38" s="1" t="s">
        <v>70</v>
      </c>
      <c r="K38" s="1" t="s">
        <v>71</v>
      </c>
      <c r="L38" s="2"/>
    </row>
    <row r="39" spans="1:12" s="12" customFormat="1" ht="15" customHeight="1" x14ac:dyDescent="0.25">
      <c r="A39" s="68" t="s">
        <v>44</v>
      </c>
      <c r="B39" s="68"/>
      <c r="C39" s="68"/>
      <c r="D39" s="68"/>
      <c r="E39" s="68"/>
      <c r="F39" s="8">
        <f>'Услуга №1'!F38</f>
        <v>22644.799999999999</v>
      </c>
      <c r="G39" s="8">
        <f>F19</f>
        <v>0.4834</v>
      </c>
      <c r="H39" s="8">
        <f>F39*G39*12</f>
        <v>131357.95584000001</v>
      </c>
      <c r="I39" s="8">
        <f>H39*1.302</f>
        <v>171028.05850368002</v>
      </c>
      <c r="J39" s="21">
        <f>F37</f>
        <v>3000</v>
      </c>
      <c r="K39" s="8">
        <f>I39/J39</f>
        <v>57.009352834560005</v>
      </c>
      <c r="L39" s="8"/>
    </row>
    <row r="40" spans="1:12" s="12" customFormat="1" ht="15" customHeight="1" x14ac:dyDescent="0.25">
      <c r="A40" s="68" t="s">
        <v>85</v>
      </c>
      <c r="B40" s="68"/>
      <c r="C40" s="68"/>
      <c r="D40" s="68"/>
      <c r="E40" s="68"/>
      <c r="F40" s="8">
        <f>'Услуга №1'!F87</f>
        <v>17699.2</v>
      </c>
      <c r="G40" s="8">
        <f t="shared" ref="G40:G53" si="0">F20</f>
        <v>0.4834</v>
      </c>
      <c r="H40" s="8">
        <f t="shared" ref="H40:H53" si="1">F40*G40*12</f>
        <v>102669.51936000001</v>
      </c>
      <c r="I40" s="8">
        <f t="shared" ref="I40:I53" si="2">H40*1.302</f>
        <v>133675.71420672</v>
      </c>
      <c r="J40" s="21">
        <f>J39</f>
        <v>3000</v>
      </c>
      <c r="K40" s="8">
        <f t="shared" ref="K40:K53" si="3">I40/J40</f>
        <v>44.558571402239998</v>
      </c>
      <c r="L40" s="8"/>
    </row>
    <row r="41" spans="1:12" s="12" customFormat="1" ht="15" customHeight="1" x14ac:dyDescent="0.25">
      <c r="A41" s="68" t="s">
        <v>47</v>
      </c>
      <c r="B41" s="68"/>
      <c r="C41" s="68"/>
      <c r="D41" s="68"/>
      <c r="E41" s="68"/>
      <c r="F41" s="8">
        <f>'Услуга №1'!F89</f>
        <v>14755.3</v>
      </c>
      <c r="G41" s="8">
        <f t="shared" si="0"/>
        <v>0.4834</v>
      </c>
      <c r="H41" s="8">
        <f t="shared" si="1"/>
        <v>85592.544240000003</v>
      </c>
      <c r="I41" s="8">
        <f t="shared" si="2"/>
        <v>111441.49260048001</v>
      </c>
      <c r="J41" s="21">
        <f t="shared" ref="J41:J52" si="4">J40</f>
        <v>3000</v>
      </c>
      <c r="K41" s="8">
        <f t="shared" si="3"/>
        <v>37.147164200159999</v>
      </c>
      <c r="L41" s="8"/>
    </row>
    <row r="42" spans="1:12" s="12" customFormat="1" ht="15" customHeight="1" x14ac:dyDescent="0.25">
      <c r="A42" s="68" t="s">
        <v>46</v>
      </c>
      <c r="B42" s="68"/>
      <c r="C42" s="68"/>
      <c r="D42" s="68"/>
      <c r="E42" s="68"/>
      <c r="F42" s="8">
        <f>'Услуга №1'!F89</f>
        <v>14755.3</v>
      </c>
      <c r="G42" s="8">
        <f t="shared" si="0"/>
        <v>0.4834</v>
      </c>
      <c r="H42" s="8">
        <f t="shared" si="1"/>
        <v>85592.544240000003</v>
      </c>
      <c r="I42" s="8">
        <f t="shared" si="2"/>
        <v>111441.49260048001</v>
      </c>
      <c r="J42" s="21">
        <f t="shared" si="4"/>
        <v>3000</v>
      </c>
      <c r="K42" s="8">
        <f t="shared" si="3"/>
        <v>37.147164200159999</v>
      </c>
      <c r="L42" s="8"/>
    </row>
    <row r="43" spans="1:12" s="12" customFormat="1" ht="15.75" customHeight="1" x14ac:dyDescent="0.25">
      <c r="A43" s="68" t="s">
        <v>84</v>
      </c>
      <c r="B43" s="68"/>
      <c r="C43" s="68"/>
      <c r="D43" s="68"/>
      <c r="E43" s="68"/>
      <c r="F43" s="8">
        <f>'Услуга №1'!F90</f>
        <v>14755.3</v>
      </c>
      <c r="G43" s="8">
        <f t="shared" si="0"/>
        <v>0.4834</v>
      </c>
      <c r="H43" s="8">
        <f t="shared" si="1"/>
        <v>85592.544240000003</v>
      </c>
      <c r="I43" s="8">
        <f t="shared" si="2"/>
        <v>111441.49260048001</v>
      </c>
      <c r="J43" s="21">
        <f t="shared" si="4"/>
        <v>3000</v>
      </c>
      <c r="K43" s="8">
        <f t="shared" si="3"/>
        <v>37.147164200159999</v>
      </c>
      <c r="L43" s="8"/>
    </row>
    <row r="44" spans="1:12" s="12" customFormat="1" ht="15" customHeight="1" x14ac:dyDescent="0.25">
      <c r="A44" s="68" t="s">
        <v>86</v>
      </c>
      <c r="B44" s="68"/>
      <c r="C44" s="68"/>
      <c r="D44" s="68"/>
      <c r="E44" s="68"/>
      <c r="F44" s="44">
        <f>'Услуга №1'!F40</f>
        <v>18281.95</v>
      </c>
      <c r="G44" s="8">
        <f t="shared" si="0"/>
        <v>0.4834</v>
      </c>
      <c r="H44" s="8">
        <f t="shared" si="1"/>
        <v>106049.93556000001</v>
      </c>
      <c r="I44" s="8">
        <f t="shared" si="2"/>
        <v>138077.01609912002</v>
      </c>
      <c r="J44" s="21">
        <f>J90</f>
        <v>3000</v>
      </c>
      <c r="K44" s="8">
        <f t="shared" si="3"/>
        <v>46.02567203304001</v>
      </c>
      <c r="L44" s="8"/>
    </row>
    <row r="45" spans="1:12" s="12" customFormat="1" ht="15" customHeight="1" x14ac:dyDescent="0.25">
      <c r="A45" s="68" t="s">
        <v>49</v>
      </c>
      <c r="B45" s="68"/>
      <c r="C45" s="68"/>
      <c r="D45" s="68"/>
      <c r="E45" s="68"/>
      <c r="F45" s="8">
        <f>'Услуга №1'!F41</f>
        <v>11247.35</v>
      </c>
      <c r="G45" s="8">
        <f t="shared" si="0"/>
        <v>0.4834</v>
      </c>
      <c r="H45" s="8">
        <f t="shared" si="1"/>
        <v>65243.62788</v>
      </c>
      <c r="I45" s="8">
        <f t="shared" si="2"/>
        <v>84947.203499759999</v>
      </c>
      <c r="J45" s="21">
        <f>J93</f>
        <v>3000</v>
      </c>
      <c r="K45" s="8">
        <f t="shared" si="3"/>
        <v>28.315734499919998</v>
      </c>
      <c r="L45" s="8"/>
    </row>
    <row r="46" spans="1:12" s="12" customFormat="1" ht="15" customHeight="1" x14ac:dyDescent="0.25">
      <c r="A46" s="68" t="s">
        <v>50</v>
      </c>
      <c r="B46" s="68"/>
      <c r="C46" s="68"/>
      <c r="D46" s="68"/>
      <c r="E46" s="68"/>
      <c r="F46" s="8">
        <f>'Услуга №1'!F42</f>
        <v>14755.2</v>
      </c>
      <c r="G46" s="8">
        <f t="shared" si="0"/>
        <v>0.4834</v>
      </c>
      <c r="H46" s="8">
        <f t="shared" si="1"/>
        <v>85591.964160000003</v>
      </c>
      <c r="I46" s="8">
        <f t="shared" si="2"/>
        <v>111440.73733632</v>
      </c>
      <c r="J46" s="21">
        <f t="shared" si="4"/>
        <v>3000</v>
      </c>
      <c r="K46" s="8">
        <f t="shared" si="3"/>
        <v>37.146912445440002</v>
      </c>
      <c r="L46" s="8"/>
    </row>
    <row r="47" spans="1:12" s="12" customFormat="1" ht="18" customHeight="1" x14ac:dyDescent="0.25">
      <c r="A47" s="68" t="s">
        <v>88</v>
      </c>
      <c r="B47" s="68"/>
      <c r="C47" s="68"/>
      <c r="D47" s="68"/>
      <c r="E47" s="68"/>
      <c r="F47" s="8">
        <f>'Услуга №1'!F43</f>
        <v>14045.45</v>
      </c>
      <c r="G47" s="8">
        <f t="shared" si="0"/>
        <v>0.4834</v>
      </c>
      <c r="H47" s="8">
        <f t="shared" si="1"/>
        <v>81474.846359999996</v>
      </c>
      <c r="I47" s="8">
        <f t="shared" si="2"/>
        <v>106080.24996072</v>
      </c>
      <c r="J47" s="21">
        <f t="shared" si="4"/>
        <v>3000</v>
      </c>
      <c r="K47" s="8">
        <f t="shared" si="3"/>
        <v>35.360083320240001</v>
      </c>
      <c r="L47" s="8"/>
    </row>
    <row r="48" spans="1:12" s="12" customFormat="1" ht="15" customHeight="1" x14ac:dyDescent="0.25">
      <c r="A48" s="68" t="s">
        <v>91</v>
      </c>
      <c r="B48" s="68"/>
      <c r="C48" s="68"/>
      <c r="D48" s="68"/>
      <c r="E48" s="68"/>
      <c r="F48" s="8">
        <f>'Услуга №1'!F46</f>
        <v>14095.45</v>
      </c>
      <c r="G48" s="8">
        <f t="shared" si="0"/>
        <v>0.4834</v>
      </c>
      <c r="H48" s="8">
        <f t="shared" si="1"/>
        <v>81764.886360000004</v>
      </c>
      <c r="I48" s="8">
        <f t="shared" si="2"/>
        <v>106457.88204072001</v>
      </c>
      <c r="J48" s="21">
        <f t="shared" si="4"/>
        <v>3000</v>
      </c>
      <c r="K48" s="8">
        <f t="shared" si="3"/>
        <v>35.485960680240005</v>
      </c>
      <c r="L48" s="8"/>
    </row>
    <row r="49" spans="1:13" s="12" customFormat="1" ht="17.25" customHeight="1" x14ac:dyDescent="0.25">
      <c r="A49" s="68" t="s">
        <v>92</v>
      </c>
      <c r="B49" s="68"/>
      <c r="C49" s="68"/>
      <c r="D49" s="68"/>
      <c r="E49" s="68"/>
      <c r="F49" s="8">
        <f>'Услуга №1'!F47</f>
        <v>11503.55</v>
      </c>
      <c r="G49" s="8">
        <f t="shared" si="0"/>
        <v>0.72509999999999997</v>
      </c>
      <c r="H49" s="8">
        <f t="shared" si="1"/>
        <v>100094.68925999998</v>
      </c>
      <c r="I49" s="8">
        <f t="shared" si="2"/>
        <v>130323.28541651998</v>
      </c>
      <c r="J49" s="21">
        <f>J48</f>
        <v>3000</v>
      </c>
      <c r="K49" s="8">
        <f t="shared" si="3"/>
        <v>43.441095138839991</v>
      </c>
      <c r="L49" s="8"/>
    </row>
    <row r="50" spans="1:13" s="12" customFormat="1" ht="15" customHeight="1" x14ac:dyDescent="0.25">
      <c r="A50" s="68" t="s">
        <v>93</v>
      </c>
      <c r="B50" s="68"/>
      <c r="C50" s="68"/>
      <c r="D50" s="68"/>
      <c r="E50" s="68"/>
      <c r="F50" s="8">
        <f>'Услуга №1'!F95</f>
        <v>14604.28</v>
      </c>
      <c r="G50" s="8">
        <f t="shared" si="0"/>
        <v>3.8672</v>
      </c>
      <c r="H50" s="8">
        <f t="shared" si="1"/>
        <v>677732.05939199997</v>
      </c>
      <c r="I50" s="8">
        <f t="shared" si="2"/>
        <v>882407.14132838394</v>
      </c>
      <c r="J50" s="21">
        <f>J49</f>
        <v>3000</v>
      </c>
      <c r="K50" s="8">
        <f t="shared" si="3"/>
        <v>294.135713776128</v>
      </c>
      <c r="L50" s="8"/>
    </row>
    <row r="51" spans="1:13" s="12" customFormat="1" ht="15" customHeight="1" x14ac:dyDescent="0.25">
      <c r="A51" s="68" t="s">
        <v>53</v>
      </c>
      <c r="B51" s="68"/>
      <c r="C51" s="68"/>
      <c r="D51" s="68"/>
      <c r="E51" s="68"/>
      <c r="F51" s="8">
        <f>'Услуга №1'!F96</f>
        <v>10461.879999999999</v>
      </c>
      <c r="G51" s="8">
        <f t="shared" si="0"/>
        <v>3.8672</v>
      </c>
      <c r="H51" s="8">
        <f t="shared" si="1"/>
        <v>485498.18803199998</v>
      </c>
      <c r="I51" s="8">
        <f t="shared" si="2"/>
        <v>632118.64081766398</v>
      </c>
      <c r="J51" s="21">
        <f>J50</f>
        <v>3000</v>
      </c>
      <c r="K51" s="8">
        <f t="shared" si="3"/>
        <v>210.706213605888</v>
      </c>
      <c r="L51" s="8"/>
    </row>
    <row r="52" spans="1:13" s="12" customFormat="1" ht="17.25" customHeight="1" x14ac:dyDescent="0.25">
      <c r="A52" s="68" t="s">
        <v>89</v>
      </c>
      <c r="B52" s="68"/>
      <c r="C52" s="68"/>
      <c r="D52" s="68"/>
      <c r="E52" s="68"/>
      <c r="F52" s="8">
        <f>'Услуга №1'!F44</f>
        <v>3674.2777000000001</v>
      </c>
      <c r="G52" s="8">
        <f t="shared" si="0"/>
        <v>0.4834</v>
      </c>
      <c r="H52" s="8">
        <f t="shared" si="1"/>
        <v>21313.750082160001</v>
      </c>
      <c r="I52" s="8">
        <f t="shared" si="2"/>
        <v>27750.502606972321</v>
      </c>
      <c r="J52" s="21">
        <f t="shared" si="4"/>
        <v>3000</v>
      </c>
      <c r="K52" s="8">
        <f t="shared" si="3"/>
        <v>9.2501675356574395</v>
      </c>
      <c r="L52" s="8"/>
    </row>
    <row r="53" spans="1:13" s="12" customFormat="1" ht="15" customHeight="1" x14ac:dyDescent="0.25">
      <c r="A53" s="68" t="s">
        <v>90</v>
      </c>
      <c r="B53" s="68"/>
      <c r="C53" s="68"/>
      <c r="D53" s="68"/>
      <c r="E53" s="68"/>
      <c r="F53" s="8">
        <f>'Услуга №1'!F45</f>
        <v>4952.0420000000004</v>
      </c>
      <c r="G53" s="8">
        <f t="shared" si="0"/>
        <v>0.4834</v>
      </c>
      <c r="H53" s="8">
        <f t="shared" si="1"/>
        <v>28725.805233600004</v>
      </c>
      <c r="I53" s="8">
        <f t="shared" si="2"/>
        <v>37400.998414147209</v>
      </c>
      <c r="J53" s="21">
        <f>J50</f>
        <v>3000</v>
      </c>
      <c r="K53" s="8">
        <f t="shared" si="3"/>
        <v>12.466999471382403</v>
      </c>
      <c r="L53" s="8"/>
    </row>
    <row r="54" spans="1:13" ht="18.75" customHeight="1" x14ac:dyDescent="0.25">
      <c r="A54" s="74" t="s">
        <v>74</v>
      </c>
      <c r="B54" s="75"/>
      <c r="C54" s="75"/>
      <c r="D54" s="75"/>
      <c r="E54" s="75"/>
      <c r="F54" s="75"/>
      <c r="G54" s="75"/>
      <c r="H54" s="76"/>
      <c r="I54" s="22">
        <f>SUM(I39:I53)</f>
        <v>2896031.9080321672</v>
      </c>
      <c r="J54" s="22"/>
      <c r="K54" s="22">
        <f>SUM(K39:K53)</f>
        <v>965.34396934405584</v>
      </c>
      <c r="L54" s="8"/>
      <c r="M54" s="12"/>
    </row>
    <row r="55" spans="1:13" s="12" customFormat="1" ht="13.5" customHeight="1" x14ac:dyDescent="0.25"/>
    <row r="56" spans="1:13" s="12" customFormat="1" ht="14.25" customHeight="1" x14ac:dyDescent="0.25">
      <c r="A56" s="70" t="s">
        <v>8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</row>
    <row r="57" spans="1:13" s="12" customFormat="1" ht="45" x14ac:dyDescent="0.25">
      <c r="A57" s="77" t="s">
        <v>9</v>
      </c>
      <c r="B57" s="77"/>
      <c r="C57" s="77"/>
      <c r="D57" s="77"/>
      <c r="E57" s="77"/>
      <c r="F57" s="1" t="s">
        <v>7</v>
      </c>
      <c r="G57" s="1" t="s">
        <v>67</v>
      </c>
      <c r="H57" s="1" t="s">
        <v>66</v>
      </c>
      <c r="I57" s="1" t="s">
        <v>75</v>
      </c>
      <c r="J57" s="1" t="s">
        <v>70</v>
      </c>
      <c r="K57" s="3" t="s">
        <v>71</v>
      </c>
      <c r="L57" s="25"/>
    </row>
    <row r="58" spans="1:13" s="12" customFormat="1" x14ac:dyDescent="0.25">
      <c r="A58" s="85" t="s">
        <v>41</v>
      </c>
      <c r="B58" s="86"/>
      <c r="C58" s="86"/>
      <c r="D58" s="86"/>
      <c r="E58" s="87"/>
      <c r="F58" s="2" t="s">
        <v>42</v>
      </c>
      <c r="G58" s="26">
        <f>I58/H58</f>
        <v>34233.910718987347</v>
      </c>
      <c r="H58" s="26">
        <f>'Услуга №1'!H55</f>
        <v>4.74</v>
      </c>
      <c r="I58" s="26">
        <f>335682.12*48.34%</f>
        <v>162268.73680800002</v>
      </c>
      <c r="J58" s="21">
        <f>J53</f>
        <v>3000</v>
      </c>
      <c r="K58" s="27">
        <f>I58/J58</f>
        <v>54.089578936000002</v>
      </c>
      <c r="L58" s="28"/>
    </row>
    <row r="59" spans="1:13" s="12" customFormat="1" x14ac:dyDescent="0.25">
      <c r="A59" s="71" t="s">
        <v>10</v>
      </c>
      <c r="B59" s="71"/>
      <c r="C59" s="71"/>
      <c r="D59" s="71"/>
      <c r="E59" s="71"/>
      <c r="F59" s="6" t="s">
        <v>13</v>
      </c>
      <c r="G59" s="8">
        <f>I59/H59</f>
        <v>221.35535666617957</v>
      </c>
      <c r="H59" s="26">
        <f>'Услуга №1'!H56</f>
        <v>1642.32</v>
      </c>
      <c r="I59" s="26">
        <f>752040.4*48.34%</f>
        <v>363536.32936000003</v>
      </c>
      <c r="J59" s="21">
        <f>J58</f>
        <v>3000</v>
      </c>
      <c r="K59" s="27">
        <f t="shared" ref="K59:K61" si="5">I59/J59</f>
        <v>121.17877645333334</v>
      </c>
      <c r="L59" s="29"/>
    </row>
    <row r="60" spans="1:13" s="12" customFormat="1" x14ac:dyDescent="0.25">
      <c r="A60" s="71" t="s">
        <v>11</v>
      </c>
      <c r="B60" s="71"/>
      <c r="C60" s="71"/>
      <c r="D60" s="71"/>
      <c r="E60" s="71"/>
      <c r="F60" s="6" t="s">
        <v>14</v>
      </c>
      <c r="G60" s="8">
        <f>I60/H60</f>
        <v>198.1921236293062</v>
      </c>
      <c r="H60" s="26">
        <f>'Услуга №1'!H57</f>
        <v>41.22</v>
      </c>
      <c r="I60" s="26">
        <f>16900.04*48.34%</f>
        <v>8169.4793360000012</v>
      </c>
      <c r="J60" s="21">
        <f t="shared" ref="J60:J61" si="6">J59</f>
        <v>3000</v>
      </c>
      <c r="K60" s="27">
        <f t="shared" si="5"/>
        <v>2.723159778666667</v>
      </c>
      <c r="L60" s="29"/>
    </row>
    <row r="61" spans="1:13" s="12" customFormat="1" x14ac:dyDescent="0.25">
      <c r="A61" s="71" t="s">
        <v>12</v>
      </c>
      <c r="B61" s="71"/>
      <c r="C61" s="71"/>
      <c r="D61" s="71"/>
      <c r="E61" s="71"/>
      <c r="F61" s="6" t="s">
        <v>14</v>
      </c>
      <c r="G61" s="8">
        <f>I61/H61</f>
        <v>198.19779543183441</v>
      </c>
      <c r="H61" s="26">
        <f>'Услуга №1'!H58</f>
        <v>56.04</v>
      </c>
      <c r="I61" s="26">
        <f>22976.84*48.34%</f>
        <v>11107.004456000001</v>
      </c>
      <c r="J61" s="21">
        <f t="shared" si="6"/>
        <v>3000</v>
      </c>
      <c r="K61" s="27">
        <f t="shared" si="5"/>
        <v>3.7023348186666669</v>
      </c>
      <c r="L61" s="29"/>
    </row>
    <row r="62" spans="1:13" s="12" customFormat="1" x14ac:dyDescent="0.25">
      <c r="A62" s="78" t="s">
        <v>56</v>
      </c>
      <c r="B62" s="79"/>
      <c r="C62" s="79"/>
      <c r="D62" s="79"/>
      <c r="E62" s="79"/>
      <c r="F62" s="79"/>
      <c r="G62" s="79"/>
      <c r="H62" s="79"/>
      <c r="I62" s="22">
        <f>SUM(I58:I61)</f>
        <v>545081.54996000009</v>
      </c>
      <c r="J62" s="30"/>
      <c r="K62" s="22">
        <f>SUM(K58:K61)</f>
        <v>181.69384998666666</v>
      </c>
      <c r="L62" s="29"/>
    </row>
    <row r="63" spans="1:13" s="12" customFormat="1" ht="12" customHeight="1" x14ac:dyDescent="0.25"/>
    <row r="64" spans="1:13" s="12" customFormat="1" x14ac:dyDescent="0.25">
      <c r="A64" s="70" t="s">
        <v>15</v>
      </c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</row>
    <row r="65" spans="1:13" s="12" customFormat="1" ht="45" x14ac:dyDescent="0.25">
      <c r="A65" s="65" t="s">
        <v>19</v>
      </c>
      <c r="B65" s="66"/>
      <c r="C65" s="66"/>
      <c r="D65" s="66"/>
      <c r="E65" s="67"/>
      <c r="F65" s="1" t="s">
        <v>7</v>
      </c>
      <c r="G65" s="1" t="s">
        <v>67</v>
      </c>
      <c r="H65" s="1" t="s">
        <v>66</v>
      </c>
      <c r="I65" s="1" t="s">
        <v>75</v>
      </c>
      <c r="J65" s="1" t="s">
        <v>70</v>
      </c>
      <c r="K65" s="3" t="s">
        <v>71</v>
      </c>
      <c r="L65" s="25"/>
    </row>
    <row r="66" spans="1:13" s="12" customFormat="1" x14ac:dyDescent="0.25">
      <c r="A66" s="71" t="s">
        <v>16</v>
      </c>
      <c r="B66" s="71"/>
      <c r="C66" s="71"/>
      <c r="D66" s="71"/>
      <c r="E66" s="71"/>
      <c r="F66" s="6" t="s">
        <v>17</v>
      </c>
      <c r="G66" s="31">
        <v>5.8007999999999997</v>
      </c>
      <c r="H66" s="8">
        <f>'Услуга №1'!H63</f>
        <v>3300.69</v>
      </c>
      <c r="I66" s="8">
        <f>H66*G66</f>
        <v>19146.642552000001</v>
      </c>
      <c r="J66" s="21">
        <f>J61</f>
        <v>3000</v>
      </c>
      <c r="K66" s="32">
        <f>I66/J66</f>
        <v>6.3822141840000004</v>
      </c>
      <c r="L66" s="29"/>
    </row>
    <row r="67" spans="1:13" s="12" customFormat="1" x14ac:dyDescent="0.25">
      <c r="A67" s="71" t="s">
        <v>59</v>
      </c>
      <c r="B67" s="71"/>
      <c r="C67" s="71"/>
      <c r="D67" s="71"/>
      <c r="E67" s="71"/>
      <c r="F67" s="6" t="s">
        <v>17</v>
      </c>
      <c r="G67" s="31">
        <v>5.8007999999999997</v>
      </c>
      <c r="H67" s="8">
        <f>'Услуга №1'!H64</f>
        <v>724.31</v>
      </c>
      <c r="I67" s="8">
        <f t="shared" ref="I67:I71" si="7">H67*G67</f>
        <v>4201.5774479999991</v>
      </c>
      <c r="J67" s="21">
        <f>J66</f>
        <v>3000</v>
      </c>
      <c r="K67" s="32">
        <f t="shared" ref="K67:K71" si="8">I67/J67</f>
        <v>1.4005258159999996</v>
      </c>
      <c r="L67" s="29"/>
    </row>
    <row r="68" spans="1:13" s="12" customFormat="1" ht="15" customHeight="1" x14ac:dyDescent="0.25">
      <c r="A68" s="68" t="s">
        <v>43</v>
      </c>
      <c r="B68" s="68"/>
      <c r="C68" s="68"/>
      <c r="D68" s="68"/>
      <c r="E68" s="68"/>
      <c r="F68" s="6" t="s">
        <v>17</v>
      </c>
      <c r="G68" s="31">
        <v>5.3174000000000001</v>
      </c>
      <c r="H68" s="8">
        <f>'Услуга №1'!H65</f>
        <v>3600.91</v>
      </c>
      <c r="I68" s="8">
        <f t="shared" si="7"/>
        <v>19147.478834000001</v>
      </c>
      <c r="J68" s="21">
        <f>J67</f>
        <v>3000</v>
      </c>
      <c r="K68" s="32">
        <f t="shared" si="8"/>
        <v>6.3824929446666667</v>
      </c>
      <c r="L68" s="29"/>
    </row>
    <row r="69" spans="1:13" s="12" customFormat="1" ht="16.5" customHeight="1" x14ac:dyDescent="0.25">
      <c r="A69" s="71" t="s">
        <v>58</v>
      </c>
      <c r="B69" s="71"/>
      <c r="C69" s="71"/>
      <c r="D69" s="71"/>
      <c r="E69" s="71"/>
      <c r="F69" s="6" t="s">
        <v>17</v>
      </c>
      <c r="G69" s="31">
        <v>5.8007999999999997</v>
      </c>
      <c r="H69" s="8">
        <f>'Услуга №1'!H66</f>
        <v>2000</v>
      </c>
      <c r="I69" s="8">
        <f t="shared" si="7"/>
        <v>11601.6</v>
      </c>
      <c r="J69" s="21">
        <f>J68</f>
        <v>3000</v>
      </c>
      <c r="K69" s="32">
        <f t="shared" si="8"/>
        <v>3.8672</v>
      </c>
      <c r="L69" s="29"/>
    </row>
    <row r="70" spans="1:13" s="12" customFormat="1" ht="16.5" customHeight="1" x14ac:dyDescent="0.25">
      <c r="A70" s="68" t="s">
        <v>60</v>
      </c>
      <c r="B70" s="68"/>
      <c r="C70" s="68"/>
      <c r="D70" s="68"/>
      <c r="E70" s="68"/>
      <c r="F70" s="6" t="s">
        <v>17</v>
      </c>
      <c r="G70" s="31">
        <v>5.8007999999999997</v>
      </c>
      <c r="H70" s="8">
        <f>'Услуга №1'!H67</f>
        <v>6200</v>
      </c>
      <c r="I70" s="8">
        <f t="shared" si="7"/>
        <v>35964.959999999999</v>
      </c>
      <c r="J70" s="21">
        <f>J68</f>
        <v>3000</v>
      </c>
      <c r="K70" s="32">
        <f t="shared" si="8"/>
        <v>11.98832</v>
      </c>
      <c r="L70" s="29"/>
    </row>
    <row r="71" spans="1:13" s="12" customFormat="1" ht="15" customHeight="1" x14ac:dyDescent="0.25">
      <c r="A71" s="68" t="s">
        <v>107</v>
      </c>
      <c r="B71" s="68"/>
      <c r="C71" s="68"/>
      <c r="D71" s="68"/>
      <c r="E71" s="68"/>
      <c r="F71" s="6" t="s">
        <v>17</v>
      </c>
      <c r="G71" s="31">
        <v>5.8007999999999997</v>
      </c>
      <c r="H71" s="8">
        <f>'Услуга №1'!H68</f>
        <v>2100</v>
      </c>
      <c r="I71" s="8">
        <f t="shared" si="7"/>
        <v>12181.68</v>
      </c>
      <c r="J71" s="21">
        <f>J68</f>
        <v>3000</v>
      </c>
      <c r="K71" s="32">
        <f t="shared" si="8"/>
        <v>4.0605599999999997</v>
      </c>
      <c r="L71" s="29"/>
    </row>
    <row r="72" spans="1:13" ht="18.75" customHeight="1" x14ac:dyDescent="0.25">
      <c r="A72" s="78" t="s">
        <v>18</v>
      </c>
      <c r="B72" s="79"/>
      <c r="C72" s="79"/>
      <c r="D72" s="79"/>
      <c r="E72" s="79"/>
      <c r="F72" s="79"/>
      <c r="G72" s="79"/>
      <c r="H72" s="88"/>
      <c r="I72" s="22">
        <f>SUM(I66:I71)</f>
        <v>102243.938834</v>
      </c>
      <c r="J72" s="30"/>
      <c r="K72" s="33">
        <f>SUM(K66:K71)</f>
        <v>34.081312944666671</v>
      </c>
      <c r="L72" s="29"/>
      <c r="M72" s="12"/>
    </row>
    <row r="73" spans="1:13" s="12" customFormat="1" ht="12.75" customHeight="1" x14ac:dyDescent="0.25"/>
    <row r="74" spans="1:13" s="12" customFormat="1" x14ac:dyDescent="0.25">
      <c r="A74" s="70" t="s">
        <v>76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3" s="12" customFormat="1" ht="60" customHeight="1" x14ac:dyDescent="0.25">
      <c r="A75" s="65" t="s">
        <v>19</v>
      </c>
      <c r="B75" s="66"/>
      <c r="C75" s="66"/>
      <c r="D75" s="66"/>
      <c r="E75" s="67"/>
      <c r="F75" s="1" t="s">
        <v>7</v>
      </c>
      <c r="G75" s="1" t="s">
        <v>67</v>
      </c>
      <c r="H75" s="1" t="s">
        <v>66</v>
      </c>
      <c r="I75" s="1" t="s">
        <v>75</v>
      </c>
      <c r="J75" s="1" t="s">
        <v>70</v>
      </c>
      <c r="K75" s="1" t="s">
        <v>71</v>
      </c>
      <c r="L75" s="34"/>
    </row>
    <row r="76" spans="1:13" s="12" customFormat="1" ht="18.75" customHeight="1" x14ac:dyDescent="0.25">
      <c r="A76" s="85" t="s">
        <v>125</v>
      </c>
      <c r="B76" s="86"/>
      <c r="C76" s="86"/>
      <c r="D76" s="86"/>
      <c r="E76" s="87"/>
      <c r="F76" s="6" t="s">
        <v>82</v>
      </c>
      <c r="G76" s="31"/>
      <c r="H76" s="8"/>
      <c r="I76" s="8">
        <v>5148.21</v>
      </c>
      <c r="J76" s="21">
        <f>J70</f>
        <v>3000</v>
      </c>
      <c r="K76" s="8">
        <f>I76/J76</f>
        <v>1.71607</v>
      </c>
      <c r="L76" s="35"/>
    </row>
    <row r="77" spans="1:13" s="12" customFormat="1" x14ac:dyDescent="0.25">
      <c r="A77" s="78" t="s">
        <v>77</v>
      </c>
      <c r="B77" s="79"/>
      <c r="C77" s="79"/>
      <c r="D77" s="79"/>
      <c r="E77" s="79"/>
      <c r="F77" s="79"/>
      <c r="G77" s="79"/>
      <c r="H77" s="79"/>
      <c r="I77" s="36">
        <f>SUM(I76:I76)</f>
        <v>5148.21</v>
      </c>
      <c r="J77" s="36"/>
      <c r="K77" s="36">
        <f>SUM(K76:K76)</f>
        <v>1.71607</v>
      </c>
      <c r="L77" s="35"/>
    </row>
    <row r="78" spans="1:13" s="12" customFormat="1" x14ac:dyDescent="0.25">
      <c r="A78" s="37"/>
      <c r="B78" s="37"/>
      <c r="C78" s="37"/>
      <c r="D78" s="37"/>
      <c r="E78" s="37"/>
      <c r="F78" s="37"/>
      <c r="G78" s="37"/>
      <c r="H78" s="37"/>
      <c r="I78" s="38"/>
      <c r="J78" s="38"/>
      <c r="K78" s="38"/>
      <c r="L78" s="35"/>
    </row>
    <row r="79" spans="1:13" s="12" customFormat="1" x14ac:dyDescent="0.25">
      <c r="A79" s="70" t="s">
        <v>78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</row>
    <row r="80" spans="1:13" s="12" customFormat="1" ht="45.75" customHeight="1" x14ac:dyDescent="0.25">
      <c r="A80" s="65" t="s">
        <v>20</v>
      </c>
      <c r="B80" s="66"/>
      <c r="C80" s="66"/>
      <c r="D80" s="66"/>
      <c r="E80" s="67"/>
      <c r="F80" s="1" t="s">
        <v>7</v>
      </c>
      <c r="G80" s="1" t="s">
        <v>67</v>
      </c>
      <c r="H80" s="1" t="s">
        <v>66</v>
      </c>
      <c r="I80" s="1" t="s">
        <v>75</v>
      </c>
      <c r="J80" s="3" t="s">
        <v>70</v>
      </c>
      <c r="K80" s="1" t="s">
        <v>71</v>
      </c>
      <c r="L80" s="34"/>
      <c r="M80" s="34"/>
    </row>
    <row r="81" spans="1:13" s="12" customFormat="1" ht="41.25" customHeight="1" x14ac:dyDescent="0.25">
      <c r="A81" s="65" t="s">
        <v>21</v>
      </c>
      <c r="B81" s="66"/>
      <c r="C81" s="66"/>
      <c r="D81" s="66"/>
      <c r="E81" s="67"/>
      <c r="F81" s="2" t="s">
        <v>22</v>
      </c>
      <c r="G81" s="8">
        <v>1.9336</v>
      </c>
      <c r="H81" s="8">
        <v>536.9</v>
      </c>
      <c r="I81" s="8">
        <f>G81*H81*12</f>
        <v>12457.79808</v>
      </c>
      <c r="J81" s="39">
        <f>J76</f>
        <v>3000</v>
      </c>
      <c r="K81" s="8">
        <f>I81/J81</f>
        <v>4.15259936</v>
      </c>
      <c r="L81" s="40"/>
      <c r="M81" s="35"/>
    </row>
    <row r="82" spans="1:13" s="12" customFormat="1" ht="41.25" customHeight="1" x14ac:dyDescent="0.25">
      <c r="A82" s="65" t="s">
        <v>126</v>
      </c>
      <c r="B82" s="66"/>
      <c r="C82" s="66"/>
      <c r="D82" s="66"/>
      <c r="E82" s="67"/>
      <c r="F82" s="2" t="s">
        <v>22</v>
      </c>
      <c r="G82" s="8">
        <v>0.4834</v>
      </c>
      <c r="H82" s="8">
        <v>76.7</v>
      </c>
      <c r="I82" s="8">
        <f>G82*H82*12</f>
        <v>444.92135999999999</v>
      </c>
      <c r="J82" s="39">
        <f>J81</f>
        <v>3000</v>
      </c>
      <c r="K82" s="8">
        <f t="shared" ref="K82:K84" si="9">I82/J82</f>
        <v>0.14830711999999999</v>
      </c>
      <c r="L82" s="40"/>
      <c r="M82" s="35"/>
    </row>
    <row r="83" spans="1:13" s="12" customFormat="1" ht="41.25" customHeight="1" x14ac:dyDescent="0.25">
      <c r="A83" s="65" t="s">
        <v>127</v>
      </c>
      <c r="B83" s="66"/>
      <c r="C83" s="66"/>
      <c r="D83" s="66"/>
      <c r="E83" s="67"/>
      <c r="F83" s="2" t="s">
        <v>82</v>
      </c>
      <c r="G83" s="31"/>
      <c r="H83" s="8"/>
      <c r="I83" s="8">
        <v>2983.93</v>
      </c>
      <c r="J83" s="39">
        <f>J82</f>
        <v>3000</v>
      </c>
      <c r="K83" s="8">
        <f t="shared" si="9"/>
        <v>0.99464333333333332</v>
      </c>
      <c r="L83" s="40"/>
      <c r="M83" s="35"/>
    </row>
    <row r="84" spans="1:13" s="12" customFormat="1" ht="37.5" customHeight="1" x14ac:dyDescent="0.25">
      <c r="A84" s="65" t="s">
        <v>79</v>
      </c>
      <c r="B84" s="66"/>
      <c r="C84" s="66"/>
      <c r="D84" s="66"/>
      <c r="E84" s="67"/>
      <c r="F84" s="2" t="s">
        <v>80</v>
      </c>
      <c r="G84" s="8">
        <v>0.4834</v>
      </c>
      <c r="H84" s="8">
        <v>1811.3</v>
      </c>
      <c r="I84" s="8">
        <f>G84*H84*12</f>
        <v>10506.98904</v>
      </c>
      <c r="J84" s="39">
        <f>J81</f>
        <v>3000</v>
      </c>
      <c r="K84" s="8">
        <f t="shared" si="9"/>
        <v>3.5023296800000003</v>
      </c>
      <c r="L84" s="40"/>
      <c r="M84" s="35"/>
    </row>
    <row r="85" spans="1:13" s="12" customFormat="1" x14ac:dyDescent="0.25">
      <c r="A85" s="78" t="s">
        <v>23</v>
      </c>
      <c r="B85" s="79"/>
      <c r="C85" s="79"/>
      <c r="D85" s="79"/>
      <c r="E85" s="79"/>
      <c r="F85" s="79"/>
      <c r="G85" s="79"/>
      <c r="H85" s="88"/>
      <c r="I85" s="36">
        <f>SUM(I81:I84)</f>
        <v>26393.638480000001</v>
      </c>
      <c r="J85" s="41"/>
      <c r="K85" s="41">
        <f>SUM(K81:K84)</f>
        <v>8.7978794933333333</v>
      </c>
      <c r="L85" s="42"/>
      <c r="M85" s="35"/>
    </row>
    <row r="86" spans="1:13" s="12" customFormat="1" x14ac:dyDescent="0.25">
      <c r="A86" s="37"/>
      <c r="B86" s="37"/>
      <c r="C86" s="37"/>
      <c r="D86" s="37"/>
      <c r="E86" s="37"/>
      <c r="F86" s="37"/>
      <c r="G86" s="37"/>
      <c r="H86" s="37"/>
      <c r="I86" s="38"/>
      <c r="J86" s="43"/>
      <c r="K86" s="43"/>
      <c r="L86" s="42"/>
      <c r="M86" s="35"/>
    </row>
    <row r="87" spans="1:13" s="12" customFormat="1" x14ac:dyDescent="0.25">
      <c r="A87" s="73" t="s">
        <v>39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</row>
    <row r="88" spans="1:13" s="12" customFormat="1" ht="75" x14ac:dyDescent="0.25">
      <c r="A88" s="65" t="s">
        <v>5</v>
      </c>
      <c r="B88" s="66"/>
      <c r="C88" s="66"/>
      <c r="D88" s="66"/>
      <c r="E88" s="67"/>
      <c r="F88" s="1" t="s">
        <v>6</v>
      </c>
      <c r="G88" s="1" t="s">
        <v>1</v>
      </c>
      <c r="H88" s="1" t="s">
        <v>68</v>
      </c>
      <c r="I88" s="1" t="s">
        <v>69</v>
      </c>
      <c r="J88" s="1" t="s">
        <v>70</v>
      </c>
      <c r="K88" s="1" t="s">
        <v>71</v>
      </c>
      <c r="L88" s="2"/>
    </row>
    <row r="89" spans="1:13" s="12" customFormat="1" ht="15" customHeight="1" x14ac:dyDescent="0.25">
      <c r="A89" s="68" t="s">
        <v>3</v>
      </c>
      <c r="B89" s="68"/>
      <c r="C89" s="68"/>
      <c r="D89" s="68"/>
      <c r="E89" s="68"/>
      <c r="F89" s="44">
        <f>'Услуга №1'!F86</f>
        <v>25160</v>
      </c>
      <c r="G89" s="8">
        <f>L19</f>
        <v>0.4834</v>
      </c>
      <c r="H89" s="45">
        <f>F89*G89*12</f>
        <v>145948.128</v>
      </c>
      <c r="I89" s="8">
        <f>H89*1.302</f>
        <v>190024.46265599999</v>
      </c>
      <c r="J89" s="21">
        <f>J82</f>
        <v>3000</v>
      </c>
      <c r="K89" s="8">
        <f>I89/J89</f>
        <v>63.341487551999997</v>
      </c>
      <c r="L89" s="8"/>
    </row>
    <row r="90" spans="1:13" s="12" customFormat="1" ht="15" customHeight="1" x14ac:dyDescent="0.25">
      <c r="A90" s="68" t="s">
        <v>45</v>
      </c>
      <c r="B90" s="68"/>
      <c r="C90" s="68"/>
      <c r="D90" s="68"/>
      <c r="E90" s="68"/>
      <c r="F90" s="44">
        <f>'Услуга №1'!F88</f>
        <v>14755.3</v>
      </c>
      <c r="G90" s="8">
        <f t="shared" ref="G90:G102" si="10">L20</f>
        <v>0.4834</v>
      </c>
      <c r="H90" s="45">
        <f t="shared" ref="H90:H102" si="11">F90*G90*12</f>
        <v>85592.544240000003</v>
      </c>
      <c r="I90" s="8">
        <f t="shared" ref="I90:I102" si="12">H90*1.302</f>
        <v>111441.49260048001</v>
      </c>
      <c r="J90" s="21">
        <f>J43</f>
        <v>3000</v>
      </c>
      <c r="K90" s="8">
        <f>I90/J90</f>
        <v>37.147164200159999</v>
      </c>
      <c r="L90" s="8"/>
    </row>
    <row r="91" spans="1:13" s="12" customFormat="1" ht="15" customHeight="1" x14ac:dyDescent="0.25">
      <c r="A91" s="68" t="s">
        <v>51</v>
      </c>
      <c r="B91" s="68"/>
      <c r="C91" s="68"/>
      <c r="D91" s="68"/>
      <c r="E91" s="68"/>
      <c r="F91" s="8">
        <f>'Услуга №1'!F94</f>
        <v>6642.75</v>
      </c>
      <c r="G91" s="8">
        <f t="shared" si="10"/>
        <v>0.2417</v>
      </c>
      <c r="H91" s="45">
        <f t="shared" si="11"/>
        <v>19266.632099999999</v>
      </c>
      <c r="I91" s="8">
        <f t="shared" si="12"/>
        <v>25085.154994199998</v>
      </c>
      <c r="J91" s="21">
        <f>J89</f>
        <v>3000</v>
      </c>
      <c r="K91" s="8">
        <f t="shared" ref="K91:K92" si="13">I91/J91</f>
        <v>8.3617183313999988</v>
      </c>
      <c r="L91" s="8"/>
    </row>
    <row r="92" spans="1:13" s="12" customFormat="1" ht="15" customHeight="1" x14ac:dyDescent="0.25">
      <c r="A92" s="68" t="s">
        <v>40</v>
      </c>
      <c r="B92" s="68"/>
      <c r="C92" s="68"/>
      <c r="D92" s="68"/>
      <c r="E92" s="68"/>
      <c r="F92" s="44">
        <f>'Услуга №1'!F91</f>
        <v>8004.35</v>
      </c>
      <c r="G92" s="8">
        <f t="shared" si="10"/>
        <v>1.6919</v>
      </c>
      <c r="H92" s="45">
        <f t="shared" si="11"/>
        <v>162510.71718000001</v>
      </c>
      <c r="I92" s="8">
        <f t="shared" si="12"/>
        <v>211588.95376836002</v>
      </c>
      <c r="J92" s="21">
        <f>J91</f>
        <v>3000</v>
      </c>
      <c r="K92" s="8">
        <f t="shared" si="13"/>
        <v>70.529651256120005</v>
      </c>
      <c r="L92" s="8"/>
    </row>
    <row r="93" spans="1:13" s="12" customFormat="1" ht="15" customHeight="1" x14ac:dyDescent="0.25">
      <c r="A93" s="68" t="s">
        <v>87</v>
      </c>
      <c r="B93" s="68"/>
      <c r="C93" s="68"/>
      <c r="D93" s="68"/>
      <c r="E93" s="68"/>
      <c r="F93" s="44">
        <f>'Услуга №1'!F92</f>
        <v>8004.35</v>
      </c>
      <c r="G93" s="8">
        <f t="shared" si="10"/>
        <v>0.4834</v>
      </c>
      <c r="H93" s="45">
        <f t="shared" si="11"/>
        <v>46431.633480000004</v>
      </c>
      <c r="I93" s="8">
        <f t="shared" si="12"/>
        <v>60453.986790960007</v>
      </c>
      <c r="J93" s="21">
        <f t="shared" ref="J93:J100" si="14">J44</f>
        <v>3000</v>
      </c>
      <c r="K93" s="8">
        <f>I93/J93</f>
        <v>20.151328930320002</v>
      </c>
      <c r="L93" s="8"/>
    </row>
    <row r="94" spans="1:13" s="12" customFormat="1" ht="15" customHeight="1" x14ac:dyDescent="0.25">
      <c r="A94" s="68" t="s">
        <v>48</v>
      </c>
      <c r="B94" s="68"/>
      <c r="C94" s="68"/>
      <c r="D94" s="68"/>
      <c r="E94" s="68"/>
      <c r="F94" s="44">
        <f>'Услуга №1'!F93</f>
        <v>8004.35</v>
      </c>
      <c r="G94" s="8">
        <f t="shared" si="10"/>
        <v>0.4834</v>
      </c>
      <c r="H94" s="45">
        <f t="shared" si="11"/>
        <v>46431.633480000004</v>
      </c>
      <c r="I94" s="8">
        <f t="shared" si="12"/>
        <v>60453.986790960007</v>
      </c>
      <c r="J94" s="21">
        <f t="shared" si="14"/>
        <v>3000</v>
      </c>
      <c r="K94" s="8">
        <f t="shared" ref="K94:K102" si="15">I94/J94</f>
        <v>20.151328930320002</v>
      </c>
      <c r="L94" s="8"/>
    </row>
    <row r="95" spans="1:13" s="12" customFormat="1" ht="15" customHeight="1" x14ac:dyDescent="0.25">
      <c r="A95" s="68" t="s">
        <v>94</v>
      </c>
      <c r="B95" s="68"/>
      <c r="C95" s="68"/>
      <c r="D95" s="68"/>
      <c r="E95" s="68"/>
      <c r="F95" s="55">
        <f>'Услуга №1'!F48</f>
        <v>13145.95</v>
      </c>
      <c r="G95" s="8">
        <f t="shared" si="10"/>
        <v>0.4834</v>
      </c>
      <c r="H95" s="45">
        <f t="shared" si="11"/>
        <v>76257.026760000008</v>
      </c>
      <c r="I95" s="8">
        <f t="shared" si="12"/>
        <v>99286.648841520015</v>
      </c>
      <c r="J95" s="21">
        <f t="shared" si="14"/>
        <v>3000</v>
      </c>
      <c r="K95" s="8">
        <f t="shared" si="15"/>
        <v>33.095549613840006</v>
      </c>
      <c r="L95" s="8"/>
    </row>
    <row r="96" spans="1:13" s="12" customFormat="1" ht="15" customHeight="1" x14ac:dyDescent="0.25">
      <c r="A96" s="68" t="s">
        <v>54</v>
      </c>
      <c r="B96" s="68"/>
      <c r="C96" s="68"/>
      <c r="D96" s="68"/>
      <c r="E96" s="68"/>
      <c r="F96" s="44">
        <f>'Услуга №1'!F49</f>
        <v>14755.261</v>
      </c>
      <c r="G96" s="8">
        <f t="shared" si="10"/>
        <v>0.4834</v>
      </c>
      <c r="H96" s="45">
        <f t="shared" si="11"/>
        <v>85592.318008799994</v>
      </c>
      <c r="I96" s="8">
        <f t="shared" si="12"/>
        <v>111441.1980474576</v>
      </c>
      <c r="J96" s="21">
        <f t="shared" si="14"/>
        <v>3000</v>
      </c>
      <c r="K96" s="8">
        <f t="shared" si="15"/>
        <v>37.147066015819199</v>
      </c>
      <c r="L96" s="8"/>
    </row>
    <row r="97" spans="1:13" s="12" customFormat="1" ht="15" customHeight="1" x14ac:dyDescent="0.25">
      <c r="A97" s="68" t="s">
        <v>52</v>
      </c>
      <c r="B97" s="68"/>
      <c r="C97" s="68"/>
      <c r="D97" s="68"/>
      <c r="E97" s="68"/>
      <c r="F97" s="55">
        <f>'Услуга №1'!F50</f>
        <v>14045.45</v>
      </c>
      <c r="G97" s="8">
        <f t="shared" si="10"/>
        <v>0.4834</v>
      </c>
      <c r="H97" s="45">
        <f t="shared" si="11"/>
        <v>81474.846359999996</v>
      </c>
      <c r="I97" s="8">
        <f t="shared" si="12"/>
        <v>106080.24996072</v>
      </c>
      <c r="J97" s="21">
        <f t="shared" si="14"/>
        <v>3000</v>
      </c>
      <c r="K97" s="8">
        <f t="shared" si="15"/>
        <v>35.360083320240001</v>
      </c>
      <c r="L97" s="8"/>
    </row>
    <row r="98" spans="1:13" s="12" customFormat="1" ht="15" customHeight="1" x14ac:dyDescent="0.25">
      <c r="A98" s="68" t="s">
        <v>95</v>
      </c>
      <c r="B98" s="68"/>
      <c r="C98" s="68"/>
      <c r="D98" s="68"/>
      <c r="E98" s="68"/>
      <c r="F98" s="44">
        <f>'Услуга №1'!F98</f>
        <v>14395.95</v>
      </c>
      <c r="G98" s="8">
        <f t="shared" si="10"/>
        <v>0.4834</v>
      </c>
      <c r="H98" s="45">
        <f t="shared" si="11"/>
        <v>83508.026760000008</v>
      </c>
      <c r="I98" s="8">
        <f t="shared" si="12"/>
        <v>108727.45084152001</v>
      </c>
      <c r="J98" s="21">
        <f t="shared" si="14"/>
        <v>3000</v>
      </c>
      <c r="K98" s="8">
        <f t="shared" si="15"/>
        <v>36.242483613840001</v>
      </c>
      <c r="L98" s="8"/>
    </row>
    <row r="99" spans="1:13" s="12" customFormat="1" ht="15" customHeight="1" x14ac:dyDescent="0.25">
      <c r="A99" s="68" t="s">
        <v>96</v>
      </c>
      <c r="B99" s="68"/>
      <c r="C99" s="68"/>
      <c r="D99" s="68"/>
      <c r="E99" s="68"/>
      <c r="F99" s="44">
        <f>'Услуга №1'!F98</f>
        <v>14395.95</v>
      </c>
      <c r="G99" s="8">
        <f t="shared" si="10"/>
        <v>0.4834</v>
      </c>
      <c r="H99" s="45">
        <f t="shared" si="11"/>
        <v>83508.026760000008</v>
      </c>
      <c r="I99" s="8">
        <f t="shared" si="12"/>
        <v>108727.45084152001</v>
      </c>
      <c r="J99" s="21">
        <f t="shared" si="14"/>
        <v>3000</v>
      </c>
      <c r="K99" s="8">
        <f t="shared" si="15"/>
        <v>36.242483613840001</v>
      </c>
      <c r="L99" s="8"/>
    </row>
    <row r="100" spans="1:13" s="12" customFormat="1" ht="15" customHeight="1" x14ac:dyDescent="0.25">
      <c r="A100" s="68" t="s">
        <v>97</v>
      </c>
      <c r="B100" s="68"/>
      <c r="C100" s="68"/>
      <c r="D100" s="68"/>
      <c r="E100" s="68"/>
      <c r="F100" s="44">
        <f>'Услуга №1'!F99</f>
        <v>10645.95</v>
      </c>
      <c r="G100" s="8">
        <f t="shared" si="10"/>
        <v>0.4834</v>
      </c>
      <c r="H100" s="45">
        <f t="shared" si="11"/>
        <v>61755.026760000001</v>
      </c>
      <c r="I100" s="8">
        <f t="shared" si="12"/>
        <v>80405.044841520008</v>
      </c>
      <c r="J100" s="21">
        <f t="shared" si="14"/>
        <v>3000</v>
      </c>
      <c r="K100" s="8">
        <f t="shared" si="15"/>
        <v>26.801681613840003</v>
      </c>
      <c r="L100" s="8"/>
    </row>
    <row r="101" spans="1:13" s="12" customFormat="1" ht="15" customHeight="1" x14ac:dyDescent="0.25">
      <c r="A101" s="68" t="s">
        <v>55</v>
      </c>
      <c r="B101" s="68"/>
      <c r="C101" s="68"/>
      <c r="D101" s="68"/>
      <c r="E101" s="68"/>
      <c r="F101" s="44">
        <f>'Услуга №1'!F100</f>
        <v>9941.08</v>
      </c>
      <c r="G101" s="8">
        <f t="shared" si="10"/>
        <v>7.7343999999999999</v>
      </c>
      <c r="H101" s="45">
        <f t="shared" si="11"/>
        <v>922659.46982400003</v>
      </c>
      <c r="I101" s="8">
        <f t="shared" si="12"/>
        <v>1201302.629710848</v>
      </c>
      <c r="J101" s="21">
        <f>J100</f>
        <v>3000</v>
      </c>
      <c r="K101" s="8">
        <f t="shared" si="15"/>
        <v>400.43420990361597</v>
      </c>
      <c r="L101" s="8"/>
    </row>
    <row r="102" spans="1:13" s="12" customFormat="1" ht="15" customHeight="1" x14ac:dyDescent="0.25">
      <c r="A102" s="68" t="s">
        <v>98</v>
      </c>
      <c r="B102" s="68"/>
      <c r="C102" s="68"/>
      <c r="D102" s="68"/>
      <c r="E102" s="68"/>
      <c r="F102" s="44">
        <f>'Услуга №1'!F101</f>
        <v>13145.91</v>
      </c>
      <c r="G102" s="8">
        <f t="shared" si="10"/>
        <v>0.4834</v>
      </c>
      <c r="H102" s="45">
        <f t="shared" si="11"/>
        <v>76256.794727999993</v>
      </c>
      <c r="I102" s="8">
        <f t="shared" si="12"/>
        <v>99286.346735856001</v>
      </c>
      <c r="J102" s="21">
        <f>J52</f>
        <v>3000</v>
      </c>
      <c r="K102" s="8">
        <f t="shared" si="15"/>
        <v>33.095448911951998</v>
      </c>
      <c r="L102" s="8"/>
    </row>
    <row r="103" spans="1:13" ht="20.25" customHeight="1" x14ac:dyDescent="0.25">
      <c r="A103" s="74" t="s">
        <v>24</v>
      </c>
      <c r="B103" s="75"/>
      <c r="C103" s="75"/>
      <c r="D103" s="75"/>
      <c r="E103" s="75"/>
      <c r="F103" s="75"/>
      <c r="G103" s="75"/>
      <c r="H103" s="76"/>
      <c r="I103" s="56">
        <f>SUM(I89:I102)</f>
        <v>2574305.0574219213</v>
      </c>
      <c r="J103" s="56"/>
      <c r="K103" s="56">
        <f>SUM(K89:K102)</f>
        <v>858.10168580730715</v>
      </c>
      <c r="L103" s="46"/>
      <c r="M103" s="12"/>
    </row>
    <row r="104" spans="1:13" s="12" customFormat="1" ht="12" customHeight="1" x14ac:dyDescent="0.25">
      <c r="F104" s="47"/>
      <c r="G104" s="47"/>
      <c r="H104" s="47"/>
      <c r="I104" s="47"/>
      <c r="J104" s="47"/>
      <c r="K104" s="47"/>
      <c r="L104" s="47"/>
    </row>
    <row r="105" spans="1:13" x14ac:dyDescent="0.25">
      <c r="A105" s="73" t="s">
        <v>81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89"/>
      <c r="M105" s="12"/>
    </row>
    <row r="106" spans="1:13" ht="45" x14ac:dyDescent="0.25">
      <c r="A106" s="77" t="s">
        <v>57</v>
      </c>
      <c r="B106" s="77"/>
      <c r="C106" s="77"/>
      <c r="D106" s="77"/>
      <c r="E106" s="77"/>
      <c r="F106" s="1" t="s">
        <v>7</v>
      </c>
      <c r="G106" s="1" t="s">
        <v>67</v>
      </c>
      <c r="H106" s="1" t="s">
        <v>66</v>
      </c>
      <c r="I106" s="1" t="s">
        <v>75</v>
      </c>
      <c r="J106" s="1" t="s">
        <v>70</v>
      </c>
      <c r="K106" s="3" t="s">
        <v>71</v>
      </c>
      <c r="L106" s="25"/>
      <c r="M106" s="12"/>
    </row>
    <row r="107" spans="1:13" x14ac:dyDescent="0.25">
      <c r="A107" s="71" t="str">
        <f>'Услуга №1'!A106:E106</f>
        <v>Мероприятия, призовая продукция</v>
      </c>
      <c r="B107" s="71"/>
      <c r="C107" s="71"/>
      <c r="D107" s="71"/>
      <c r="E107" s="71"/>
      <c r="F107" s="6" t="s">
        <v>82</v>
      </c>
      <c r="G107" s="31"/>
      <c r="H107" s="45"/>
      <c r="I107" s="45">
        <v>72867.710000000006</v>
      </c>
      <c r="J107" s="21">
        <f>J92</f>
        <v>3000</v>
      </c>
      <c r="K107" s="32">
        <f>I107/J107</f>
        <v>24.289236666666667</v>
      </c>
      <c r="L107" s="29"/>
      <c r="M107" s="12"/>
    </row>
    <row r="108" spans="1:13" x14ac:dyDescent="0.25">
      <c r="A108" s="78" t="s">
        <v>83</v>
      </c>
      <c r="B108" s="79"/>
      <c r="C108" s="79"/>
      <c r="D108" s="79"/>
      <c r="E108" s="79"/>
      <c r="F108" s="79"/>
      <c r="G108" s="79"/>
      <c r="H108" s="79"/>
      <c r="I108" s="36">
        <f>SUM(I107:I107)</f>
        <v>72867.710000000006</v>
      </c>
      <c r="J108" s="41"/>
      <c r="K108" s="41">
        <f>SUM(K107:K107)</f>
        <v>24.289236666666667</v>
      </c>
      <c r="L108" s="29"/>
      <c r="M108" s="12"/>
    </row>
    <row r="109" spans="1:13" s="12" customFormat="1" x14ac:dyDescent="0.25">
      <c r="F109" s="47"/>
      <c r="G109" s="47"/>
      <c r="H109" s="47"/>
      <c r="I109" s="47"/>
      <c r="J109" s="47"/>
      <c r="K109" s="47"/>
      <c r="L109" s="47"/>
    </row>
    <row r="110" spans="1:13" s="12" customFormat="1" ht="12.75" customHeight="1" x14ac:dyDescent="0.25">
      <c r="A110" s="73" t="s">
        <v>25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</row>
    <row r="111" spans="1:13" s="12" customFormat="1" ht="15" customHeight="1" x14ac:dyDescent="0.25">
      <c r="A111" s="72" t="s">
        <v>26</v>
      </c>
      <c r="B111" s="72"/>
      <c r="C111" s="72"/>
      <c r="D111" s="65" t="s">
        <v>27</v>
      </c>
      <c r="E111" s="66"/>
      <c r="F111" s="66"/>
      <c r="G111" s="66"/>
      <c r="H111" s="66"/>
      <c r="I111" s="66"/>
      <c r="J111" s="67"/>
      <c r="K111" s="72" t="s">
        <v>38</v>
      </c>
      <c r="L111" s="72"/>
    </row>
    <row r="112" spans="1:13" s="12" customFormat="1" ht="30" x14ac:dyDescent="0.25">
      <c r="A112" s="6" t="s">
        <v>28</v>
      </c>
      <c r="B112" s="2" t="s">
        <v>29</v>
      </c>
      <c r="C112" s="6" t="s">
        <v>30</v>
      </c>
      <c r="D112" s="6" t="s">
        <v>31</v>
      </c>
      <c r="E112" s="6" t="s">
        <v>32</v>
      </c>
      <c r="F112" s="6" t="s">
        <v>33</v>
      </c>
      <c r="G112" s="6" t="s">
        <v>34</v>
      </c>
      <c r="H112" s="6" t="s">
        <v>35</v>
      </c>
      <c r="I112" s="6" t="s">
        <v>36</v>
      </c>
      <c r="J112" s="6" t="s">
        <v>37</v>
      </c>
      <c r="K112" s="72"/>
      <c r="L112" s="72"/>
    </row>
    <row r="113" spans="1:12" s="12" customFormat="1" x14ac:dyDescent="0.25">
      <c r="A113" s="8">
        <f>K54</f>
        <v>965.34396934405584</v>
      </c>
      <c r="B113" s="8"/>
      <c r="C113" s="8"/>
      <c r="D113" s="8">
        <f>K62</f>
        <v>181.69384998666666</v>
      </c>
      <c r="E113" s="8">
        <f>K72</f>
        <v>34.081312944666671</v>
      </c>
      <c r="F113" s="8"/>
      <c r="G113" s="8">
        <f>K77</f>
        <v>1.71607</v>
      </c>
      <c r="H113" s="8">
        <f>K85</f>
        <v>8.7978794933333333</v>
      </c>
      <c r="I113" s="8">
        <f>K103</f>
        <v>858.10168580730715</v>
      </c>
      <c r="J113" s="8">
        <f>K108</f>
        <v>24.289236666666667</v>
      </c>
      <c r="K113" s="83">
        <f>SUM(A113:J113)</f>
        <v>2074.0240042426958</v>
      </c>
      <c r="L113" s="84"/>
    </row>
    <row r="114" spans="1:12" s="12" customFormat="1" x14ac:dyDescent="0.25"/>
    <row r="115" spans="1:12" s="12" customFormat="1" ht="15.75" x14ac:dyDescent="0.25">
      <c r="A115" s="10" t="s">
        <v>134</v>
      </c>
      <c r="B115" s="10"/>
      <c r="C115" s="10"/>
      <c r="D115" s="10"/>
      <c r="E115" s="10"/>
      <c r="F115" s="10" t="s">
        <v>135</v>
      </c>
      <c r="I115" s="36">
        <f>I108+I103+I85+I77+I72+I62+I54</f>
        <v>6222072.0127280885</v>
      </c>
      <c r="K115" s="36">
        <f>K113*J107</f>
        <v>6222072.0127280876</v>
      </c>
    </row>
    <row r="116" spans="1:12" s="12" customFormat="1" x14ac:dyDescent="0.25"/>
    <row r="117" spans="1:12" s="12" customFormat="1" x14ac:dyDescent="0.25"/>
    <row r="118" spans="1:12" s="12" customFormat="1" x14ac:dyDescent="0.25"/>
    <row r="119" spans="1:12" s="12" customFormat="1" x14ac:dyDescent="0.25"/>
    <row r="120" spans="1:12" s="12" customFormat="1" x14ac:dyDescent="0.25">
      <c r="A120" s="50" t="str">
        <f>'Услуга №1'!A119</f>
        <v>Курлович Анастасия Вячеславовна</v>
      </c>
      <c r="B120" s="50"/>
      <c r="C120" s="50"/>
    </row>
    <row r="121" spans="1:12" s="12" customFormat="1" x14ac:dyDescent="0.25">
      <c r="A121" s="50" t="s">
        <v>64</v>
      </c>
      <c r="B121" s="50"/>
      <c r="C121" s="50"/>
    </row>
  </sheetData>
  <mergeCells count="111">
    <mergeCell ref="A91:E91"/>
    <mergeCell ref="A74:L74"/>
    <mergeCell ref="A75:E75"/>
    <mergeCell ref="A72:H72"/>
    <mergeCell ref="A67:E67"/>
    <mergeCell ref="A90:E90"/>
    <mergeCell ref="A57:E57"/>
    <mergeCell ref="A77:H77"/>
    <mergeCell ref="A79:L79"/>
    <mergeCell ref="A80:E80"/>
    <mergeCell ref="A81:E81"/>
    <mergeCell ref="A87:L87"/>
    <mergeCell ref="A83:E83"/>
    <mergeCell ref="A84:E84"/>
    <mergeCell ref="A85:H85"/>
    <mergeCell ref="A111:C111"/>
    <mergeCell ref="D111:J111"/>
    <mergeCell ref="K111:L112"/>
    <mergeCell ref="A110:L110"/>
    <mergeCell ref="A38:E38"/>
    <mergeCell ref="A39:E39"/>
    <mergeCell ref="A41:E41"/>
    <mergeCell ref="A62:H62"/>
    <mergeCell ref="G26:K26"/>
    <mergeCell ref="A30:E30"/>
    <mergeCell ref="G32:K32"/>
    <mergeCell ref="G28:K28"/>
    <mergeCell ref="G29:K29"/>
    <mergeCell ref="G30:K30"/>
    <mergeCell ref="G31:K31"/>
    <mergeCell ref="A34:E34"/>
    <mergeCell ref="G27:K27"/>
    <mergeCell ref="A60:E60"/>
    <mergeCell ref="A61:E61"/>
    <mergeCell ref="G34:K34"/>
    <mergeCell ref="A50:E50"/>
    <mergeCell ref="A53:E53"/>
    <mergeCell ref="A35:E35"/>
    <mergeCell ref="G35:K35"/>
    <mergeCell ref="A108:H108"/>
    <mergeCell ref="A94:E94"/>
    <mergeCell ref="A95:E95"/>
    <mergeCell ref="A96:E96"/>
    <mergeCell ref="A97:E97"/>
    <mergeCell ref="A98:E98"/>
    <mergeCell ref="K113:L113"/>
    <mergeCell ref="A76:E76"/>
    <mergeCell ref="A44:E44"/>
    <mergeCell ref="A93:E93"/>
    <mergeCell ref="A68:E68"/>
    <mergeCell ref="A69:E69"/>
    <mergeCell ref="A49:E49"/>
    <mergeCell ref="A51:E51"/>
    <mergeCell ref="A58:E58"/>
    <mergeCell ref="A59:E59"/>
    <mergeCell ref="A46:E46"/>
    <mergeCell ref="A47:E47"/>
    <mergeCell ref="A48:E48"/>
    <mergeCell ref="A54:H54"/>
    <mergeCell ref="A56:L56"/>
    <mergeCell ref="A64:L64"/>
    <mergeCell ref="A70:E70"/>
    <mergeCell ref="A71:E71"/>
    <mergeCell ref="G23:K23"/>
    <mergeCell ref="A29:E29"/>
    <mergeCell ref="A31:E31"/>
    <mergeCell ref="G25:K25"/>
    <mergeCell ref="A27:E27"/>
    <mergeCell ref="A107:E107"/>
    <mergeCell ref="A106:E106"/>
    <mergeCell ref="A92:E92"/>
    <mergeCell ref="A82:E82"/>
    <mergeCell ref="A88:E88"/>
    <mergeCell ref="A89:E89"/>
    <mergeCell ref="A103:H103"/>
    <mergeCell ref="A105:L105"/>
    <mergeCell ref="A45:E45"/>
    <mergeCell ref="A52:E52"/>
    <mergeCell ref="A42:E42"/>
    <mergeCell ref="A43:E43"/>
    <mergeCell ref="A99:E99"/>
    <mergeCell ref="A100:E100"/>
    <mergeCell ref="A102:E102"/>
    <mergeCell ref="A101:E101"/>
    <mergeCell ref="A66:E66"/>
    <mergeCell ref="A40:E40"/>
    <mergeCell ref="A65:E65"/>
    <mergeCell ref="A25:E25"/>
    <mergeCell ref="A24:E24"/>
    <mergeCell ref="A22:E22"/>
    <mergeCell ref="G22:K22"/>
    <mergeCell ref="A23:E23"/>
    <mergeCell ref="A4:F4"/>
    <mergeCell ref="A5:D5"/>
    <mergeCell ref="A26:E26"/>
    <mergeCell ref="A33:E33"/>
    <mergeCell ref="A18:E18"/>
    <mergeCell ref="G18:K18"/>
    <mergeCell ref="A19:E19"/>
    <mergeCell ref="G19:K19"/>
    <mergeCell ref="A20:E20"/>
    <mergeCell ref="G20:K20"/>
    <mergeCell ref="G24:K24"/>
    <mergeCell ref="A32:E32"/>
    <mergeCell ref="A21:E21"/>
    <mergeCell ref="G21:K21"/>
    <mergeCell ref="A8:L8"/>
    <mergeCell ref="A9:L9"/>
    <mergeCell ref="A10:L10"/>
    <mergeCell ref="A28:E28"/>
    <mergeCell ref="G33:K33"/>
  </mergeCells>
  <pageMargins left="0.35433070866141736" right="0.35433070866141736" top="0.35433070866141736" bottom="0.31496062992125984" header="0.31496062992125984" footer="0.31496062992125984"/>
  <pageSetup paperSize="9" scale="89" orientation="landscape" horizontalDpi="180" verticalDpi="180" r:id="rId1"/>
  <rowBreaks count="1" manualBreakCount="1">
    <brk id="8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view="pageBreakPreview" zoomScale="60" zoomScaleNormal="90" workbookViewId="0">
      <selection activeCell="I78" sqref="I78"/>
    </sheetView>
  </sheetViews>
  <sheetFormatPr defaultRowHeight="15" x14ac:dyDescent="0.25"/>
  <cols>
    <col min="1" max="3" width="9.140625" style="24" customWidth="1"/>
    <col min="4" max="4" width="10.28515625" style="24" customWidth="1"/>
    <col min="5" max="5" width="18.85546875" style="24" customWidth="1"/>
    <col min="6" max="6" width="11.5703125" style="24" customWidth="1"/>
    <col min="7" max="7" width="14.28515625" style="24" customWidth="1"/>
    <col min="8" max="8" width="17.42578125" style="24" customWidth="1"/>
    <col min="9" max="10" width="13.7109375" style="24" customWidth="1"/>
    <col min="11" max="11" width="12.140625" style="24" customWidth="1"/>
    <col min="12" max="12" width="11.85546875" style="24" customWidth="1"/>
    <col min="13" max="13" width="13.5703125" style="24" customWidth="1"/>
    <col min="14" max="16384" width="9.140625" style="24"/>
  </cols>
  <sheetData>
    <row r="1" spans="1:12" s="17" customFormat="1" x14ac:dyDescent="0.25">
      <c r="A1" s="51" t="s">
        <v>61</v>
      </c>
      <c r="B1" s="51"/>
      <c r="C1" s="51"/>
      <c r="D1" s="11"/>
    </row>
    <row r="2" spans="1:12" s="17" customFormat="1" x14ac:dyDescent="0.25">
      <c r="A2" s="52" t="s">
        <v>62</v>
      </c>
      <c r="B2" s="52"/>
      <c r="C2" s="52"/>
      <c r="D2" s="11"/>
    </row>
    <row r="3" spans="1:12" s="17" customFormat="1" x14ac:dyDescent="0.25">
      <c r="A3" s="53"/>
      <c r="B3" s="53"/>
      <c r="C3" s="53"/>
      <c r="D3" s="11"/>
    </row>
    <row r="4" spans="1:12" s="17" customFormat="1" x14ac:dyDescent="0.25">
      <c r="A4" s="90" t="s">
        <v>63</v>
      </c>
      <c r="B4" s="90"/>
      <c r="C4" s="90"/>
      <c r="D4" s="91"/>
      <c r="E4" s="91"/>
      <c r="F4" s="91"/>
    </row>
    <row r="5" spans="1:12" s="17" customFormat="1" x14ac:dyDescent="0.25">
      <c r="A5" s="92" t="s">
        <v>113</v>
      </c>
      <c r="B5" s="92"/>
      <c r="C5" s="92"/>
      <c r="D5" s="91"/>
    </row>
    <row r="6" spans="1:12" s="17" customFormat="1" x14ac:dyDescent="0.25"/>
    <row r="7" spans="1:12" s="17" customFormat="1" x14ac:dyDescent="0.25"/>
    <row r="8" spans="1:12" s="17" customFormat="1" x14ac:dyDescent="0.25">
      <c r="A8" s="64" t="s">
        <v>65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7" customFormat="1" x14ac:dyDescent="0.25">
      <c r="A9" s="64" t="s">
        <v>111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17" customFormat="1" x14ac:dyDescent="0.25">
      <c r="A10" s="64" t="s">
        <v>112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7" customFormat="1" x14ac:dyDescent="0.25"/>
    <row r="12" spans="1:12" s="12" customFormat="1" x14ac:dyDescent="0.25">
      <c r="A12" s="18" t="s">
        <v>114</v>
      </c>
    </row>
    <row r="13" spans="1:12" s="12" customFormat="1" x14ac:dyDescent="0.25">
      <c r="A13" s="18" t="s">
        <v>116</v>
      </c>
    </row>
    <row r="14" spans="1:12" s="12" customFormat="1" x14ac:dyDescent="0.25">
      <c r="A14" s="18" t="s">
        <v>129</v>
      </c>
    </row>
    <row r="15" spans="1:12" s="12" customFormat="1" x14ac:dyDescent="0.25">
      <c r="A15" s="18" t="s">
        <v>130</v>
      </c>
    </row>
    <row r="16" spans="1:12" s="12" customFormat="1" x14ac:dyDescent="0.25">
      <c r="A16" s="18" t="s">
        <v>102</v>
      </c>
    </row>
    <row r="17" spans="1:12" s="12" customFormat="1" ht="33" customHeight="1" x14ac:dyDescent="0.25">
      <c r="A17" s="72" t="s">
        <v>0</v>
      </c>
      <c r="B17" s="72"/>
      <c r="C17" s="72"/>
      <c r="D17" s="72"/>
      <c r="E17" s="72"/>
      <c r="F17" s="1" t="s">
        <v>1</v>
      </c>
      <c r="G17" s="72" t="s">
        <v>2</v>
      </c>
      <c r="H17" s="72"/>
      <c r="I17" s="72"/>
      <c r="J17" s="72"/>
      <c r="K17" s="72"/>
      <c r="L17" s="1" t="s">
        <v>1</v>
      </c>
    </row>
    <row r="18" spans="1:12" s="12" customFormat="1" ht="15" customHeight="1" x14ac:dyDescent="0.25">
      <c r="A18" s="68" t="s">
        <v>44</v>
      </c>
      <c r="B18" s="68"/>
      <c r="C18" s="68"/>
      <c r="D18" s="68"/>
      <c r="E18" s="68"/>
      <c r="F18" s="7">
        <v>6.4000000000000003E-3</v>
      </c>
      <c r="G18" s="68" t="s">
        <v>3</v>
      </c>
      <c r="H18" s="68"/>
      <c r="I18" s="68"/>
      <c r="J18" s="68"/>
      <c r="K18" s="68"/>
      <c r="L18" s="7">
        <v>6.4000000000000003E-3</v>
      </c>
    </row>
    <row r="19" spans="1:12" s="12" customFormat="1" ht="15" customHeight="1" x14ac:dyDescent="0.25">
      <c r="A19" s="94" t="s">
        <v>46</v>
      </c>
      <c r="B19" s="95"/>
      <c r="C19" s="95"/>
      <c r="D19" s="95"/>
      <c r="E19" s="96"/>
      <c r="F19" s="7">
        <v>6.4000000000000003E-3</v>
      </c>
      <c r="G19" s="85" t="s">
        <v>45</v>
      </c>
      <c r="H19" s="86"/>
      <c r="I19" s="86"/>
      <c r="J19" s="86"/>
      <c r="K19" s="87"/>
      <c r="L19" s="7">
        <v>6.4000000000000003E-3</v>
      </c>
    </row>
    <row r="20" spans="1:12" s="12" customFormat="1" ht="15" customHeight="1" x14ac:dyDescent="0.25">
      <c r="A20" s="85" t="s">
        <v>86</v>
      </c>
      <c r="B20" s="86"/>
      <c r="C20" s="86"/>
      <c r="D20" s="86"/>
      <c r="E20" s="87"/>
      <c r="F20" s="7">
        <v>6.4000000000000003E-3</v>
      </c>
      <c r="G20" s="68" t="s">
        <v>47</v>
      </c>
      <c r="H20" s="68"/>
      <c r="I20" s="68"/>
      <c r="J20" s="68"/>
      <c r="K20" s="68"/>
      <c r="L20" s="7">
        <v>6.4000000000000003E-3</v>
      </c>
    </row>
    <row r="21" spans="1:12" s="12" customFormat="1" ht="15" customHeight="1" x14ac:dyDescent="0.25">
      <c r="A21" s="85" t="s">
        <v>49</v>
      </c>
      <c r="B21" s="86"/>
      <c r="C21" s="86"/>
      <c r="D21" s="86"/>
      <c r="E21" s="87"/>
      <c r="F21" s="7">
        <v>6.4000000000000003E-3</v>
      </c>
      <c r="G21" s="68" t="s">
        <v>84</v>
      </c>
      <c r="H21" s="68"/>
      <c r="I21" s="68"/>
      <c r="J21" s="68"/>
      <c r="K21" s="68"/>
      <c r="L21" s="7">
        <v>6.4000000000000003E-3</v>
      </c>
    </row>
    <row r="22" spans="1:12" s="12" customFormat="1" ht="15" customHeight="1" x14ac:dyDescent="0.25">
      <c r="A22" s="94" t="s">
        <v>50</v>
      </c>
      <c r="B22" s="95"/>
      <c r="C22" s="95"/>
      <c r="D22" s="95"/>
      <c r="E22" s="96"/>
      <c r="F22" s="7">
        <v>6.4000000000000003E-3</v>
      </c>
      <c r="G22" s="68" t="s">
        <v>40</v>
      </c>
      <c r="H22" s="68"/>
      <c r="I22" s="68"/>
      <c r="J22" s="68"/>
      <c r="K22" s="68"/>
      <c r="L22" s="7">
        <v>9.5999999999999992E-3</v>
      </c>
    </row>
    <row r="23" spans="1:12" s="12" customFormat="1" ht="15" customHeight="1" x14ac:dyDescent="0.25">
      <c r="A23" s="68" t="s">
        <v>88</v>
      </c>
      <c r="B23" s="68"/>
      <c r="C23" s="68"/>
      <c r="D23" s="68"/>
      <c r="E23" s="68"/>
      <c r="F23" s="7">
        <v>6.4000000000000003E-3</v>
      </c>
      <c r="G23" s="68" t="s">
        <v>87</v>
      </c>
      <c r="H23" s="68"/>
      <c r="I23" s="68"/>
      <c r="J23" s="68"/>
      <c r="K23" s="68"/>
      <c r="L23" s="7">
        <v>6.4000000000000003E-3</v>
      </c>
    </row>
    <row r="24" spans="1:12" s="12" customFormat="1" ht="15" customHeight="1" x14ac:dyDescent="0.25">
      <c r="A24" s="68" t="s">
        <v>91</v>
      </c>
      <c r="B24" s="68"/>
      <c r="C24" s="68"/>
      <c r="D24" s="68"/>
      <c r="E24" s="68"/>
      <c r="F24" s="7">
        <v>6.4000000000000003E-3</v>
      </c>
      <c r="G24" s="94" t="s">
        <v>48</v>
      </c>
      <c r="H24" s="95"/>
      <c r="I24" s="95"/>
      <c r="J24" s="95"/>
      <c r="K24" s="96"/>
      <c r="L24" s="7">
        <v>6.4000000000000003E-3</v>
      </c>
    </row>
    <row r="25" spans="1:12" s="12" customFormat="1" ht="15" customHeight="1" x14ac:dyDescent="0.25">
      <c r="A25" s="68" t="s">
        <v>92</v>
      </c>
      <c r="B25" s="68"/>
      <c r="C25" s="68"/>
      <c r="D25" s="68"/>
      <c r="E25" s="68"/>
      <c r="F25" s="7">
        <v>9.5999999999999992E-3</v>
      </c>
      <c r="G25" s="68" t="s">
        <v>51</v>
      </c>
      <c r="H25" s="68"/>
      <c r="I25" s="68"/>
      <c r="J25" s="68"/>
      <c r="K25" s="68"/>
      <c r="L25" s="57">
        <v>3.2000000000000002E-3</v>
      </c>
    </row>
    <row r="26" spans="1:12" s="12" customFormat="1" ht="15" customHeight="1" x14ac:dyDescent="0.25">
      <c r="A26" s="68" t="s">
        <v>94</v>
      </c>
      <c r="B26" s="68"/>
      <c r="C26" s="68"/>
      <c r="D26" s="68"/>
      <c r="E26" s="68"/>
      <c r="F26" s="7">
        <v>6.4000000000000003E-3</v>
      </c>
      <c r="G26" s="68" t="s">
        <v>93</v>
      </c>
      <c r="H26" s="68"/>
      <c r="I26" s="68"/>
      <c r="J26" s="68"/>
      <c r="K26" s="68"/>
      <c r="L26" s="7">
        <v>5.1200000000000002E-2</v>
      </c>
    </row>
    <row r="27" spans="1:12" s="12" customFormat="1" ht="15" customHeight="1" x14ac:dyDescent="0.25">
      <c r="A27" s="68" t="s">
        <v>54</v>
      </c>
      <c r="B27" s="68"/>
      <c r="C27" s="68"/>
      <c r="D27" s="68"/>
      <c r="E27" s="68"/>
      <c r="F27" s="7">
        <v>6.4000000000000003E-3</v>
      </c>
      <c r="G27" s="71" t="s">
        <v>53</v>
      </c>
      <c r="H27" s="71"/>
      <c r="I27" s="71"/>
      <c r="J27" s="71"/>
      <c r="K27" s="71"/>
      <c r="L27" s="7">
        <v>5.1200000000000002E-2</v>
      </c>
    </row>
    <row r="28" spans="1:12" s="12" customFormat="1" ht="15" customHeight="1" x14ac:dyDescent="0.25">
      <c r="A28" s="68" t="s">
        <v>52</v>
      </c>
      <c r="B28" s="68"/>
      <c r="C28" s="68"/>
      <c r="D28" s="68"/>
      <c r="E28" s="68"/>
      <c r="F28" s="7">
        <v>6.4000000000000003E-3</v>
      </c>
      <c r="G28" s="68" t="s">
        <v>95</v>
      </c>
      <c r="H28" s="68"/>
      <c r="I28" s="68"/>
      <c r="J28" s="68"/>
      <c r="K28" s="68"/>
      <c r="L28" s="7">
        <v>6.4000000000000003E-3</v>
      </c>
    </row>
    <row r="29" spans="1:12" s="12" customFormat="1" ht="15" customHeight="1" x14ac:dyDescent="0.25">
      <c r="A29" s="66"/>
      <c r="B29" s="66"/>
      <c r="C29" s="66"/>
      <c r="D29" s="66"/>
      <c r="E29" s="67"/>
      <c r="F29" s="6"/>
      <c r="G29" s="68" t="s">
        <v>96</v>
      </c>
      <c r="H29" s="68"/>
      <c r="I29" s="68"/>
      <c r="J29" s="68"/>
      <c r="K29" s="68"/>
      <c r="L29" s="7">
        <v>6.4000000000000003E-3</v>
      </c>
    </row>
    <row r="30" spans="1:12" s="12" customFormat="1" ht="15" customHeight="1" x14ac:dyDescent="0.25">
      <c r="A30" s="66"/>
      <c r="B30" s="66"/>
      <c r="C30" s="66"/>
      <c r="D30" s="66"/>
      <c r="E30" s="67"/>
      <c r="F30" s="6"/>
      <c r="G30" s="71" t="s">
        <v>97</v>
      </c>
      <c r="H30" s="71"/>
      <c r="I30" s="71"/>
      <c r="J30" s="71"/>
      <c r="K30" s="71"/>
      <c r="L30" s="7">
        <v>6.4000000000000003E-3</v>
      </c>
    </row>
    <row r="31" spans="1:12" s="12" customFormat="1" ht="15" customHeight="1" x14ac:dyDescent="0.25">
      <c r="A31" s="66"/>
      <c r="B31" s="66"/>
      <c r="C31" s="66"/>
      <c r="D31" s="66"/>
      <c r="E31" s="67"/>
      <c r="F31" s="58"/>
      <c r="G31" s="85" t="s">
        <v>55</v>
      </c>
      <c r="H31" s="86"/>
      <c r="I31" s="86"/>
      <c r="J31" s="86"/>
      <c r="K31" s="87"/>
      <c r="L31" s="7">
        <v>0.1024</v>
      </c>
    </row>
    <row r="32" spans="1:12" s="12" customFormat="1" ht="15" customHeight="1" x14ac:dyDescent="0.25">
      <c r="A32" s="68"/>
      <c r="B32" s="68"/>
      <c r="C32" s="68"/>
      <c r="D32" s="68"/>
      <c r="E32" s="94"/>
      <c r="F32" s="6"/>
      <c r="G32" s="68" t="s">
        <v>98</v>
      </c>
      <c r="H32" s="68"/>
      <c r="I32" s="68"/>
      <c r="J32" s="68"/>
      <c r="K32" s="68"/>
      <c r="L32" s="7">
        <v>6.4000000000000003E-3</v>
      </c>
    </row>
    <row r="33" spans="1:12" s="12" customFormat="1" ht="15" customHeight="1" x14ac:dyDescent="0.25">
      <c r="A33" s="68"/>
      <c r="B33" s="68"/>
      <c r="C33" s="68"/>
      <c r="D33" s="68"/>
      <c r="E33" s="68"/>
      <c r="F33" s="6"/>
      <c r="G33" s="68" t="s">
        <v>89</v>
      </c>
      <c r="H33" s="68"/>
      <c r="I33" s="68"/>
      <c r="J33" s="68"/>
      <c r="K33" s="68"/>
      <c r="L33" s="7">
        <v>6.4000000000000003E-3</v>
      </c>
    </row>
    <row r="34" spans="1:12" s="12" customFormat="1" ht="15" customHeight="1" x14ac:dyDescent="0.25">
      <c r="A34" s="68"/>
      <c r="B34" s="68"/>
      <c r="C34" s="68"/>
      <c r="D34" s="68"/>
      <c r="E34" s="68"/>
      <c r="F34" s="6"/>
      <c r="G34" s="68" t="s">
        <v>123</v>
      </c>
      <c r="H34" s="68"/>
      <c r="I34" s="68"/>
      <c r="J34" s="68"/>
      <c r="K34" s="68"/>
      <c r="L34" s="7">
        <v>6.4000000000000003E-3</v>
      </c>
    </row>
    <row r="35" spans="1:12" s="12" customFormat="1" ht="15" customHeight="1" x14ac:dyDescent="0.25">
      <c r="A35" s="68"/>
      <c r="B35" s="68"/>
      <c r="C35" s="68"/>
      <c r="D35" s="68"/>
      <c r="E35" s="68"/>
      <c r="F35" s="6"/>
      <c r="G35" s="68" t="s">
        <v>85</v>
      </c>
      <c r="H35" s="68"/>
      <c r="I35" s="68"/>
      <c r="J35" s="68"/>
      <c r="K35" s="68"/>
      <c r="L35" s="7">
        <v>6.4000000000000003E-3</v>
      </c>
    </row>
    <row r="36" spans="1:12" s="18" customFormat="1" ht="14.25" x14ac:dyDescent="0.2">
      <c r="A36" s="69" t="s">
        <v>4</v>
      </c>
      <c r="B36" s="69"/>
      <c r="C36" s="69"/>
      <c r="D36" s="69"/>
      <c r="E36" s="69"/>
      <c r="F36" s="59">
        <f>SUM(F18:F32)</f>
        <v>7.3600000000000013E-2</v>
      </c>
      <c r="G36" s="69" t="s">
        <v>4</v>
      </c>
      <c r="H36" s="69"/>
      <c r="I36" s="69"/>
      <c r="J36" s="69"/>
      <c r="K36" s="69"/>
      <c r="L36" s="59">
        <f>SUM(L18:L35)</f>
        <v>0.30080000000000007</v>
      </c>
    </row>
    <row r="37" spans="1:12" s="12" customFormat="1" x14ac:dyDescent="0.25"/>
    <row r="38" spans="1:12" s="12" customFormat="1" x14ac:dyDescent="0.25">
      <c r="A38" s="18" t="s">
        <v>105</v>
      </c>
      <c r="F38" s="12">
        <v>40</v>
      </c>
    </row>
    <row r="39" spans="1:12" s="12" customFormat="1" ht="75" x14ac:dyDescent="0.25">
      <c r="A39" s="65" t="s">
        <v>5</v>
      </c>
      <c r="B39" s="66"/>
      <c r="C39" s="66"/>
      <c r="D39" s="66"/>
      <c r="E39" s="67"/>
      <c r="F39" s="1" t="s">
        <v>6</v>
      </c>
      <c r="G39" s="1" t="s">
        <v>1</v>
      </c>
      <c r="H39" s="1" t="s">
        <v>68</v>
      </c>
      <c r="I39" s="1" t="s">
        <v>69</v>
      </c>
      <c r="J39" s="1" t="s">
        <v>70</v>
      </c>
      <c r="K39" s="1" t="s">
        <v>71</v>
      </c>
      <c r="L39" s="2"/>
    </row>
    <row r="40" spans="1:12" s="12" customFormat="1" ht="15" customHeight="1" x14ac:dyDescent="0.25">
      <c r="A40" s="68" t="s">
        <v>44</v>
      </c>
      <c r="B40" s="68"/>
      <c r="C40" s="68"/>
      <c r="D40" s="68"/>
      <c r="E40" s="68"/>
      <c r="F40" s="8">
        <f>'Услуга №2 '!F39</f>
        <v>22644.799999999999</v>
      </c>
      <c r="G40" s="7">
        <f>F18</f>
        <v>6.4000000000000003E-3</v>
      </c>
      <c r="H40" s="8">
        <f>F40*G40*12</f>
        <v>1739.1206399999999</v>
      </c>
      <c r="I40" s="8">
        <f>H40*1.302</f>
        <v>2264.33507328</v>
      </c>
      <c r="J40" s="21">
        <f>F38</f>
        <v>40</v>
      </c>
      <c r="K40" s="8">
        <f>I40/J40</f>
        <v>56.608376831999998</v>
      </c>
      <c r="L40" s="8"/>
    </row>
    <row r="41" spans="1:12" s="12" customFormat="1" ht="15" customHeight="1" x14ac:dyDescent="0.25">
      <c r="A41" s="94" t="s">
        <v>46</v>
      </c>
      <c r="B41" s="95"/>
      <c r="C41" s="95"/>
      <c r="D41" s="95"/>
      <c r="E41" s="96"/>
      <c r="F41" s="8">
        <f>'Услуга №2 '!F42</f>
        <v>14755.3</v>
      </c>
      <c r="G41" s="7">
        <f t="shared" ref="G41:G50" si="0">F19</f>
        <v>6.4000000000000003E-3</v>
      </c>
      <c r="H41" s="8">
        <f t="shared" ref="H41:H50" si="1">F41*G41*12</f>
        <v>1133.20704</v>
      </c>
      <c r="I41" s="8">
        <f t="shared" ref="I41:I50" si="2">H41*1.302</f>
        <v>1475.4355660800002</v>
      </c>
      <c r="J41" s="21">
        <f>J40</f>
        <v>40</v>
      </c>
      <c r="K41" s="8">
        <f t="shared" ref="K41:K50" si="3">I41/J41</f>
        <v>36.885889152000004</v>
      </c>
      <c r="L41" s="8"/>
    </row>
    <row r="42" spans="1:12" s="12" customFormat="1" ht="15" customHeight="1" x14ac:dyDescent="0.25">
      <c r="A42" s="85" t="s">
        <v>86</v>
      </c>
      <c r="B42" s="86"/>
      <c r="C42" s="86"/>
      <c r="D42" s="86"/>
      <c r="E42" s="87"/>
      <c r="F42" s="8">
        <f>'Услуга №2 '!F44</f>
        <v>18281.95</v>
      </c>
      <c r="G42" s="7">
        <f t="shared" si="0"/>
        <v>6.4000000000000003E-3</v>
      </c>
      <c r="H42" s="8">
        <f t="shared" si="1"/>
        <v>1404.0537600000002</v>
      </c>
      <c r="I42" s="8">
        <f t="shared" si="2"/>
        <v>1828.0779955200003</v>
      </c>
      <c r="J42" s="21">
        <f t="shared" ref="J42:J50" si="4">J41</f>
        <v>40</v>
      </c>
      <c r="K42" s="8">
        <f t="shared" si="3"/>
        <v>45.701949888000009</v>
      </c>
      <c r="L42" s="8"/>
    </row>
    <row r="43" spans="1:12" s="12" customFormat="1" ht="15.75" customHeight="1" x14ac:dyDescent="0.25">
      <c r="A43" s="85" t="s">
        <v>49</v>
      </c>
      <c r="B43" s="86"/>
      <c r="C43" s="86"/>
      <c r="D43" s="86"/>
      <c r="E43" s="87"/>
      <c r="F43" s="8">
        <f>'Услуга №2 '!F45</f>
        <v>11247.35</v>
      </c>
      <c r="G43" s="7">
        <f t="shared" si="0"/>
        <v>6.4000000000000003E-3</v>
      </c>
      <c r="H43" s="8">
        <f t="shared" si="1"/>
        <v>863.79647999999997</v>
      </c>
      <c r="I43" s="8">
        <f t="shared" si="2"/>
        <v>1124.66301696</v>
      </c>
      <c r="J43" s="21">
        <f t="shared" si="4"/>
        <v>40</v>
      </c>
      <c r="K43" s="8">
        <f t="shared" si="3"/>
        <v>28.116575424000001</v>
      </c>
      <c r="L43" s="8"/>
    </row>
    <row r="44" spans="1:12" s="12" customFormat="1" ht="15" customHeight="1" x14ac:dyDescent="0.25">
      <c r="A44" s="94" t="s">
        <v>50</v>
      </c>
      <c r="B44" s="95"/>
      <c r="C44" s="95"/>
      <c r="D44" s="95"/>
      <c r="E44" s="96"/>
      <c r="F44" s="8">
        <f>'Услуга №2 '!F46</f>
        <v>14755.2</v>
      </c>
      <c r="G44" s="7">
        <f t="shared" si="0"/>
        <v>6.4000000000000003E-3</v>
      </c>
      <c r="H44" s="8">
        <f t="shared" si="1"/>
        <v>1133.1993600000001</v>
      </c>
      <c r="I44" s="8">
        <f t="shared" si="2"/>
        <v>1475.4255667200002</v>
      </c>
      <c r="J44" s="21">
        <f t="shared" si="4"/>
        <v>40</v>
      </c>
      <c r="K44" s="8">
        <f t="shared" si="3"/>
        <v>36.885639168000004</v>
      </c>
      <c r="L44" s="8"/>
    </row>
    <row r="45" spans="1:12" s="12" customFormat="1" ht="15" customHeight="1" x14ac:dyDescent="0.25">
      <c r="A45" s="68" t="s">
        <v>88</v>
      </c>
      <c r="B45" s="68"/>
      <c r="C45" s="68"/>
      <c r="D45" s="68"/>
      <c r="E45" s="68"/>
      <c r="F45" s="8">
        <f>'Услуга №2 '!F47</f>
        <v>14045.45</v>
      </c>
      <c r="G45" s="7">
        <f t="shared" si="0"/>
        <v>6.4000000000000003E-3</v>
      </c>
      <c r="H45" s="8">
        <f t="shared" si="1"/>
        <v>1078.69056</v>
      </c>
      <c r="I45" s="8">
        <f t="shared" si="2"/>
        <v>1404.4551091200001</v>
      </c>
      <c r="J45" s="21">
        <f t="shared" si="4"/>
        <v>40</v>
      </c>
      <c r="K45" s="8">
        <f t="shared" si="3"/>
        <v>35.111377728000001</v>
      </c>
      <c r="L45" s="8"/>
    </row>
    <row r="46" spans="1:12" s="12" customFormat="1" ht="15" customHeight="1" x14ac:dyDescent="0.25">
      <c r="A46" s="68" t="s">
        <v>91</v>
      </c>
      <c r="B46" s="68"/>
      <c r="C46" s="68"/>
      <c r="D46" s="68"/>
      <c r="E46" s="68"/>
      <c r="F46" s="8">
        <f>'Услуга №2 '!F48</f>
        <v>14095.45</v>
      </c>
      <c r="G46" s="7">
        <f t="shared" si="0"/>
        <v>6.4000000000000003E-3</v>
      </c>
      <c r="H46" s="8">
        <f t="shared" si="1"/>
        <v>1082.5305600000002</v>
      </c>
      <c r="I46" s="8">
        <f t="shared" si="2"/>
        <v>1409.4547891200002</v>
      </c>
      <c r="J46" s="21">
        <f t="shared" si="4"/>
        <v>40</v>
      </c>
      <c r="K46" s="8">
        <f t="shared" si="3"/>
        <v>35.236369728000007</v>
      </c>
      <c r="L46" s="8"/>
    </row>
    <row r="47" spans="1:12" s="12" customFormat="1" ht="15" customHeight="1" x14ac:dyDescent="0.25">
      <c r="A47" s="68" t="s">
        <v>92</v>
      </c>
      <c r="B47" s="68"/>
      <c r="C47" s="68"/>
      <c r="D47" s="68"/>
      <c r="E47" s="68"/>
      <c r="F47" s="8">
        <f>'Услуга №2 '!F49</f>
        <v>11503.55</v>
      </c>
      <c r="G47" s="7">
        <f t="shared" si="0"/>
        <v>9.5999999999999992E-3</v>
      </c>
      <c r="H47" s="8">
        <f t="shared" si="1"/>
        <v>1325.2089599999997</v>
      </c>
      <c r="I47" s="8">
        <f t="shared" si="2"/>
        <v>1725.4220659199996</v>
      </c>
      <c r="J47" s="21">
        <f t="shared" si="4"/>
        <v>40</v>
      </c>
      <c r="K47" s="8">
        <f t="shared" si="3"/>
        <v>43.135551647999989</v>
      </c>
      <c r="L47" s="8"/>
    </row>
    <row r="48" spans="1:12" s="12" customFormat="1" ht="15" customHeight="1" x14ac:dyDescent="0.25">
      <c r="A48" s="68" t="s">
        <v>94</v>
      </c>
      <c r="B48" s="68"/>
      <c r="C48" s="68"/>
      <c r="D48" s="68"/>
      <c r="E48" s="68"/>
      <c r="F48" s="8">
        <f>'Услуга №2 '!F95</f>
        <v>13145.95</v>
      </c>
      <c r="G48" s="7">
        <f t="shared" si="0"/>
        <v>6.4000000000000003E-3</v>
      </c>
      <c r="H48" s="8">
        <f t="shared" si="1"/>
        <v>1009.6089600000001</v>
      </c>
      <c r="I48" s="8">
        <f t="shared" si="2"/>
        <v>1314.5108659200002</v>
      </c>
      <c r="J48" s="21">
        <f t="shared" si="4"/>
        <v>40</v>
      </c>
      <c r="K48" s="8">
        <f t="shared" si="3"/>
        <v>32.862771648000006</v>
      </c>
      <c r="L48" s="8"/>
    </row>
    <row r="49" spans="1:13" s="12" customFormat="1" ht="18" customHeight="1" x14ac:dyDescent="0.25">
      <c r="A49" s="68" t="s">
        <v>54</v>
      </c>
      <c r="B49" s="68"/>
      <c r="C49" s="68"/>
      <c r="D49" s="68"/>
      <c r="E49" s="68"/>
      <c r="F49" s="8">
        <f>'Услуга №2 '!F96</f>
        <v>14755.261</v>
      </c>
      <c r="G49" s="7">
        <f t="shared" si="0"/>
        <v>6.4000000000000003E-3</v>
      </c>
      <c r="H49" s="8">
        <f t="shared" si="1"/>
        <v>1133.2040448000002</v>
      </c>
      <c r="I49" s="8">
        <f t="shared" si="2"/>
        <v>1475.4316663296004</v>
      </c>
      <c r="J49" s="21">
        <f t="shared" si="4"/>
        <v>40</v>
      </c>
      <c r="K49" s="8">
        <f t="shared" si="3"/>
        <v>36.885791658240009</v>
      </c>
      <c r="L49" s="8"/>
    </row>
    <row r="50" spans="1:13" s="12" customFormat="1" ht="15" customHeight="1" x14ac:dyDescent="0.25">
      <c r="A50" s="68" t="s">
        <v>52</v>
      </c>
      <c r="B50" s="68"/>
      <c r="C50" s="68"/>
      <c r="D50" s="68"/>
      <c r="E50" s="68"/>
      <c r="F50" s="8">
        <f>'Услуга №2 '!F97</f>
        <v>14045.45</v>
      </c>
      <c r="G50" s="7">
        <f t="shared" si="0"/>
        <v>6.4000000000000003E-3</v>
      </c>
      <c r="H50" s="8">
        <f t="shared" si="1"/>
        <v>1078.69056</v>
      </c>
      <c r="I50" s="8">
        <f t="shared" si="2"/>
        <v>1404.4551091200001</v>
      </c>
      <c r="J50" s="21">
        <f t="shared" si="4"/>
        <v>40</v>
      </c>
      <c r="K50" s="8">
        <f t="shared" si="3"/>
        <v>35.111377728000001</v>
      </c>
      <c r="L50" s="8"/>
    </row>
    <row r="51" spans="1:13" ht="18.75" customHeight="1" x14ac:dyDescent="0.25">
      <c r="A51" s="74" t="s">
        <v>74</v>
      </c>
      <c r="B51" s="75"/>
      <c r="C51" s="75"/>
      <c r="D51" s="75"/>
      <c r="E51" s="75"/>
      <c r="F51" s="75"/>
      <c r="G51" s="75"/>
      <c r="H51" s="76"/>
      <c r="I51" s="22">
        <f>SUM(I40:I50)</f>
        <v>16901.666824089603</v>
      </c>
      <c r="J51" s="30"/>
      <c r="K51" s="22">
        <f>SUM(K40:K50)</f>
        <v>422.54167060224006</v>
      </c>
      <c r="L51" s="8"/>
      <c r="M51" s="12"/>
    </row>
    <row r="52" spans="1:13" s="12" customFormat="1" ht="13.5" customHeight="1" x14ac:dyDescent="0.25"/>
    <row r="53" spans="1:13" s="12" customFormat="1" ht="14.25" customHeight="1" x14ac:dyDescent="0.25">
      <c r="A53" s="70" t="s">
        <v>8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3" s="12" customFormat="1" ht="60" x14ac:dyDescent="0.25">
      <c r="A54" s="77" t="s">
        <v>9</v>
      </c>
      <c r="B54" s="77"/>
      <c r="C54" s="77"/>
      <c r="D54" s="77"/>
      <c r="E54" s="77"/>
      <c r="F54" s="1" t="s">
        <v>7</v>
      </c>
      <c r="G54" s="1" t="s">
        <v>67</v>
      </c>
      <c r="H54" s="1" t="s">
        <v>66</v>
      </c>
      <c r="I54" s="1" t="s">
        <v>75</v>
      </c>
      <c r="J54" s="1" t="s">
        <v>70</v>
      </c>
      <c r="K54" s="3" t="s">
        <v>71</v>
      </c>
      <c r="L54" s="25"/>
    </row>
    <row r="55" spans="1:13" s="12" customFormat="1" x14ac:dyDescent="0.25">
      <c r="A55" s="85" t="s">
        <v>41</v>
      </c>
      <c r="B55" s="86"/>
      <c r="C55" s="86"/>
      <c r="D55" s="86"/>
      <c r="E55" s="87"/>
      <c r="F55" s="2" t="s">
        <v>42</v>
      </c>
      <c r="G55" s="26">
        <f>I55/H55</f>
        <v>453.24168101265826</v>
      </c>
      <c r="H55" s="26">
        <f>'Услуга №1'!H55</f>
        <v>4.74</v>
      </c>
      <c r="I55" s="26">
        <f>335682.12*0.64%</f>
        <v>2148.3655680000002</v>
      </c>
      <c r="J55" s="21">
        <f>F38</f>
        <v>40</v>
      </c>
      <c r="K55" s="27">
        <f>I55/J55</f>
        <v>53.709139200000003</v>
      </c>
      <c r="L55" s="28"/>
    </row>
    <row r="56" spans="1:13" s="12" customFormat="1" x14ac:dyDescent="0.25">
      <c r="A56" s="71" t="s">
        <v>10</v>
      </c>
      <c r="B56" s="71"/>
      <c r="C56" s="71"/>
      <c r="D56" s="71"/>
      <c r="E56" s="71"/>
      <c r="F56" s="6" t="s">
        <v>13</v>
      </c>
      <c r="G56" s="26">
        <f t="shared" ref="G56:G58" si="5">I56/H56</f>
        <v>2.9306460129572804</v>
      </c>
      <c r="H56" s="26">
        <f>'Услуга №1'!H56</f>
        <v>1642.32</v>
      </c>
      <c r="I56" s="26">
        <f>752040.4*0.64%</f>
        <v>4813.0585600000004</v>
      </c>
      <c r="J56" s="21">
        <f>J55</f>
        <v>40</v>
      </c>
      <c r="K56" s="27">
        <f t="shared" ref="K56:K58" si="6">I56/J56</f>
        <v>120.32646400000002</v>
      </c>
      <c r="L56" s="29"/>
    </row>
    <row r="57" spans="1:13" s="12" customFormat="1" x14ac:dyDescent="0.25">
      <c r="A57" s="71" t="s">
        <v>11</v>
      </c>
      <c r="B57" s="71"/>
      <c r="C57" s="71"/>
      <c r="D57" s="71"/>
      <c r="E57" s="71"/>
      <c r="F57" s="6" t="s">
        <v>14</v>
      </c>
      <c r="G57" s="26">
        <f t="shared" si="5"/>
        <v>2.6239751576904418</v>
      </c>
      <c r="H57" s="26">
        <f>'Услуга №1'!H57</f>
        <v>41.22</v>
      </c>
      <c r="I57" s="26">
        <f>16900.04*0.64%</f>
        <v>108.160256</v>
      </c>
      <c r="J57" s="21">
        <f>J56</f>
        <v>40</v>
      </c>
      <c r="K57" s="27">
        <f t="shared" si="6"/>
        <v>2.7040063999999999</v>
      </c>
      <c r="L57" s="29"/>
    </row>
    <row r="58" spans="1:13" s="12" customFormat="1" x14ac:dyDescent="0.25">
      <c r="A58" s="71" t="s">
        <v>12</v>
      </c>
      <c r="B58" s="71"/>
      <c r="C58" s="71"/>
      <c r="D58" s="71"/>
      <c r="E58" s="71"/>
      <c r="F58" s="6" t="s">
        <v>14</v>
      </c>
      <c r="G58" s="26">
        <f t="shared" si="5"/>
        <v>2.6240502498215563</v>
      </c>
      <c r="H58" s="26">
        <f>'Услуга №1'!H58</f>
        <v>56.04</v>
      </c>
      <c r="I58" s="26">
        <f>22976.84*0.64%</f>
        <v>147.05177600000002</v>
      </c>
      <c r="J58" s="21">
        <f>J57</f>
        <v>40</v>
      </c>
      <c r="K58" s="27">
        <f t="shared" si="6"/>
        <v>3.6762944000000006</v>
      </c>
      <c r="L58" s="29"/>
    </row>
    <row r="59" spans="1:13" s="12" customFormat="1" x14ac:dyDescent="0.25">
      <c r="A59" s="78" t="s">
        <v>56</v>
      </c>
      <c r="B59" s="79"/>
      <c r="C59" s="79"/>
      <c r="D59" s="79"/>
      <c r="E59" s="79"/>
      <c r="F59" s="79"/>
      <c r="G59" s="79"/>
      <c r="H59" s="79"/>
      <c r="I59" s="22">
        <f>SUM(I55:I58)</f>
        <v>7216.6361600000009</v>
      </c>
      <c r="J59" s="30"/>
      <c r="K59" s="22">
        <f>SUM(K55:K58)</f>
        <v>180.41590400000001</v>
      </c>
      <c r="L59" s="29"/>
    </row>
    <row r="60" spans="1:13" s="12" customFormat="1" ht="12" customHeight="1" x14ac:dyDescent="0.25"/>
    <row r="61" spans="1:13" s="12" customFormat="1" x14ac:dyDescent="0.25">
      <c r="A61" s="7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3" s="12" customFormat="1" ht="60" x14ac:dyDescent="0.25">
      <c r="A62" s="65" t="s">
        <v>19</v>
      </c>
      <c r="B62" s="66"/>
      <c r="C62" s="66"/>
      <c r="D62" s="66"/>
      <c r="E62" s="67"/>
      <c r="F62" s="1" t="s">
        <v>7</v>
      </c>
      <c r="G62" s="1" t="s">
        <v>67</v>
      </c>
      <c r="H62" s="1" t="s">
        <v>66</v>
      </c>
      <c r="I62" s="1" t="s">
        <v>75</v>
      </c>
      <c r="J62" s="1" t="s">
        <v>70</v>
      </c>
      <c r="K62" s="3" t="s">
        <v>71</v>
      </c>
      <c r="L62" s="25"/>
    </row>
    <row r="63" spans="1:13" s="12" customFormat="1" x14ac:dyDescent="0.25">
      <c r="A63" s="71" t="s">
        <v>16</v>
      </c>
      <c r="B63" s="71"/>
      <c r="C63" s="71"/>
      <c r="D63" s="71"/>
      <c r="E63" s="71"/>
      <c r="F63" s="6" t="s">
        <v>17</v>
      </c>
      <c r="G63" s="8">
        <v>7.6799999999999993E-2</v>
      </c>
      <c r="H63" s="8">
        <f>'Услуга №1'!H63</f>
        <v>3300.69</v>
      </c>
      <c r="I63" s="8">
        <f>H63*G63</f>
        <v>253.49299199999999</v>
      </c>
      <c r="J63" s="21">
        <f>J58</f>
        <v>40</v>
      </c>
      <c r="K63" s="32">
        <f>I63/J63</f>
        <v>6.3373247999999993</v>
      </c>
      <c r="L63" s="29"/>
    </row>
    <row r="64" spans="1:13" s="12" customFormat="1" x14ac:dyDescent="0.25">
      <c r="A64" s="71" t="s">
        <v>59</v>
      </c>
      <c r="B64" s="71"/>
      <c r="C64" s="71"/>
      <c r="D64" s="71"/>
      <c r="E64" s="71"/>
      <c r="F64" s="6" t="s">
        <v>17</v>
      </c>
      <c r="G64" s="8">
        <v>7.6799999999999993E-2</v>
      </c>
      <c r="H64" s="8">
        <f>'Услуга №1'!H64</f>
        <v>724.31</v>
      </c>
      <c r="I64" s="8">
        <f t="shared" ref="I64:I68" si="7">H64*G64</f>
        <v>55.627007999999989</v>
      </c>
      <c r="J64" s="21">
        <f>J63</f>
        <v>40</v>
      </c>
      <c r="K64" s="32">
        <f t="shared" ref="K64:K68" si="8">I64/J64</f>
        <v>1.3906751999999998</v>
      </c>
      <c r="L64" s="29"/>
    </row>
    <row r="65" spans="1:13" s="12" customFormat="1" ht="15" customHeight="1" x14ac:dyDescent="0.25">
      <c r="A65" s="68" t="s">
        <v>43</v>
      </c>
      <c r="B65" s="68"/>
      <c r="C65" s="68"/>
      <c r="D65" s="68"/>
      <c r="E65" s="68"/>
      <c r="F65" s="6" t="s">
        <v>17</v>
      </c>
      <c r="G65" s="8">
        <v>7.0400000000000004E-2</v>
      </c>
      <c r="H65" s="8">
        <f>'Услуга №1'!H65</f>
        <v>3600.91</v>
      </c>
      <c r="I65" s="8">
        <f t="shared" si="7"/>
        <v>253.504064</v>
      </c>
      <c r="J65" s="21">
        <f>J64</f>
        <v>40</v>
      </c>
      <c r="K65" s="32">
        <f t="shared" si="8"/>
        <v>6.3376016000000002</v>
      </c>
      <c r="L65" s="29"/>
    </row>
    <row r="66" spans="1:13" s="12" customFormat="1" ht="16.5" customHeight="1" x14ac:dyDescent="0.25">
      <c r="A66" s="71" t="s">
        <v>58</v>
      </c>
      <c r="B66" s="71"/>
      <c r="C66" s="71"/>
      <c r="D66" s="71"/>
      <c r="E66" s="71"/>
      <c r="F66" s="6" t="s">
        <v>17</v>
      </c>
      <c r="G66" s="8">
        <v>7.6799999999999993E-2</v>
      </c>
      <c r="H66" s="8">
        <f>'Услуга №1'!H66</f>
        <v>2000</v>
      </c>
      <c r="I66" s="8">
        <f t="shared" si="7"/>
        <v>153.6</v>
      </c>
      <c r="J66" s="21">
        <f>J65</f>
        <v>40</v>
      </c>
      <c r="K66" s="32">
        <f t="shared" si="8"/>
        <v>3.84</v>
      </c>
      <c r="L66" s="29"/>
    </row>
    <row r="67" spans="1:13" s="12" customFormat="1" ht="16.5" customHeight="1" x14ac:dyDescent="0.25">
      <c r="A67" s="68" t="s">
        <v>60</v>
      </c>
      <c r="B67" s="68"/>
      <c r="C67" s="68"/>
      <c r="D67" s="68"/>
      <c r="E67" s="68"/>
      <c r="F67" s="6" t="s">
        <v>17</v>
      </c>
      <c r="G67" s="8">
        <v>7.6799999999999993E-2</v>
      </c>
      <c r="H67" s="8">
        <f>'Услуга №1'!H67</f>
        <v>6200</v>
      </c>
      <c r="I67" s="8">
        <f t="shared" si="7"/>
        <v>476.15999999999997</v>
      </c>
      <c r="J67" s="21">
        <f>J65</f>
        <v>40</v>
      </c>
      <c r="K67" s="32">
        <f t="shared" si="8"/>
        <v>11.904</v>
      </c>
      <c r="L67" s="29"/>
    </row>
    <row r="68" spans="1:13" s="12" customFormat="1" ht="15" customHeight="1" x14ac:dyDescent="0.25">
      <c r="A68" s="68" t="s">
        <v>107</v>
      </c>
      <c r="B68" s="68"/>
      <c r="C68" s="68"/>
      <c r="D68" s="68"/>
      <c r="E68" s="68"/>
      <c r="F68" s="6" t="s">
        <v>17</v>
      </c>
      <c r="G68" s="8">
        <v>7.6799999999999993E-2</v>
      </c>
      <c r="H68" s="8">
        <f>'Услуга №1'!H68</f>
        <v>2100</v>
      </c>
      <c r="I68" s="8">
        <f t="shared" si="7"/>
        <v>161.27999999999997</v>
      </c>
      <c r="J68" s="21">
        <f>J65</f>
        <v>40</v>
      </c>
      <c r="K68" s="32">
        <f t="shared" si="8"/>
        <v>4.0319999999999991</v>
      </c>
      <c r="L68" s="29"/>
    </row>
    <row r="69" spans="1:13" ht="18.75" customHeight="1" x14ac:dyDescent="0.25">
      <c r="A69" s="78" t="s">
        <v>18</v>
      </c>
      <c r="B69" s="79"/>
      <c r="C69" s="79"/>
      <c r="D69" s="79"/>
      <c r="E69" s="79"/>
      <c r="F69" s="79"/>
      <c r="G69" s="79"/>
      <c r="H69" s="88"/>
      <c r="I69" s="22">
        <f>SUM(I63:I68)</f>
        <v>1353.6640639999998</v>
      </c>
      <c r="J69" s="30"/>
      <c r="K69" s="33">
        <f>SUM(K63:K68)</f>
        <v>33.841601599999997</v>
      </c>
      <c r="L69" s="29"/>
      <c r="M69" s="12"/>
    </row>
    <row r="70" spans="1:13" s="12" customFormat="1" ht="12.75" customHeight="1" x14ac:dyDescent="0.25"/>
    <row r="71" spans="1:13" s="12" customFormat="1" x14ac:dyDescent="0.25">
      <c r="A71" s="70" t="s">
        <v>76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3" s="12" customFormat="1" ht="60" customHeight="1" x14ac:dyDescent="0.25">
      <c r="A72" s="65" t="s">
        <v>19</v>
      </c>
      <c r="B72" s="66"/>
      <c r="C72" s="66"/>
      <c r="D72" s="66"/>
      <c r="E72" s="67"/>
      <c r="F72" s="1" t="s">
        <v>7</v>
      </c>
      <c r="G72" s="1" t="s">
        <v>67</v>
      </c>
      <c r="H72" s="1" t="s">
        <v>66</v>
      </c>
      <c r="I72" s="1" t="s">
        <v>75</v>
      </c>
      <c r="J72" s="1" t="s">
        <v>70</v>
      </c>
      <c r="K72" s="1" t="s">
        <v>71</v>
      </c>
      <c r="L72" s="34"/>
    </row>
    <row r="73" spans="1:13" s="12" customFormat="1" ht="18.75" customHeight="1" x14ac:dyDescent="0.25">
      <c r="A73" s="85" t="s">
        <v>125</v>
      </c>
      <c r="B73" s="86"/>
      <c r="C73" s="86"/>
      <c r="D73" s="86"/>
      <c r="E73" s="87"/>
      <c r="F73" s="6" t="s">
        <v>82</v>
      </c>
      <c r="G73" s="31"/>
      <c r="H73" s="8"/>
      <c r="I73" s="8">
        <v>68.16</v>
      </c>
      <c r="J73" s="21">
        <f>J67</f>
        <v>40</v>
      </c>
      <c r="K73" s="8">
        <f>I73/J73</f>
        <v>1.704</v>
      </c>
      <c r="L73" s="35"/>
    </row>
    <row r="74" spans="1:13" s="12" customFormat="1" x14ac:dyDescent="0.25">
      <c r="A74" s="78" t="s">
        <v>77</v>
      </c>
      <c r="B74" s="79"/>
      <c r="C74" s="79"/>
      <c r="D74" s="79"/>
      <c r="E74" s="79"/>
      <c r="F74" s="79"/>
      <c r="G74" s="79"/>
      <c r="H74" s="79"/>
      <c r="I74" s="36">
        <f>SUM(I73:I73)</f>
        <v>68.16</v>
      </c>
      <c r="J74" s="36"/>
      <c r="K74" s="36">
        <f>SUM(K73:K73)</f>
        <v>1.704</v>
      </c>
      <c r="L74" s="35"/>
    </row>
    <row r="75" spans="1:13" s="12" customFormat="1" x14ac:dyDescent="0.25">
      <c r="A75" s="37"/>
      <c r="B75" s="37"/>
      <c r="C75" s="37"/>
      <c r="D75" s="37"/>
      <c r="E75" s="37"/>
      <c r="F75" s="37"/>
      <c r="G75" s="37"/>
      <c r="H75" s="37"/>
      <c r="I75" s="38"/>
      <c r="J75" s="38"/>
      <c r="K75" s="38"/>
      <c r="L75" s="35"/>
    </row>
    <row r="76" spans="1:13" s="12" customFormat="1" x14ac:dyDescent="0.25">
      <c r="A76" s="70" t="s">
        <v>78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3" s="12" customFormat="1" ht="45.75" customHeight="1" x14ac:dyDescent="0.25">
      <c r="A77" s="65" t="s">
        <v>20</v>
      </c>
      <c r="B77" s="66"/>
      <c r="C77" s="66"/>
      <c r="D77" s="66"/>
      <c r="E77" s="67"/>
      <c r="F77" s="1" t="s">
        <v>7</v>
      </c>
      <c r="G77" s="1" t="s">
        <v>67</v>
      </c>
      <c r="H77" s="1" t="s">
        <v>66</v>
      </c>
      <c r="I77" s="1" t="s">
        <v>75</v>
      </c>
      <c r="J77" s="3" t="s">
        <v>70</v>
      </c>
      <c r="K77" s="1" t="s">
        <v>71</v>
      </c>
      <c r="L77" s="34"/>
      <c r="M77" s="34"/>
    </row>
    <row r="78" spans="1:13" s="12" customFormat="1" ht="41.25" customHeight="1" x14ac:dyDescent="0.25">
      <c r="A78" s="65" t="s">
        <v>21</v>
      </c>
      <c r="B78" s="66"/>
      <c r="C78" s="66"/>
      <c r="D78" s="66"/>
      <c r="E78" s="67"/>
      <c r="F78" s="2" t="s">
        <v>22</v>
      </c>
      <c r="G78" s="7">
        <v>2.5600000000000001E-2</v>
      </c>
      <c r="H78" s="8">
        <v>536.9</v>
      </c>
      <c r="I78" s="8">
        <f>G78*H78*12</f>
        <v>164.93567999999999</v>
      </c>
      <c r="J78" s="39">
        <f>J73</f>
        <v>40</v>
      </c>
      <c r="K78" s="8">
        <f>I78/J78</f>
        <v>4.1233919999999999</v>
      </c>
      <c r="L78" s="40"/>
      <c r="M78" s="35"/>
    </row>
    <row r="79" spans="1:13" s="12" customFormat="1" ht="41.25" customHeight="1" x14ac:dyDescent="0.25">
      <c r="A79" s="65" t="s">
        <v>126</v>
      </c>
      <c r="B79" s="66"/>
      <c r="C79" s="66"/>
      <c r="D79" s="66"/>
      <c r="E79" s="67"/>
      <c r="F79" s="2" t="s">
        <v>22</v>
      </c>
      <c r="G79" s="7">
        <v>6.4000000000000003E-3</v>
      </c>
      <c r="H79" s="8">
        <v>76.7</v>
      </c>
      <c r="I79" s="8">
        <f>G79*H79*12</f>
        <v>5.8905600000000007</v>
      </c>
      <c r="J79" s="39">
        <f>J78</f>
        <v>40</v>
      </c>
      <c r="K79" s="8">
        <f t="shared" ref="K79:K81" si="9">I79/J79</f>
        <v>0.14726400000000001</v>
      </c>
      <c r="L79" s="40"/>
      <c r="M79" s="35"/>
    </row>
    <row r="80" spans="1:13" s="12" customFormat="1" ht="41.25" customHeight="1" x14ac:dyDescent="0.25">
      <c r="A80" s="65" t="s">
        <v>127</v>
      </c>
      <c r="B80" s="66"/>
      <c r="C80" s="66"/>
      <c r="D80" s="66"/>
      <c r="E80" s="67"/>
      <c r="F80" s="2" t="s">
        <v>82</v>
      </c>
      <c r="G80" s="7"/>
      <c r="H80" s="8"/>
      <c r="I80" s="8">
        <v>39.505899999999997</v>
      </c>
      <c r="J80" s="39">
        <f>J79</f>
        <v>40</v>
      </c>
      <c r="K80" s="8">
        <f t="shared" si="9"/>
        <v>0.9876474999999999</v>
      </c>
      <c r="L80" s="40"/>
      <c r="M80" s="35"/>
    </row>
    <row r="81" spans="1:13" s="12" customFormat="1" ht="37.5" customHeight="1" x14ac:dyDescent="0.25">
      <c r="A81" s="65" t="s">
        <v>79</v>
      </c>
      <c r="B81" s="66"/>
      <c r="C81" s="66"/>
      <c r="D81" s="66"/>
      <c r="E81" s="67"/>
      <c r="F81" s="2" t="s">
        <v>80</v>
      </c>
      <c r="G81" s="7">
        <v>6.4000000000000003E-3</v>
      </c>
      <c r="H81" s="8">
        <v>1811.3</v>
      </c>
      <c r="I81" s="8">
        <f>G81*H81*12</f>
        <v>139.10784000000001</v>
      </c>
      <c r="J81" s="39">
        <f>J78</f>
        <v>40</v>
      </c>
      <c r="K81" s="8">
        <f t="shared" si="9"/>
        <v>3.4776960000000003</v>
      </c>
      <c r="L81" s="40"/>
      <c r="M81" s="35"/>
    </row>
    <row r="82" spans="1:13" s="12" customFormat="1" x14ac:dyDescent="0.25">
      <c r="A82" s="78" t="s">
        <v>23</v>
      </c>
      <c r="B82" s="79"/>
      <c r="C82" s="79"/>
      <c r="D82" s="79"/>
      <c r="E82" s="79"/>
      <c r="F82" s="79"/>
      <c r="G82" s="79"/>
      <c r="H82" s="88"/>
      <c r="I82" s="36">
        <f>SUM(I78:I81)</f>
        <v>349.43997999999999</v>
      </c>
      <c r="J82" s="41"/>
      <c r="K82" s="41">
        <f>SUM(K78:K81)</f>
        <v>8.7359995000000001</v>
      </c>
      <c r="L82" s="42"/>
      <c r="M82" s="35"/>
    </row>
    <row r="83" spans="1:13" s="12" customFormat="1" x14ac:dyDescent="0.25">
      <c r="A83" s="37"/>
      <c r="B83" s="37"/>
      <c r="C83" s="37"/>
      <c r="D83" s="37"/>
      <c r="E83" s="37"/>
      <c r="F83" s="37"/>
      <c r="G83" s="37"/>
      <c r="H83" s="37"/>
      <c r="I83" s="38"/>
      <c r="J83" s="43"/>
      <c r="K83" s="43"/>
      <c r="L83" s="42"/>
      <c r="M83" s="35"/>
    </row>
    <row r="84" spans="1:13" s="12" customFormat="1" x14ac:dyDescent="0.25">
      <c r="A84" s="37"/>
      <c r="B84" s="37"/>
      <c r="C84" s="37"/>
      <c r="D84" s="37"/>
      <c r="E84" s="37"/>
      <c r="F84" s="37"/>
      <c r="G84" s="37"/>
      <c r="H84" s="37"/>
      <c r="I84" s="38"/>
      <c r="J84" s="43"/>
      <c r="K84" s="43"/>
      <c r="L84" s="42"/>
      <c r="M84" s="35"/>
    </row>
    <row r="85" spans="1:13" s="12" customFormat="1" x14ac:dyDescent="0.25">
      <c r="A85" s="70" t="s">
        <v>39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3" s="12" customFormat="1" ht="75" x14ac:dyDescent="0.25">
      <c r="A86" s="65" t="s">
        <v>5</v>
      </c>
      <c r="B86" s="66"/>
      <c r="C86" s="66"/>
      <c r="D86" s="66"/>
      <c r="E86" s="67"/>
      <c r="F86" s="1" t="s">
        <v>6</v>
      </c>
      <c r="G86" s="1" t="s">
        <v>1</v>
      </c>
      <c r="H86" s="1" t="s">
        <v>68</v>
      </c>
      <c r="I86" s="1" t="s">
        <v>69</v>
      </c>
      <c r="J86" s="1" t="s">
        <v>70</v>
      </c>
      <c r="K86" s="1" t="s">
        <v>71</v>
      </c>
      <c r="L86" s="2"/>
    </row>
    <row r="87" spans="1:13" s="12" customFormat="1" ht="15" customHeight="1" x14ac:dyDescent="0.25">
      <c r="A87" s="68" t="s">
        <v>3</v>
      </c>
      <c r="B87" s="68"/>
      <c r="C87" s="68"/>
      <c r="D87" s="68"/>
      <c r="E87" s="68"/>
      <c r="F87" s="44">
        <f>'Услуга №2 '!F89</f>
        <v>25160</v>
      </c>
      <c r="G87" s="7">
        <f>L18</f>
        <v>6.4000000000000003E-3</v>
      </c>
      <c r="H87" s="45">
        <f>F87*G87*12</f>
        <v>1932.288</v>
      </c>
      <c r="I87" s="8">
        <f>H87*1.302</f>
        <v>2515.838976</v>
      </c>
      <c r="J87" s="21">
        <f>J79</f>
        <v>40</v>
      </c>
      <c r="K87" s="8">
        <f>I87/J87</f>
        <v>62.8959744</v>
      </c>
      <c r="L87" s="8"/>
    </row>
    <row r="88" spans="1:13" s="12" customFormat="1" ht="15" customHeight="1" x14ac:dyDescent="0.25">
      <c r="A88" s="85" t="s">
        <v>45</v>
      </c>
      <c r="B88" s="86"/>
      <c r="C88" s="86"/>
      <c r="D88" s="86"/>
      <c r="E88" s="87"/>
      <c r="F88" s="8">
        <f>'Услуга №2 '!F90</f>
        <v>14755.3</v>
      </c>
      <c r="G88" s="7">
        <f t="shared" ref="G88:G104" si="10">L19</f>
        <v>6.4000000000000003E-3</v>
      </c>
      <c r="H88" s="45">
        <f t="shared" ref="H88:H104" si="11">F88*G88*12</f>
        <v>1133.20704</v>
      </c>
      <c r="I88" s="8">
        <f t="shared" ref="I88:I104" si="12">H88*1.302</f>
        <v>1475.4355660800002</v>
      </c>
      <c r="J88" s="21">
        <f>J87</f>
        <v>40</v>
      </c>
      <c r="K88" s="8">
        <f t="shared" ref="K88:K104" si="13">I88/J88</f>
        <v>36.885889152000004</v>
      </c>
      <c r="L88" s="8"/>
    </row>
    <row r="89" spans="1:13" s="12" customFormat="1" ht="15" customHeight="1" x14ac:dyDescent="0.25">
      <c r="A89" s="68" t="s">
        <v>47</v>
      </c>
      <c r="B89" s="68"/>
      <c r="C89" s="68"/>
      <c r="D89" s="68"/>
      <c r="E89" s="68"/>
      <c r="F89" s="8">
        <f>'Услуга №2 '!F41</f>
        <v>14755.3</v>
      </c>
      <c r="G89" s="7">
        <f t="shared" si="10"/>
        <v>6.4000000000000003E-3</v>
      </c>
      <c r="H89" s="45">
        <f t="shared" si="11"/>
        <v>1133.20704</v>
      </c>
      <c r="I89" s="8">
        <f t="shared" si="12"/>
        <v>1475.4355660800002</v>
      </c>
      <c r="J89" s="21">
        <f t="shared" ref="J89:J104" si="14">J88</f>
        <v>40</v>
      </c>
      <c r="K89" s="8">
        <f t="shared" si="13"/>
        <v>36.885889152000004</v>
      </c>
      <c r="L89" s="8"/>
    </row>
    <row r="90" spans="1:13" s="12" customFormat="1" ht="15" customHeight="1" x14ac:dyDescent="0.25">
      <c r="A90" s="68" t="s">
        <v>84</v>
      </c>
      <c r="B90" s="68"/>
      <c r="C90" s="68"/>
      <c r="D90" s="68"/>
      <c r="E90" s="68"/>
      <c r="F90" s="8">
        <f>'Услуга №2 '!F43</f>
        <v>14755.3</v>
      </c>
      <c r="G90" s="7">
        <f t="shared" si="10"/>
        <v>6.4000000000000003E-3</v>
      </c>
      <c r="H90" s="45">
        <f t="shared" si="11"/>
        <v>1133.20704</v>
      </c>
      <c r="I90" s="8">
        <f t="shared" si="12"/>
        <v>1475.4355660800002</v>
      </c>
      <c r="J90" s="21">
        <f t="shared" si="14"/>
        <v>40</v>
      </c>
      <c r="K90" s="8">
        <f t="shared" si="13"/>
        <v>36.885889152000004</v>
      </c>
      <c r="L90" s="8"/>
    </row>
    <row r="91" spans="1:13" s="12" customFormat="1" ht="15.75" customHeight="1" x14ac:dyDescent="0.25">
      <c r="A91" s="68" t="s">
        <v>40</v>
      </c>
      <c r="B91" s="68"/>
      <c r="C91" s="68"/>
      <c r="D91" s="68"/>
      <c r="E91" s="68"/>
      <c r="F91" s="44">
        <f>'Услуга №2 '!F92</f>
        <v>8004.35</v>
      </c>
      <c r="G91" s="7">
        <f t="shared" si="10"/>
        <v>9.5999999999999992E-3</v>
      </c>
      <c r="H91" s="45">
        <f t="shared" si="11"/>
        <v>922.10111999999992</v>
      </c>
      <c r="I91" s="8">
        <f t="shared" si="12"/>
        <v>1200.5756582399999</v>
      </c>
      <c r="J91" s="21">
        <f t="shared" si="14"/>
        <v>40</v>
      </c>
      <c r="K91" s="8">
        <f t="shared" si="13"/>
        <v>30.014391455999998</v>
      </c>
      <c r="L91" s="8"/>
    </row>
    <row r="92" spans="1:13" s="12" customFormat="1" ht="14.25" customHeight="1" x14ac:dyDescent="0.25">
      <c r="A92" s="68" t="s">
        <v>87</v>
      </c>
      <c r="B92" s="68"/>
      <c r="C92" s="68"/>
      <c r="D92" s="68"/>
      <c r="E92" s="68"/>
      <c r="F92" s="44">
        <f>'Услуга №2 '!F93</f>
        <v>8004.35</v>
      </c>
      <c r="G92" s="7">
        <f t="shared" si="10"/>
        <v>6.4000000000000003E-3</v>
      </c>
      <c r="H92" s="45">
        <f t="shared" si="11"/>
        <v>614.73408000000006</v>
      </c>
      <c r="I92" s="8">
        <f t="shared" si="12"/>
        <v>800.38377216000015</v>
      </c>
      <c r="J92" s="21">
        <f t="shared" si="14"/>
        <v>40</v>
      </c>
      <c r="K92" s="8">
        <f t="shared" si="13"/>
        <v>20.009594304000004</v>
      </c>
      <c r="L92" s="8"/>
    </row>
    <row r="93" spans="1:13" s="12" customFormat="1" ht="15" customHeight="1" x14ac:dyDescent="0.25">
      <c r="A93" s="94" t="s">
        <v>48</v>
      </c>
      <c r="B93" s="95"/>
      <c r="C93" s="95"/>
      <c r="D93" s="95"/>
      <c r="E93" s="96"/>
      <c r="F93" s="44">
        <f>'Услуга №2 '!F94</f>
        <v>8004.35</v>
      </c>
      <c r="G93" s="7">
        <f t="shared" si="10"/>
        <v>6.4000000000000003E-3</v>
      </c>
      <c r="H93" s="45">
        <f t="shared" si="11"/>
        <v>614.73408000000006</v>
      </c>
      <c r="I93" s="8">
        <f t="shared" si="12"/>
        <v>800.38377216000015</v>
      </c>
      <c r="J93" s="21">
        <f t="shared" si="14"/>
        <v>40</v>
      </c>
      <c r="K93" s="8">
        <f t="shared" si="13"/>
        <v>20.009594304000004</v>
      </c>
      <c r="L93" s="8"/>
    </row>
    <row r="94" spans="1:13" s="12" customFormat="1" ht="15" customHeight="1" x14ac:dyDescent="0.25">
      <c r="A94" s="68" t="s">
        <v>51</v>
      </c>
      <c r="B94" s="68"/>
      <c r="C94" s="68"/>
      <c r="D94" s="68"/>
      <c r="E94" s="68"/>
      <c r="F94" s="44">
        <f>'Услуга №2 '!F91</f>
        <v>6642.75</v>
      </c>
      <c r="G94" s="7">
        <f t="shared" si="10"/>
        <v>3.2000000000000002E-3</v>
      </c>
      <c r="H94" s="45">
        <f t="shared" si="11"/>
        <v>255.08160000000004</v>
      </c>
      <c r="I94" s="8">
        <f t="shared" si="12"/>
        <v>332.11624320000004</v>
      </c>
      <c r="J94" s="21">
        <f t="shared" si="14"/>
        <v>40</v>
      </c>
      <c r="K94" s="8">
        <f t="shared" si="13"/>
        <v>8.3029060800000014</v>
      </c>
      <c r="L94" s="8"/>
    </row>
    <row r="95" spans="1:13" s="12" customFormat="1" ht="15" customHeight="1" x14ac:dyDescent="0.25">
      <c r="A95" s="68" t="s">
        <v>93</v>
      </c>
      <c r="B95" s="68"/>
      <c r="C95" s="68"/>
      <c r="D95" s="68"/>
      <c r="E95" s="68"/>
      <c r="F95" s="44">
        <f>'Услуга №2 '!F50</f>
        <v>14604.28</v>
      </c>
      <c r="G95" s="7">
        <f t="shared" si="10"/>
        <v>5.1200000000000002E-2</v>
      </c>
      <c r="H95" s="45">
        <f t="shared" si="11"/>
        <v>8972.8696319999999</v>
      </c>
      <c r="I95" s="8">
        <f t="shared" si="12"/>
        <v>11682.676260864</v>
      </c>
      <c r="J95" s="21">
        <f t="shared" si="14"/>
        <v>40</v>
      </c>
      <c r="K95" s="8">
        <f t="shared" si="13"/>
        <v>292.0669065216</v>
      </c>
      <c r="L95" s="8"/>
    </row>
    <row r="96" spans="1:13" s="12" customFormat="1" ht="15.75" customHeight="1" x14ac:dyDescent="0.25">
      <c r="A96" s="71" t="s">
        <v>53</v>
      </c>
      <c r="B96" s="71"/>
      <c r="C96" s="71"/>
      <c r="D96" s="71"/>
      <c r="E96" s="71"/>
      <c r="F96" s="44">
        <f>'Услуга №2 '!F51</f>
        <v>10461.879999999999</v>
      </c>
      <c r="G96" s="7">
        <f t="shared" si="10"/>
        <v>5.1200000000000002E-2</v>
      </c>
      <c r="H96" s="45">
        <f t="shared" si="11"/>
        <v>6427.7790719999994</v>
      </c>
      <c r="I96" s="8">
        <f t="shared" si="12"/>
        <v>8368.9683517439989</v>
      </c>
      <c r="J96" s="21">
        <f t="shared" si="14"/>
        <v>40</v>
      </c>
      <c r="K96" s="8">
        <f t="shared" si="13"/>
        <v>209.22420879359998</v>
      </c>
      <c r="L96" s="8"/>
    </row>
    <row r="97" spans="1:13" s="12" customFormat="1" ht="15.75" customHeight="1" x14ac:dyDescent="0.25">
      <c r="A97" s="68" t="s">
        <v>95</v>
      </c>
      <c r="B97" s="68"/>
      <c r="C97" s="68"/>
      <c r="D97" s="68"/>
      <c r="E97" s="68"/>
      <c r="F97" s="44">
        <f>'Услуга №2 '!F98</f>
        <v>14395.95</v>
      </c>
      <c r="G97" s="7">
        <f t="shared" si="10"/>
        <v>6.4000000000000003E-3</v>
      </c>
      <c r="H97" s="45">
        <f t="shared" si="11"/>
        <v>1105.60896</v>
      </c>
      <c r="I97" s="8">
        <f t="shared" si="12"/>
        <v>1439.50286592</v>
      </c>
      <c r="J97" s="21">
        <f t="shared" si="14"/>
        <v>40</v>
      </c>
      <c r="K97" s="8">
        <f t="shared" si="13"/>
        <v>35.987571647999999</v>
      </c>
      <c r="L97" s="8"/>
    </row>
    <row r="98" spans="1:13" s="12" customFormat="1" ht="15.75" customHeight="1" x14ac:dyDescent="0.25">
      <c r="A98" s="68" t="s">
        <v>96</v>
      </c>
      <c r="B98" s="68"/>
      <c r="C98" s="68"/>
      <c r="D98" s="68"/>
      <c r="E98" s="68"/>
      <c r="F98" s="44">
        <f>'Услуга №2 '!F99</f>
        <v>14395.95</v>
      </c>
      <c r="G98" s="7">
        <f t="shared" si="10"/>
        <v>6.4000000000000003E-3</v>
      </c>
      <c r="H98" s="45">
        <f t="shared" si="11"/>
        <v>1105.60896</v>
      </c>
      <c r="I98" s="8">
        <f t="shared" si="12"/>
        <v>1439.50286592</v>
      </c>
      <c r="J98" s="21">
        <f t="shared" si="14"/>
        <v>40</v>
      </c>
      <c r="K98" s="8">
        <f t="shared" si="13"/>
        <v>35.987571647999999</v>
      </c>
      <c r="L98" s="8"/>
    </row>
    <row r="99" spans="1:13" s="12" customFormat="1" ht="15.75" customHeight="1" x14ac:dyDescent="0.25">
      <c r="A99" s="71" t="s">
        <v>97</v>
      </c>
      <c r="B99" s="71"/>
      <c r="C99" s="71"/>
      <c r="D99" s="71"/>
      <c r="E99" s="71"/>
      <c r="F99" s="44">
        <f>'Услуга №2 '!F100</f>
        <v>10645.95</v>
      </c>
      <c r="G99" s="7">
        <f t="shared" si="10"/>
        <v>6.4000000000000003E-3</v>
      </c>
      <c r="H99" s="45">
        <f t="shared" si="11"/>
        <v>817.60896000000014</v>
      </c>
      <c r="I99" s="8">
        <f t="shared" si="12"/>
        <v>1064.5268659200003</v>
      </c>
      <c r="J99" s="21">
        <f t="shared" si="14"/>
        <v>40</v>
      </c>
      <c r="K99" s="8">
        <f t="shared" si="13"/>
        <v>26.613171648000009</v>
      </c>
      <c r="L99" s="8"/>
    </row>
    <row r="100" spans="1:13" s="12" customFormat="1" ht="13.5" customHeight="1" x14ac:dyDescent="0.25">
      <c r="A100" s="85" t="s">
        <v>55</v>
      </c>
      <c r="B100" s="86"/>
      <c r="C100" s="86"/>
      <c r="D100" s="86"/>
      <c r="E100" s="87"/>
      <c r="F100" s="44">
        <f>'Услуга №2 '!F101</f>
        <v>9941.08</v>
      </c>
      <c r="G100" s="7">
        <f t="shared" si="10"/>
        <v>0.1024</v>
      </c>
      <c r="H100" s="45">
        <f t="shared" si="11"/>
        <v>12215.599104000001</v>
      </c>
      <c r="I100" s="8">
        <f t="shared" si="12"/>
        <v>15904.710033408002</v>
      </c>
      <c r="J100" s="21">
        <f t="shared" si="14"/>
        <v>40</v>
      </c>
      <c r="K100" s="8">
        <f t="shared" si="13"/>
        <v>397.61775083520007</v>
      </c>
      <c r="L100" s="8"/>
    </row>
    <row r="101" spans="1:13" s="12" customFormat="1" ht="17.25" customHeight="1" x14ac:dyDescent="0.25">
      <c r="A101" s="68" t="s">
        <v>98</v>
      </c>
      <c r="B101" s="68"/>
      <c r="C101" s="68"/>
      <c r="D101" s="68"/>
      <c r="E101" s="68"/>
      <c r="F101" s="44">
        <f>'Услуга №2 '!F102</f>
        <v>13145.91</v>
      </c>
      <c r="G101" s="7">
        <f t="shared" si="10"/>
        <v>6.4000000000000003E-3</v>
      </c>
      <c r="H101" s="45">
        <f t="shared" si="11"/>
        <v>1009.605888</v>
      </c>
      <c r="I101" s="8">
        <f t="shared" si="12"/>
        <v>1314.5068661760001</v>
      </c>
      <c r="J101" s="21">
        <f t="shared" si="14"/>
        <v>40</v>
      </c>
      <c r="K101" s="8">
        <f t="shared" si="13"/>
        <v>32.862671654400003</v>
      </c>
      <c r="L101" s="8"/>
    </row>
    <row r="102" spans="1:13" s="12" customFormat="1" ht="17.25" customHeight="1" x14ac:dyDescent="0.25">
      <c r="A102" s="68" t="s">
        <v>89</v>
      </c>
      <c r="B102" s="68"/>
      <c r="C102" s="68"/>
      <c r="D102" s="68"/>
      <c r="E102" s="68"/>
      <c r="F102" s="44">
        <f>'Услуга №2 '!F52</f>
        <v>3674.2777000000001</v>
      </c>
      <c r="G102" s="7">
        <f t="shared" si="10"/>
        <v>6.4000000000000003E-3</v>
      </c>
      <c r="H102" s="45">
        <f t="shared" si="11"/>
        <v>282.18452736000006</v>
      </c>
      <c r="I102" s="8">
        <f t="shared" si="12"/>
        <v>367.40425462272009</v>
      </c>
      <c r="J102" s="21">
        <f t="shared" si="14"/>
        <v>40</v>
      </c>
      <c r="K102" s="8">
        <f t="shared" si="13"/>
        <v>9.1851063655680019</v>
      </c>
      <c r="L102" s="8"/>
    </row>
    <row r="103" spans="1:13" s="12" customFormat="1" ht="17.25" customHeight="1" x14ac:dyDescent="0.25">
      <c r="A103" s="68" t="s">
        <v>123</v>
      </c>
      <c r="B103" s="68"/>
      <c r="C103" s="68"/>
      <c r="D103" s="68"/>
      <c r="E103" s="68"/>
      <c r="F103" s="44">
        <f>'Услуга №2 '!F53</f>
        <v>4952.0420000000004</v>
      </c>
      <c r="G103" s="7">
        <f t="shared" si="10"/>
        <v>6.4000000000000003E-3</v>
      </c>
      <c r="H103" s="45">
        <f t="shared" si="11"/>
        <v>380.31682560000002</v>
      </c>
      <c r="I103" s="8">
        <f t="shared" si="12"/>
        <v>495.17250693120002</v>
      </c>
      <c r="J103" s="21">
        <f t="shared" si="14"/>
        <v>40</v>
      </c>
      <c r="K103" s="8">
        <f t="shared" si="13"/>
        <v>12.379312673280001</v>
      </c>
      <c r="L103" s="8"/>
    </row>
    <row r="104" spans="1:13" s="12" customFormat="1" ht="17.25" customHeight="1" x14ac:dyDescent="0.25">
      <c r="A104" s="68" t="s">
        <v>85</v>
      </c>
      <c r="B104" s="68"/>
      <c r="C104" s="68"/>
      <c r="D104" s="68"/>
      <c r="E104" s="68"/>
      <c r="F104" s="44">
        <f>'Услуга №2 '!F40</f>
        <v>17699.2</v>
      </c>
      <c r="G104" s="7">
        <f t="shared" si="10"/>
        <v>6.4000000000000003E-3</v>
      </c>
      <c r="H104" s="45">
        <f t="shared" si="11"/>
        <v>1359.2985600000002</v>
      </c>
      <c r="I104" s="8">
        <f t="shared" si="12"/>
        <v>1769.8067251200002</v>
      </c>
      <c r="J104" s="21">
        <f t="shared" si="14"/>
        <v>40</v>
      </c>
      <c r="K104" s="8">
        <f t="shared" si="13"/>
        <v>44.245168128000003</v>
      </c>
      <c r="L104" s="8"/>
    </row>
    <row r="105" spans="1:13" ht="20.25" customHeight="1" x14ac:dyDescent="0.25">
      <c r="A105" s="74" t="s">
        <v>24</v>
      </c>
      <c r="B105" s="75"/>
      <c r="C105" s="75"/>
      <c r="D105" s="75"/>
      <c r="E105" s="75"/>
      <c r="F105" s="75"/>
      <c r="G105" s="75"/>
      <c r="H105" s="76"/>
      <c r="I105" s="36">
        <f>SUM(I87:I104)</f>
        <v>53922.382716625922</v>
      </c>
      <c r="J105" s="41"/>
      <c r="K105" s="41">
        <f>SUM(K87:K104)</f>
        <v>1348.0595679156479</v>
      </c>
      <c r="L105" s="46"/>
      <c r="M105" s="12"/>
    </row>
    <row r="106" spans="1:13" s="12" customFormat="1" ht="12" customHeight="1" x14ac:dyDescent="0.25">
      <c r="F106" s="47"/>
      <c r="G106" s="47"/>
      <c r="H106" s="47"/>
      <c r="I106" s="47"/>
      <c r="J106" s="47"/>
      <c r="K106" s="47"/>
      <c r="L106" s="47"/>
    </row>
    <row r="107" spans="1:13" x14ac:dyDescent="0.25">
      <c r="A107" s="73" t="s">
        <v>81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89"/>
      <c r="M107" s="12"/>
    </row>
    <row r="108" spans="1:13" ht="60" x14ac:dyDescent="0.25">
      <c r="A108" s="77" t="s">
        <v>57</v>
      </c>
      <c r="B108" s="77"/>
      <c r="C108" s="77"/>
      <c r="D108" s="77"/>
      <c r="E108" s="77"/>
      <c r="F108" s="1" t="s">
        <v>7</v>
      </c>
      <c r="G108" s="1" t="s">
        <v>67</v>
      </c>
      <c r="H108" s="1" t="s">
        <v>66</v>
      </c>
      <c r="I108" s="1" t="s">
        <v>75</v>
      </c>
      <c r="J108" s="1" t="s">
        <v>70</v>
      </c>
      <c r="K108" s="3" t="s">
        <v>71</v>
      </c>
      <c r="L108" s="25"/>
      <c r="M108" s="12"/>
    </row>
    <row r="109" spans="1:13" x14ac:dyDescent="0.25">
      <c r="A109" s="71" t="str">
        <f>'Работа №2'!A108:E108</f>
        <v>Мероприятия, призовая продукция</v>
      </c>
      <c r="B109" s="71"/>
      <c r="C109" s="71"/>
      <c r="D109" s="71"/>
      <c r="E109" s="71"/>
      <c r="F109" s="6" t="s">
        <v>82</v>
      </c>
      <c r="G109" s="31"/>
      <c r="H109" s="45"/>
      <c r="I109" s="45">
        <v>964.73599999999999</v>
      </c>
      <c r="J109" s="21">
        <f>J101</f>
        <v>40</v>
      </c>
      <c r="K109" s="32">
        <f>I109/J109</f>
        <v>24.118400000000001</v>
      </c>
      <c r="L109" s="29"/>
      <c r="M109" s="12"/>
    </row>
    <row r="110" spans="1:13" x14ac:dyDescent="0.25">
      <c r="A110" s="78" t="s">
        <v>83</v>
      </c>
      <c r="B110" s="79"/>
      <c r="C110" s="79"/>
      <c r="D110" s="79"/>
      <c r="E110" s="79"/>
      <c r="F110" s="79"/>
      <c r="G110" s="79"/>
      <c r="H110" s="79"/>
      <c r="I110" s="36">
        <f>SUM(I109:I109)</f>
        <v>964.73599999999999</v>
      </c>
      <c r="J110" s="41"/>
      <c r="K110" s="41">
        <f>SUM(K109:K109)</f>
        <v>24.118400000000001</v>
      </c>
      <c r="L110" s="29"/>
      <c r="M110" s="12"/>
    </row>
    <row r="111" spans="1:13" s="12" customFormat="1" x14ac:dyDescent="0.25">
      <c r="F111" s="47"/>
      <c r="G111" s="47"/>
      <c r="H111" s="47"/>
      <c r="I111" s="47"/>
      <c r="J111" s="47"/>
      <c r="K111" s="47"/>
      <c r="L111" s="47"/>
    </row>
    <row r="112" spans="1:13" s="12" customFormat="1" ht="12.75" customHeight="1" x14ac:dyDescent="0.25">
      <c r="A112" s="73" t="s">
        <v>25</v>
      </c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</row>
    <row r="113" spans="1:12" s="12" customFormat="1" ht="15" customHeight="1" x14ac:dyDescent="0.25">
      <c r="A113" s="72" t="s">
        <v>26</v>
      </c>
      <c r="B113" s="72"/>
      <c r="C113" s="72"/>
      <c r="D113" s="65" t="s">
        <v>27</v>
      </c>
      <c r="E113" s="66"/>
      <c r="F113" s="66"/>
      <c r="G113" s="66"/>
      <c r="H113" s="66"/>
      <c r="I113" s="66"/>
      <c r="J113" s="67"/>
      <c r="K113" s="72" t="s">
        <v>38</v>
      </c>
      <c r="L113" s="72"/>
    </row>
    <row r="114" spans="1:12" s="12" customFormat="1" ht="30" x14ac:dyDescent="0.25">
      <c r="A114" s="6" t="s">
        <v>28</v>
      </c>
      <c r="B114" s="2" t="s">
        <v>29</v>
      </c>
      <c r="C114" s="6" t="s">
        <v>30</v>
      </c>
      <c r="D114" s="6" t="s">
        <v>31</v>
      </c>
      <c r="E114" s="6" t="s">
        <v>32</v>
      </c>
      <c r="F114" s="6" t="s">
        <v>33</v>
      </c>
      <c r="G114" s="6" t="s">
        <v>34</v>
      </c>
      <c r="H114" s="6" t="s">
        <v>35</v>
      </c>
      <c r="I114" s="6" t="s">
        <v>36</v>
      </c>
      <c r="J114" s="6" t="s">
        <v>37</v>
      </c>
      <c r="K114" s="72"/>
      <c r="L114" s="72"/>
    </row>
    <row r="115" spans="1:12" s="12" customFormat="1" x14ac:dyDescent="0.25">
      <c r="A115" s="8">
        <f>K51</f>
        <v>422.54167060224006</v>
      </c>
      <c r="B115" s="8"/>
      <c r="C115" s="8"/>
      <c r="D115" s="8">
        <f>K59</f>
        <v>180.41590400000001</v>
      </c>
      <c r="E115" s="8">
        <f>K69</f>
        <v>33.841601599999997</v>
      </c>
      <c r="F115" s="8"/>
      <c r="G115" s="8">
        <f>K74</f>
        <v>1.704</v>
      </c>
      <c r="H115" s="8">
        <f>K82</f>
        <v>8.7359995000000001</v>
      </c>
      <c r="I115" s="8">
        <f>K105</f>
        <v>1348.0595679156479</v>
      </c>
      <c r="J115" s="8">
        <f>K110</f>
        <v>24.118400000000001</v>
      </c>
      <c r="K115" s="83">
        <f>SUM(A115:J115)</f>
        <v>2019.4171436178881</v>
      </c>
      <c r="L115" s="84"/>
    </row>
    <row r="116" spans="1:12" s="12" customFormat="1" x14ac:dyDescent="0.25"/>
    <row r="117" spans="1:12" s="12" customFormat="1" ht="15.75" x14ac:dyDescent="0.25">
      <c r="A117" s="10" t="s">
        <v>134</v>
      </c>
      <c r="B117" s="10"/>
      <c r="C117" s="10"/>
      <c r="D117" s="10"/>
      <c r="E117" s="10"/>
      <c r="F117" s="10" t="s">
        <v>135</v>
      </c>
    </row>
    <row r="118" spans="1:12" s="12" customFormat="1" hidden="1" x14ac:dyDescent="0.25"/>
    <row r="119" spans="1:12" s="12" customFormat="1" x14ac:dyDescent="0.25">
      <c r="I119" s="36">
        <f>I110+I105+I82+I74+I69+I59+I51</f>
        <v>80776.685744715534</v>
      </c>
      <c r="K119" s="36">
        <f>K115*J109</f>
        <v>80776.68574471552</v>
      </c>
    </row>
    <row r="120" spans="1:12" s="12" customFormat="1" x14ac:dyDescent="0.25"/>
    <row r="121" spans="1:12" s="12" customFormat="1" x14ac:dyDescent="0.25"/>
    <row r="122" spans="1:12" s="12" customFormat="1" x14ac:dyDescent="0.25">
      <c r="A122" s="50" t="str">
        <f>'Работа №2'!A121</f>
        <v>Курлович Анастасия Вячеславовна</v>
      </c>
      <c r="B122" s="50"/>
      <c r="C122" s="50"/>
    </row>
    <row r="123" spans="1:12" s="12" customFormat="1" x14ac:dyDescent="0.25">
      <c r="A123" s="50" t="s">
        <v>64</v>
      </c>
      <c r="B123" s="50"/>
      <c r="C123" s="50"/>
    </row>
  </sheetData>
  <mergeCells count="115">
    <mergeCell ref="A110:H110"/>
    <mergeCell ref="A112:L112"/>
    <mergeCell ref="A113:C113"/>
    <mergeCell ref="D113:J113"/>
    <mergeCell ref="K113:L114"/>
    <mergeCell ref="K115:L115"/>
    <mergeCell ref="A101:E101"/>
    <mergeCell ref="A105:H105"/>
    <mergeCell ref="A107:L107"/>
    <mergeCell ref="A108:E108"/>
    <mergeCell ref="A109:E109"/>
    <mergeCell ref="A102:E102"/>
    <mergeCell ref="A103:E103"/>
    <mergeCell ref="A104:E104"/>
    <mergeCell ref="A95:E95"/>
    <mergeCell ref="A96:E96"/>
    <mergeCell ref="A97:E97"/>
    <mergeCell ref="A98:E98"/>
    <mergeCell ref="A99:E99"/>
    <mergeCell ref="A100:E100"/>
    <mergeCell ref="A89:E89"/>
    <mergeCell ref="A90:E90"/>
    <mergeCell ref="A91:E91"/>
    <mergeCell ref="A92:E92"/>
    <mergeCell ref="A93:E93"/>
    <mergeCell ref="A94:E94"/>
    <mergeCell ref="A79:E79"/>
    <mergeCell ref="A85:L85"/>
    <mergeCell ref="A86:E86"/>
    <mergeCell ref="A87:E87"/>
    <mergeCell ref="A88:E88"/>
    <mergeCell ref="A76:L76"/>
    <mergeCell ref="A77:E77"/>
    <mergeCell ref="A78:E78"/>
    <mergeCell ref="A80:E80"/>
    <mergeCell ref="A81:E81"/>
    <mergeCell ref="A82:H82"/>
    <mergeCell ref="A74:H74"/>
    <mergeCell ref="A68:E68"/>
    <mergeCell ref="A73:E73"/>
    <mergeCell ref="A69:H69"/>
    <mergeCell ref="A71:L71"/>
    <mergeCell ref="A72:E72"/>
    <mergeCell ref="A62:E62"/>
    <mergeCell ref="A63:E63"/>
    <mergeCell ref="A64:E64"/>
    <mergeCell ref="A65:E65"/>
    <mergeCell ref="A66:E66"/>
    <mergeCell ref="A67:E67"/>
    <mergeCell ref="A55:E55"/>
    <mergeCell ref="A56:E56"/>
    <mergeCell ref="A57:E57"/>
    <mergeCell ref="A58:E58"/>
    <mergeCell ref="A61:L61"/>
    <mergeCell ref="A59:H59"/>
    <mergeCell ref="A51:H51"/>
    <mergeCell ref="A53:L53"/>
    <mergeCell ref="A54:E54"/>
    <mergeCell ref="A45:E45"/>
    <mergeCell ref="A46:E46"/>
    <mergeCell ref="A47:E47"/>
    <mergeCell ref="A48:E48"/>
    <mergeCell ref="A49:E49"/>
    <mergeCell ref="A50:E50"/>
    <mergeCell ref="A39:E39"/>
    <mergeCell ref="A40:E40"/>
    <mergeCell ref="A41:E41"/>
    <mergeCell ref="A42:E42"/>
    <mergeCell ref="A43:E43"/>
    <mergeCell ref="A44:E44"/>
    <mergeCell ref="A36:E36"/>
    <mergeCell ref="G36:K36"/>
    <mergeCell ref="A27:E27"/>
    <mergeCell ref="G30:K30"/>
    <mergeCell ref="A28:E28"/>
    <mergeCell ref="G31:K31"/>
    <mergeCell ref="A32:E32"/>
    <mergeCell ref="G32:K32"/>
    <mergeCell ref="A24:E24"/>
    <mergeCell ref="G27:K27"/>
    <mergeCell ref="A25:E25"/>
    <mergeCell ref="G28:K28"/>
    <mergeCell ref="A26:E26"/>
    <mergeCell ref="G29:K29"/>
    <mergeCell ref="A33:E33"/>
    <mergeCell ref="G33:K33"/>
    <mergeCell ref="A34:E34"/>
    <mergeCell ref="G34:K34"/>
    <mergeCell ref="A35:E35"/>
    <mergeCell ref="G35:K35"/>
    <mergeCell ref="A29:E29"/>
    <mergeCell ref="A30:E30"/>
    <mergeCell ref="A31:E31"/>
    <mergeCell ref="A23:E23"/>
    <mergeCell ref="G24:K24"/>
    <mergeCell ref="G25:K25"/>
    <mergeCell ref="G26:K26"/>
    <mergeCell ref="A20:E20"/>
    <mergeCell ref="G21:K21"/>
    <mergeCell ref="A21:E21"/>
    <mergeCell ref="G22:K22"/>
    <mergeCell ref="A22:E22"/>
    <mergeCell ref="G23:K23"/>
    <mergeCell ref="A18:E18"/>
    <mergeCell ref="G18:K18"/>
    <mergeCell ref="G19:K19"/>
    <mergeCell ref="A19:E19"/>
    <mergeCell ref="G20:K20"/>
    <mergeCell ref="A4:F4"/>
    <mergeCell ref="A5:D5"/>
    <mergeCell ref="A17:E17"/>
    <mergeCell ref="G17:K17"/>
    <mergeCell ref="A8:L8"/>
    <mergeCell ref="A9:L9"/>
    <mergeCell ref="A10:L10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rowBreaks count="1" manualBreakCount="1">
    <brk id="87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view="pageBreakPreview" topLeftCell="A52" zoomScale="60" zoomScaleNormal="90" workbookViewId="0">
      <selection activeCell="M26" sqref="M26"/>
    </sheetView>
  </sheetViews>
  <sheetFormatPr defaultRowHeight="15" x14ac:dyDescent="0.25"/>
  <cols>
    <col min="1" max="3" width="9.140625" style="24" customWidth="1"/>
    <col min="4" max="4" width="10.28515625" style="24" customWidth="1"/>
    <col min="5" max="5" width="16.28515625" style="24" customWidth="1"/>
    <col min="6" max="6" width="11.42578125" style="24" customWidth="1"/>
    <col min="7" max="7" width="14.28515625" style="24" customWidth="1"/>
    <col min="8" max="8" width="17.42578125" style="24" customWidth="1"/>
    <col min="9" max="9" width="13.7109375" style="24" customWidth="1"/>
    <col min="10" max="10" width="13.85546875" style="24" customWidth="1"/>
    <col min="11" max="11" width="12.42578125" style="24" customWidth="1"/>
    <col min="12" max="12" width="9.5703125" style="24" customWidth="1"/>
    <col min="13" max="13" width="13.5703125" style="24" customWidth="1"/>
    <col min="14" max="16384" width="9.140625" style="24"/>
  </cols>
  <sheetData>
    <row r="1" spans="1:12" s="17" customFormat="1" x14ac:dyDescent="0.25">
      <c r="A1" s="51" t="s">
        <v>61</v>
      </c>
      <c r="B1" s="51"/>
      <c r="C1" s="51"/>
      <c r="D1" s="11"/>
    </row>
    <row r="2" spans="1:12" s="17" customFormat="1" x14ac:dyDescent="0.25">
      <c r="A2" s="52" t="s">
        <v>62</v>
      </c>
      <c r="B2" s="52"/>
      <c r="C2" s="52"/>
      <c r="D2" s="11"/>
    </row>
    <row r="3" spans="1:12" s="17" customFormat="1" x14ac:dyDescent="0.25">
      <c r="A3" s="53"/>
      <c r="B3" s="53"/>
      <c r="C3" s="53"/>
      <c r="D3" s="11"/>
    </row>
    <row r="4" spans="1:12" s="17" customFormat="1" x14ac:dyDescent="0.25">
      <c r="A4" s="90" t="s">
        <v>63</v>
      </c>
      <c r="B4" s="90"/>
      <c r="C4" s="90"/>
      <c r="D4" s="91"/>
      <c r="E4" s="91"/>
      <c r="F4" s="91"/>
    </row>
    <row r="5" spans="1:12" s="17" customFormat="1" x14ac:dyDescent="0.25">
      <c r="A5" s="92" t="s">
        <v>113</v>
      </c>
      <c r="B5" s="92"/>
      <c r="C5" s="92"/>
      <c r="D5" s="91"/>
    </row>
    <row r="6" spans="1:12" s="17" customFormat="1" x14ac:dyDescent="0.25"/>
    <row r="7" spans="1:12" s="17" customFormat="1" x14ac:dyDescent="0.25"/>
    <row r="8" spans="1:12" s="17" customFormat="1" x14ac:dyDescent="0.25">
      <c r="A8" s="64" t="s">
        <v>65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7" customFormat="1" x14ac:dyDescent="0.25">
      <c r="A9" s="64" t="s">
        <v>111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17" customFormat="1" x14ac:dyDescent="0.25">
      <c r="A10" s="64" t="s">
        <v>112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7" customFormat="1" x14ac:dyDescent="0.25"/>
    <row r="12" spans="1:12" s="12" customFormat="1" x14ac:dyDescent="0.25">
      <c r="A12" s="18" t="s">
        <v>114</v>
      </c>
    </row>
    <row r="13" spans="1:12" s="12" customFormat="1" x14ac:dyDescent="0.25">
      <c r="A13" s="18" t="s">
        <v>121</v>
      </c>
    </row>
    <row r="14" spans="1:12" s="12" customFormat="1" x14ac:dyDescent="0.25">
      <c r="A14" s="18" t="s">
        <v>122</v>
      </c>
    </row>
    <row r="15" spans="1:12" s="12" customFormat="1" x14ac:dyDescent="0.25">
      <c r="A15" s="12" t="s">
        <v>131</v>
      </c>
    </row>
    <row r="16" spans="1:12" s="12" customFormat="1" x14ac:dyDescent="0.25">
      <c r="A16" s="18" t="s">
        <v>102</v>
      </c>
    </row>
    <row r="17" spans="1:12" s="12" customFormat="1" ht="33" customHeight="1" x14ac:dyDescent="0.25">
      <c r="A17" s="72" t="s">
        <v>0</v>
      </c>
      <c r="B17" s="72"/>
      <c r="C17" s="72"/>
      <c r="D17" s="72"/>
      <c r="E17" s="72"/>
      <c r="F17" s="1" t="s">
        <v>1</v>
      </c>
      <c r="G17" s="72" t="s">
        <v>2</v>
      </c>
      <c r="H17" s="72"/>
      <c r="I17" s="72"/>
      <c r="J17" s="72"/>
      <c r="K17" s="72"/>
      <c r="L17" s="1" t="s">
        <v>1</v>
      </c>
    </row>
    <row r="18" spans="1:12" s="12" customFormat="1" ht="15" customHeight="1" x14ac:dyDescent="0.25">
      <c r="A18" s="68" t="s">
        <v>44</v>
      </c>
      <c r="B18" s="68"/>
      <c r="C18" s="68"/>
      <c r="D18" s="68"/>
      <c r="E18" s="68"/>
      <c r="F18" s="8">
        <v>0.05</v>
      </c>
      <c r="G18" s="68" t="s">
        <v>3</v>
      </c>
      <c r="H18" s="68"/>
      <c r="I18" s="68"/>
      <c r="J18" s="68"/>
      <c r="K18" s="68"/>
      <c r="L18" s="8">
        <v>0.05</v>
      </c>
    </row>
    <row r="19" spans="1:12" s="12" customFormat="1" ht="15" customHeight="1" x14ac:dyDescent="0.25">
      <c r="A19" s="68" t="s">
        <v>85</v>
      </c>
      <c r="B19" s="68"/>
      <c r="C19" s="68"/>
      <c r="D19" s="68"/>
      <c r="E19" s="68"/>
      <c r="F19" s="8">
        <v>0.05</v>
      </c>
      <c r="G19" s="68" t="s">
        <v>45</v>
      </c>
      <c r="H19" s="68"/>
      <c r="I19" s="68"/>
      <c r="J19" s="68"/>
      <c r="K19" s="68"/>
      <c r="L19" s="8">
        <v>0.05</v>
      </c>
    </row>
    <row r="20" spans="1:12" s="12" customFormat="1" ht="15" customHeight="1" x14ac:dyDescent="0.25">
      <c r="A20" s="68" t="s">
        <v>47</v>
      </c>
      <c r="B20" s="68"/>
      <c r="C20" s="68"/>
      <c r="D20" s="68"/>
      <c r="E20" s="68"/>
      <c r="F20" s="8">
        <v>0.05</v>
      </c>
      <c r="G20" s="68" t="s">
        <v>51</v>
      </c>
      <c r="H20" s="68"/>
      <c r="I20" s="68"/>
      <c r="J20" s="68"/>
      <c r="K20" s="68"/>
      <c r="L20" s="8">
        <v>2.5000000000000001E-2</v>
      </c>
    </row>
    <row r="21" spans="1:12" s="12" customFormat="1" ht="15" customHeight="1" x14ac:dyDescent="0.25">
      <c r="A21" s="68" t="s">
        <v>46</v>
      </c>
      <c r="B21" s="68"/>
      <c r="C21" s="68"/>
      <c r="D21" s="68"/>
      <c r="E21" s="68"/>
      <c r="F21" s="8">
        <v>0.05</v>
      </c>
      <c r="G21" s="68" t="s">
        <v>87</v>
      </c>
      <c r="H21" s="68"/>
      <c r="I21" s="68"/>
      <c r="J21" s="68"/>
      <c r="K21" s="68"/>
      <c r="L21" s="8">
        <v>0.05</v>
      </c>
    </row>
    <row r="22" spans="1:12" s="12" customFormat="1" ht="15" customHeight="1" x14ac:dyDescent="0.25">
      <c r="A22" s="68" t="s">
        <v>84</v>
      </c>
      <c r="B22" s="68"/>
      <c r="C22" s="68"/>
      <c r="D22" s="68"/>
      <c r="E22" s="68"/>
      <c r="F22" s="8">
        <v>0.05</v>
      </c>
      <c r="G22" s="68" t="s">
        <v>49</v>
      </c>
      <c r="H22" s="68"/>
      <c r="I22" s="68"/>
      <c r="J22" s="68"/>
      <c r="K22" s="68"/>
      <c r="L22" s="8">
        <v>0.05</v>
      </c>
    </row>
    <row r="23" spans="1:12" s="12" customFormat="1" ht="15" customHeight="1" x14ac:dyDescent="0.25">
      <c r="A23" s="68" t="s">
        <v>40</v>
      </c>
      <c r="B23" s="68"/>
      <c r="C23" s="68"/>
      <c r="D23" s="68"/>
      <c r="E23" s="68"/>
      <c r="F23" s="8">
        <v>0.17499999999999999</v>
      </c>
      <c r="G23" s="68" t="s">
        <v>50</v>
      </c>
      <c r="H23" s="68"/>
      <c r="I23" s="68"/>
      <c r="J23" s="68"/>
      <c r="K23" s="68"/>
      <c r="L23" s="8">
        <v>0.05</v>
      </c>
    </row>
    <row r="24" spans="1:12" s="12" customFormat="1" ht="15" customHeight="1" x14ac:dyDescent="0.25">
      <c r="A24" s="68" t="s">
        <v>48</v>
      </c>
      <c r="B24" s="68"/>
      <c r="C24" s="68"/>
      <c r="D24" s="68"/>
      <c r="E24" s="68"/>
      <c r="F24" s="8">
        <v>0.05</v>
      </c>
      <c r="G24" s="68" t="s">
        <v>88</v>
      </c>
      <c r="H24" s="68"/>
      <c r="I24" s="68"/>
      <c r="J24" s="68"/>
      <c r="K24" s="68"/>
      <c r="L24" s="8">
        <v>0.05</v>
      </c>
    </row>
    <row r="25" spans="1:12" s="12" customFormat="1" ht="15" customHeight="1" x14ac:dyDescent="0.25">
      <c r="A25" s="68" t="s">
        <v>86</v>
      </c>
      <c r="B25" s="68"/>
      <c r="C25" s="68"/>
      <c r="D25" s="68"/>
      <c r="E25" s="68"/>
      <c r="F25" s="8">
        <v>0.05</v>
      </c>
      <c r="G25" s="68" t="s">
        <v>89</v>
      </c>
      <c r="H25" s="68"/>
      <c r="I25" s="68"/>
      <c r="J25" s="68"/>
      <c r="K25" s="68"/>
      <c r="L25" s="8">
        <v>0.05</v>
      </c>
    </row>
    <row r="26" spans="1:12" s="12" customFormat="1" ht="15" customHeight="1" x14ac:dyDescent="0.25">
      <c r="A26" s="68" t="s">
        <v>94</v>
      </c>
      <c r="B26" s="68"/>
      <c r="C26" s="68"/>
      <c r="D26" s="68"/>
      <c r="E26" s="68"/>
      <c r="F26" s="8">
        <v>0.05</v>
      </c>
      <c r="G26" s="68" t="s">
        <v>90</v>
      </c>
      <c r="H26" s="68"/>
      <c r="I26" s="68"/>
      <c r="J26" s="68"/>
      <c r="K26" s="68"/>
      <c r="L26" s="8">
        <v>0.05</v>
      </c>
    </row>
    <row r="27" spans="1:12" s="12" customFormat="1" ht="15" customHeight="1" x14ac:dyDescent="0.25">
      <c r="A27" s="68" t="s">
        <v>54</v>
      </c>
      <c r="B27" s="68"/>
      <c r="C27" s="68"/>
      <c r="D27" s="68"/>
      <c r="E27" s="68"/>
      <c r="F27" s="8">
        <v>0.05</v>
      </c>
      <c r="G27" s="68" t="s">
        <v>91</v>
      </c>
      <c r="H27" s="68"/>
      <c r="I27" s="68"/>
      <c r="J27" s="68"/>
      <c r="K27" s="68"/>
      <c r="L27" s="8">
        <v>0.05</v>
      </c>
    </row>
    <row r="28" spans="1:12" s="12" customFormat="1" ht="15" customHeight="1" x14ac:dyDescent="0.25">
      <c r="A28" s="68" t="s">
        <v>93</v>
      </c>
      <c r="B28" s="68"/>
      <c r="C28" s="68"/>
      <c r="D28" s="68"/>
      <c r="E28" s="68"/>
      <c r="F28" s="8">
        <v>0.4</v>
      </c>
      <c r="G28" s="68" t="s">
        <v>92</v>
      </c>
      <c r="H28" s="68"/>
      <c r="I28" s="68"/>
      <c r="J28" s="68"/>
      <c r="K28" s="68"/>
      <c r="L28" s="8">
        <v>7.4999999999999997E-2</v>
      </c>
    </row>
    <row r="29" spans="1:12" s="12" customFormat="1" ht="15" customHeight="1" x14ac:dyDescent="0.25">
      <c r="A29" s="68" t="s">
        <v>95</v>
      </c>
      <c r="B29" s="68"/>
      <c r="C29" s="68"/>
      <c r="D29" s="68"/>
      <c r="E29" s="68"/>
      <c r="F29" s="8">
        <v>0.05</v>
      </c>
      <c r="G29" s="68" t="s">
        <v>52</v>
      </c>
      <c r="H29" s="68"/>
      <c r="I29" s="68"/>
      <c r="J29" s="68"/>
      <c r="K29" s="68"/>
      <c r="L29" s="8">
        <v>0.05</v>
      </c>
    </row>
    <row r="30" spans="1:12" s="12" customFormat="1" ht="15" customHeight="1" x14ac:dyDescent="0.25">
      <c r="A30" s="65"/>
      <c r="B30" s="66"/>
      <c r="C30" s="66"/>
      <c r="D30" s="66"/>
      <c r="E30" s="67"/>
      <c r="F30" s="6"/>
      <c r="G30" s="68" t="s">
        <v>53</v>
      </c>
      <c r="H30" s="68"/>
      <c r="I30" s="68"/>
      <c r="J30" s="68"/>
      <c r="K30" s="68"/>
      <c r="L30" s="8">
        <v>0.4</v>
      </c>
    </row>
    <row r="31" spans="1:12" s="12" customFormat="1" ht="15" customHeight="1" x14ac:dyDescent="0.25">
      <c r="A31" s="65"/>
      <c r="B31" s="66"/>
      <c r="C31" s="66"/>
      <c r="D31" s="66"/>
      <c r="E31" s="67"/>
      <c r="F31" s="6"/>
      <c r="G31" s="68" t="s">
        <v>96</v>
      </c>
      <c r="H31" s="68"/>
      <c r="I31" s="68"/>
      <c r="J31" s="68"/>
      <c r="K31" s="68"/>
      <c r="L31" s="8">
        <v>0.05</v>
      </c>
    </row>
    <row r="32" spans="1:12" s="12" customFormat="1" ht="15" customHeight="1" x14ac:dyDescent="0.25">
      <c r="A32" s="65"/>
      <c r="B32" s="66"/>
      <c r="C32" s="66"/>
      <c r="D32" s="66"/>
      <c r="E32" s="67"/>
      <c r="F32" s="6"/>
      <c r="G32" s="68" t="s">
        <v>97</v>
      </c>
      <c r="H32" s="68"/>
      <c r="I32" s="68"/>
      <c r="J32" s="68"/>
      <c r="K32" s="68"/>
      <c r="L32" s="8">
        <v>0.05</v>
      </c>
    </row>
    <row r="33" spans="1:12" s="12" customFormat="1" ht="15" customHeight="1" x14ac:dyDescent="0.25">
      <c r="A33" s="65"/>
      <c r="B33" s="66"/>
      <c r="C33" s="66"/>
      <c r="D33" s="66"/>
      <c r="E33" s="67"/>
      <c r="F33" s="6"/>
      <c r="G33" s="68" t="s">
        <v>55</v>
      </c>
      <c r="H33" s="68"/>
      <c r="I33" s="68"/>
      <c r="J33" s="68"/>
      <c r="K33" s="68"/>
      <c r="L33" s="8">
        <v>0.8</v>
      </c>
    </row>
    <row r="34" spans="1:12" s="12" customFormat="1" ht="16.5" customHeight="1" x14ac:dyDescent="0.25">
      <c r="A34" s="65"/>
      <c r="B34" s="66"/>
      <c r="C34" s="66"/>
      <c r="D34" s="66"/>
      <c r="E34" s="67"/>
      <c r="F34" s="6"/>
      <c r="G34" s="68" t="s">
        <v>98</v>
      </c>
      <c r="H34" s="68"/>
      <c r="I34" s="68"/>
      <c r="J34" s="68"/>
      <c r="K34" s="68"/>
      <c r="L34" s="8">
        <v>0.05</v>
      </c>
    </row>
    <row r="35" spans="1:12" s="18" customFormat="1" ht="14.25" x14ac:dyDescent="0.2">
      <c r="A35" s="69" t="s">
        <v>4</v>
      </c>
      <c r="B35" s="69"/>
      <c r="C35" s="69"/>
      <c r="D35" s="69"/>
      <c r="E35" s="69"/>
      <c r="F35" s="59">
        <f>SUM(F18:F34)</f>
        <v>1.0750000000000002</v>
      </c>
      <c r="G35" s="69" t="s">
        <v>4</v>
      </c>
      <c r="H35" s="69"/>
      <c r="I35" s="69"/>
      <c r="J35" s="69"/>
      <c r="K35" s="69"/>
      <c r="L35" s="59">
        <f>SUM(L18:L34)</f>
        <v>1.9500000000000002</v>
      </c>
    </row>
    <row r="36" spans="1:12" s="12" customFormat="1" x14ac:dyDescent="0.25"/>
    <row r="37" spans="1:12" s="12" customFormat="1" x14ac:dyDescent="0.25">
      <c r="A37" s="18" t="s">
        <v>106</v>
      </c>
      <c r="F37" s="12">
        <v>310</v>
      </c>
    </row>
    <row r="38" spans="1:12" s="12" customFormat="1" ht="75" x14ac:dyDescent="0.25">
      <c r="A38" s="65" t="s">
        <v>5</v>
      </c>
      <c r="B38" s="66"/>
      <c r="C38" s="66"/>
      <c r="D38" s="66"/>
      <c r="E38" s="67"/>
      <c r="F38" s="1" t="s">
        <v>6</v>
      </c>
      <c r="G38" s="1" t="s">
        <v>1</v>
      </c>
      <c r="H38" s="1" t="s">
        <v>68</v>
      </c>
      <c r="I38" s="1" t="s">
        <v>69</v>
      </c>
      <c r="J38" s="1" t="s">
        <v>70</v>
      </c>
      <c r="K38" s="1" t="s">
        <v>71</v>
      </c>
      <c r="L38" s="2"/>
    </row>
    <row r="39" spans="1:12" s="12" customFormat="1" ht="15" customHeight="1" x14ac:dyDescent="0.25">
      <c r="A39" s="68" t="s">
        <v>44</v>
      </c>
      <c r="B39" s="68"/>
      <c r="C39" s="68"/>
      <c r="D39" s="68"/>
      <c r="E39" s="68"/>
      <c r="F39" s="8">
        <f>'Работа №1'!F40</f>
        <v>22644.799999999999</v>
      </c>
      <c r="G39" s="7">
        <f>F18</f>
        <v>0.05</v>
      </c>
      <c r="H39" s="8">
        <f>F39*G39*12</f>
        <v>13586.880000000001</v>
      </c>
      <c r="I39" s="8">
        <f>H39*1.302</f>
        <v>17690.117760000001</v>
      </c>
      <c r="J39" s="21">
        <f>F37</f>
        <v>310</v>
      </c>
      <c r="K39" s="8">
        <f>I39/J39</f>
        <v>57.064896000000005</v>
      </c>
      <c r="L39" s="8"/>
    </row>
    <row r="40" spans="1:12" s="12" customFormat="1" ht="15" customHeight="1" x14ac:dyDescent="0.25">
      <c r="A40" s="68" t="s">
        <v>85</v>
      </c>
      <c r="B40" s="68"/>
      <c r="C40" s="68"/>
      <c r="D40" s="68"/>
      <c r="E40" s="68"/>
      <c r="F40" s="8">
        <f>'Работа №1'!F104</f>
        <v>17699.2</v>
      </c>
      <c r="G40" s="7">
        <f t="shared" ref="G40:G50" si="0">F19</f>
        <v>0.05</v>
      </c>
      <c r="H40" s="8">
        <f t="shared" ref="H40:H50" si="1">F40*G40*12</f>
        <v>10619.52</v>
      </c>
      <c r="I40" s="8">
        <f t="shared" ref="I40:I50" si="2">H40*1.302</f>
        <v>13826.615040000001</v>
      </c>
      <c r="J40" s="21">
        <f>J39</f>
        <v>310</v>
      </c>
      <c r="K40" s="8">
        <f t="shared" ref="K40:K50" si="3">I40/J40</f>
        <v>44.601984000000002</v>
      </c>
      <c r="L40" s="8"/>
    </row>
    <row r="41" spans="1:12" s="12" customFormat="1" ht="15" customHeight="1" x14ac:dyDescent="0.25">
      <c r="A41" s="68" t="s">
        <v>47</v>
      </c>
      <c r="B41" s="68"/>
      <c r="C41" s="68"/>
      <c r="D41" s="68"/>
      <c r="E41" s="68"/>
      <c r="F41" s="8">
        <f>'Работа №1'!F89</f>
        <v>14755.3</v>
      </c>
      <c r="G41" s="7">
        <f t="shared" si="0"/>
        <v>0.05</v>
      </c>
      <c r="H41" s="8">
        <f t="shared" si="1"/>
        <v>8853.18</v>
      </c>
      <c r="I41" s="8">
        <f t="shared" si="2"/>
        <v>11526.84036</v>
      </c>
      <c r="J41" s="21">
        <f t="shared" ref="J41:J50" si="4">J40</f>
        <v>310</v>
      </c>
      <c r="K41" s="8">
        <f t="shared" si="3"/>
        <v>37.183356000000003</v>
      </c>
      <c r="L41" s="8"/>
    </row>
    <row r="42" spans="1:12" s="12" customFormat="1" ht="15.75" customHeight="1" x14ac:dyDescent="0.25">
      <c r="A42" s="68" t="s">
        <v>46</v>
      </c>
      <c r="B42" s="68"/>
      <c r="C42" s="68"/>
      <c r="D42" s="68"/>
      <c r="E42" s="68"/>
      <c r="F42" s="8">
        <f>'Работа №1'!F41</f>
        <v>14755.3</v>
      </c>
      <c r="G42" s="7">
        <f t="shared" si="0"/>
        <v>0.05</v>
      </c>
      <c r="H42" s="8">
        <f t="shared" si="1"/>
        <v>8853.18</v>
      </c>
      <c r="I42" s="8">
        <f t="shared" si="2"/>
        <v>11526.84036</v>
      </c>
      <c r="J42" s="21">
        <f t="shared" si="4"/>
        <v>310</v>
      </c>
      <c r="K42" s="8">
        <f t="shared" si="3"/>
        <v>37.183356000000003</v>
      </c>
      <c r="L42" s="8"/>
    </row>
    <row r="43" spans="1:12" s="12" customFormat="1" ht="15.75" customHeight="1" x14ac:dyDescent="0.25">
      <c r="A43" s="68" t="s">
        <v>84</v>
      </c>
      <c r="B43" s="68"/>
      <c r="C43" s="68"/>
      <c r="D43" s="68"/>
      <c r="E43" s="68"/>
      <c r="F43" s="8">
        <f>'Работа №1'!F90</f>
        <v>14755.3</v>
      </c>
      <c r="G43" s="7">
        <f t="shared" si="0"/>
        <v>0.05</v>
      </c>
      <c r="H43" s="8">
        <f t="shared" si="1"/>
        <v>8853.18</v>
      </c>
      <c r="I43" s="8">
        <f t="shared" si="2"/>
        <v>11526.84036</v>
      </c>
      <c r="J43" s="21">
        <f t="shared" si="4"/>
        <v>310</v>
      </c>
      <c r="K43" s="8">
        <f t="shared" si="3"/>
        <v>37.183356000000003</v>
      </c>
      <c r="L43" s="8"/>
    </row>
    <row r="44" spans="1:12" s="12" customFormat="1" ht="15" customHeight="1" x14ac:dyDescent="0.25">
      <c r="A44" s="68" t="s">
        <v>40</v>
      </c>
      <c r="B44" s="68"/>
      <c r="C44" s="68"/>
      <c r="D44" s="68"/>
      <c r="E44" s="68"/>
      <c r="F44" s="44">
        <f>'Работа №1'!F91</f>
        <v>8004.35</v>
      </c>
      <c r="G44" s="7">
        <f t="shared" si="0"/>
        <v>0.17499999999999999</v>
      </c>
      <c r="H44" s="8">
        <f t="shared" si="1"/>
        <v>16809.135000000002</v>
      </c>
      <c r="I44" s="8">
        <f t="shared" si="2"/>
        <v>21885.493770000005</v>
      </c>
      <c r="J44" s="21">
        <f t="shared" si="4"/>
        <v>310</v>
      </c>
      <c r="K44" s="8">
        <f t="shared" si="3"/>
        <v>70.59836700000001</v>
      </c>
      <c r="L44" s="8"/>
    </row>
    <row r="45" spans="1:12" s="12" customFormat="1" ht="15" customHeight="1" x14ac:dyDescent="0.25">
      <c r="A45" s="68" t="s">
        <v>48</v>
      </c>
      <c r="B45" s="68"/>
      <c r="C45" s="68"/>
      <c r="D45" s="68"/>
      <c r="E45" s="68"/>
      <c r="F45" s="44">
        <f>'Работа №1'!F93</f>
        <v>8004.35</v>
      </c>
      <c r="G45" s="7">
        <f t="shared" si="0"/>
        <v>0.05</v>
      </c>
      <c r="H45" s="8">
        <f t="shared" si="1"/>
        <v>4802.6100000000006</v>
      </c>
      <c r="I45" s="8">
        <f t="shared" si="2"/>
        <v>6252.9982200000013</v>
      </c>
      <c r="J45" s="21">
        <f t="shared" si="4"/>
        <v>310</v>
      </c>
      <c r="K45" s="8">
        <f t="shared" si="3"/>
        <v>20.170962000000003</v>
      </c>
      <c r="L45" s="8"/>
    </row>
    <row r="46" spans="1:12" s="12" customFormat="1" ht="15" customHeight="1" x14ac:dyDescent="0.25">
      <c r="A46" s="68" t="s">
        <v>86</v>
      </c>
      <c r="B46" s="68"/>
      <c r="C46" s="68"/>
      <c r="D46" s="68"/>
      <c r="E46" s="68"/>
      <c r="F46" s="44">
        <f>'Работа №1'!F42</f>
        <v>18281.95</v>
      </c>
      <c r="G46" s="7">
        <f t="shared" si="0"/>
        <v>0.05</v>
      </c>
      <c r="H46" s="8">
        <f t="shared" si="1"/>
        <v>10969.170000000002</v>
      </c>
      <c r="I46" s="8">
        <f t="shared" si="2"/>
        <v>14281.859340000003</v>
      </c>
      <c r="J46" s="21">
        <f t="shared" si="4"/>
        <v>310</v>
      </c>
      <c r="K46" s="8">
        <f t="shared" si="3"/>
        <v>46.07051400000001</v>
      </c>
      <c r="L46" s="8"/>
    </row>
    <row r="47" spans="1:12" s="12" customFormat="1" ht="15" customHeight="1" x14ac:dyDescent="0.25">
      <c r="A47" s="68" t="s">
        <v>94</v>
      </c>
      <c r="B47" s="68"/>
      <c r="C47" s="68"/>
      <c r="D47" s="68"/>
      <c r="E47" s="68"/>
      <c r="F47" s="8">
        <f>'Работа №1'!F48</f>
        <v>13145.95</v>
      </c>
      <c r="G47" s="7">
        <f t="shared" si="0"/>
        <v>0.05</v>
      </c>
      <c r="H47" s="8">
        <f t="shared" si="1"/>
        <v>7887.5700000000015</v>
      </c>
      <c r="I47" s="8">
        <f t="shared" si="2"/>
        <v>10269.616140000002</v>
      </c>
      <c r="J47" s="21">
        <f t="shared" si="4"/>
        <v>310</v>
      </c>
      <c r="K47" s="8">
        <f t="shared" si="3"/>
        <v>33.127794000000009</v>
      </c>
      <c r="L47" s="8"/>
    </row>
    <row r="48" spans="1:12" s="12" customFormat="1" ht="15" customHeight="1" x14ac:dyDescent="0.25">
      <c r="A48" s="68" t="s">
        <v>54</v>
      </c>
      <c r="B48" s="68"/>
      <c r="C48" s="68"/>
      <c r="D48" s="68"/>
      <c r="E48" s="68"/>
      <c r="F48" s="8">
        <f>'Работа №1'!F49</f>
        <v>14755.261</v>
      </c>
      <c r="G48" s="7">
        <f t="shared" si="0"/>
        <v>0.05</v>
      </c>
      <c r="H48" s="8">
        <f t="shared" si="1"/>
        <v>8853.1566000000003</v>
      </c>
      <c r="I48" s="8">
        <f t="shared" si="2"/>
        <v>11526.809893200001</v>
      </c>
      <c r="J48" s="21">
        <f t="shared" si="4"/>
        <v>310</v>
      </c>
      <c r="K48" s="8">
        <f t="shared" si="3"/>
        <v>37.18325772</v>
      </c>
      <c r="L48" s="8"/>
    </row>
    <row r="49" spans="1:13" s="12" customFormat="1" ht="18" customHeight="1" x14ac:dyDescent="0.25">
      <c r="A49" s="68" t="s">
        <v>93</v>
      </c>
      <c r="B49" s="68"/>
      <c r="C49" s="68"/>
      <c r="D49" s="68"/>
      <c r="E49" s="68"/>
      <c r="F49" s="8">
        <f>'Работа №1'!F95</f>
        <v>14604.28</v>
      </c>
      <c r="G49" s="7">
        <f t="shared" si="0"/>
        <v>0.4</v>
      </c>
      <c r="H49" s="8">
        <f t="shared" si="1"/>
        <v>70100.544000000009</v>
      </c>
      <c r="I49" s="8">
        <f t="shared" si="2"/>
        <v>91270.908288000021</v>
      </c>
      <c r="J49" s="21">
        <f t="shared" si="4"/>
        <v>310</v>
      </c>
      <c r="K49" s="8">
        <f t="shared" si="3"/>
        <v>294.42228480000006</v>
      </c>
      <c r="L49" s="8"/>
    </row>
    <row r="50" spans="1:13" s="12" customFormat="1" ht="15" customHeight="1" x14ac:dyDescent="0.25">
      <c r="A50" s="68" t="s">
        <v>95</v>
      </c>
      <c r="B50" s="68"/>
      <c r="C50" s="68"/>
      <c r="D50" s="68"/>
      <c r="E50" s="68"/>
      <c r="F50" s="8">
        <f>'Работа №1'!F97</f>
        <v>14395.95</v>
      </c>
      <c r="G50" s="7">
        <f t="shared" si="0"/>
        <v>0.05</v>
      </c>
      <c r="H50" s="8">
        <f t="shared" si="1"/>
        <v>8637.5700000000015</v>
      </c>
      <c r="I50" s="8">
        <f t="shared" si="2"/>
        <v>11246.116140000002</v>
      </c>
      <c r="J50" s="21">
        <f t="shared" si="4"/>
        <v>310</v>
      </c>
      <c r="K50" s="8">
        <f t="shared" si="3"/>
        <v>36.277794000000007</v>
      </c>
      <c r="L50" s="8"/>
    </row>
    <row r="51" spans="1:13" ht="18.75" customHeight="1" x14ac:dyDescent="0.25">
      <c r="A51" s="74" t="s">
        <v>74</v>
      </c>
      <c r="B51" s="75"/>
      <c r="C51" s="75"/>
      <c r="D51" s="75"/>
      <c r="E51" s="75"/>
      <c r="F51" s="75"/>
      <c r="G51" s="75"/>
      <c r="H51" s="76"/>
      <c r="I51" s="22">
        <f>SUM(I39:I50)</f>
        <v>232831.05567120004</v>
      </c>
      <c r="J51" s="30"/>
      <c r="K51" s="22">
        <f>SUM(K39:K50)</f>
        <v>751.06792152000003</v>
      </c>
      <c r="L51" s="8"/>
      <c r="M51" s="12"/>
    </row>
    <row r="52" spans="1:13" s="12" customFormat="1" ht="13.5" customHeight="1" x14ac:dyDescent="0.25"/>
    <row r="53" spans="1:13" s="12" customFormat="1" ht="14.25" customHeight="1" x14ac:dyDescent="0.25">
      <c r="A53" s="70" t="s">
        <v>8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3" s="12" customFormat="1" ht="60" x14ac:dyDescent="0.25">
      <c r="A54" s="77" t="s">
        <v>9</v>
      </c>
      <c r="B54" s="77"/>
      <c r="C54" s="77"/>
      <c r="D54" s="77"/>
      <c r="E54" s="77"/>
      <c r="F54" s="1" t="s">
        <v>7</v>
      </c>
      <c r="G54" s="1" t="s">
        <v>67</v>
      </c>
      <c r="H54" s="1" t="s">
        <v>66</v>
      </c>
      <c r="I54" s="1" t="s">
        <v>75</v>
      </c>
      <c r="J54" s="1" t="s">
        <v>70</v>
      </c>
      <c r="K54" s="3" t="s">
        <v>71</v>
      </c>
      <c r="L54" s="25"/>
    </row>
    <row r="55" spans="1:13" s="12" customFormat="1" x14ac:dyDescent="0.25">
      <c r="A55" s="85" t="s">
        <v>41</v>
      </c>
      <c r="B55" s="86"/>
      <c r="C55" s="86"/>
      <c r="D55" s="86"/>
      <c r="E55" s="87"/>
      <c r="F55" s="2" t="s">
        <v>42</v>
      </c>
      <c r="G55" s="26">
        <f>I55/H55</f>
        <v>3540.9506329113924</v>
      </c>
      <c r="H55" s="26">
        <f>'Услуга №1'!H55</f>
        <v>4.74</v>
      </c>
      <c r="I55" s="26">
        <f>335682.12*5%</f>
        <v>16784.106</v>
      </c>
      <c r="J55" s="21">
        <f>F37</f>
        <v>310</v>
      </c>
      <c r="K55" s="27">
        <f>I55/J55</f>
        <v>54.142277419354841</v>
      </c>
      <c r="L55" s="28"/>
    </row>
    <row r="56" spans="1:13" s="12" customFormat="1" x14ac:dyDescent="0.25">
      <c r="A56" s="71" t="s">
        <v>10</v>
      </c>
      <c r="B56" s="71"/>
      <c r="C56" s="71"/>
      <c r="D56" s="71"/>
      <c r="E56" s="71"/>
      <c r="F56" s="6" t="s">
        <v>13</v>
      </c>
      <c r="G56" s="26">
        <f t="shared" ref="G56:G58" si="5">I56/H56</f>
        <v>22.895671976228751</v>
      </c>
      <c r="H56" s="26">
        <f>'Услуга №1'!H56</f>
        <v>1642.32</v>
      </c>
      <c r="I56" s="26">
        <f>752040.4*5%</f>
        <v>37602.020000000004</v>
      </c>
      <c r="J56" s="21">
        <f>J55</f>
        <v>310</v>
      </c>
      <c r="K56" s="27">
        <f t="shared" ref="K56:K58" si="6">I56/J56</f>
        <v>121.29683870967743</v>
      </c>
      <c r="L56" s="29"/>
    </row>
    <row r="57" spans="1:13" s="12" customFormat="1" x14ac:dyDescent="0.25">
      <c r="A57" s="71" t="s">
        <v>11</v>
      </c>
      <c r="B57" s="71"/>
      <c r="C57" s="71"/>
      <c r="D57" s="71"/>
      <c r="E57" s="71"/>
      <c r="F57" s="6" t="s">
        <v>14</v>
      </c>
      <c r="G57" s="26">
        <f t="shared" si="5"/>
        <v>20.499805919456577</v>
      </c>
      <c r="H57" s="26">
        <f>'Услуга №1'!H57</f>
        <v>41.22</v>
      </c>
      <c r="I57" s="26">
        <f>16900.04*5%</f>
        <v>845.00200000000007</v>
      </c>
      <c r="J57" s="21">
        <f t="shared" ref="J57:J58" si="7">J56</f>
        <v>310</v>
      </c>
      <c r="K57" s="27">
        <f t="shared" si="6"/>
        <v>2.7258129032258065</v>
      </c>
      <c r="L57" s="29"/>
    </row>
    <row r="58" spans="1:13" s="12" customFormat="1" x14ac:dyDescent="0.25">
      <c r="A58" s="71" t="s">
        <v>12</v>
      </c>
      <c r="B58" s="71"/>
      <c r="C58" s="71"/>
      <c r="D58" s="71"/>
      <c r="E58" s="71"/>
      <c r="F58" s="6" t="s">
        <v>14</v>
      </c>
      <c r="G58" s="26">
        <f t="shared" si="5"/>
        <v>20.50039257673091</v>
      </c>
      <c r="H58" s="26">
        <f>'Услуга №1'!H58</f>
        <v>56.04</v>
      </c>
      <c r="I58" s="26">
        <f>22976.84*5%</f>
        <v>1148.8420000000001</v>
      </c>
      <c r="J58" s="21">
        <f t="shared" si="7"/>
        <v>310</v>
      </c>
      <c r="K58" s="27">
        <f t="shared" si="6"/>
        <v>3.7059419354838714</v>
      </c>
      <c r="L58" s="29"/>
    </row>
    <row r="59" spans="1:13" s="12" customFormat="1" x14ac:dyDescent="0.25">
      <c r="A59" s="78" t="s">
        <v>56</v>
      </c>
      <c r="B59" s="79"/>
      <c r="C59" s="79"/>
      <c r="D59" s="79"/>
      <c r="E59" s="79"/>
      <c r="F59" s="79"/>
      <c r="G59" s="79"/>
      <c r="H59" s="79"/>
      <c r="I59" s="22">
        <f>SUM(I55:I58)</f>
        <v>56379.97</v>
      </c>
      <c r="J59" s="30"/>
      <c r="K59" s="22">
        <f>SUM(K55:K58)</f>
        <v>181.87087096774195</v>
      </c>
      <c r="L59" s="29"/>
    </row>
    <row r="60" spans="1:13" s="12" customFormat="1" ht="12" customHeight="1" x14ac:dyDescent="0.25"/>
    <row r="61" spans="1:13" s="12" customFormat="1" x14ac:dyDescent="0.25">
      <c r="A61" s="7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1:13" s="12" customFormat="1" ht="60" x14ac:dyDescent="0.25">
      <c r="A62" s="65" t="s">
        <v>19</v>
      </c>
      <c r="B62" s="66"/>
      <c r="C62" s="66"/>
      <c r="D62" s="66"/>
      <c r="E62" s="67"/>
      <c r="F62" s="1" t="s">
        <v>7</v>
      </c>
      <c r="G62" s="1" t="s">
        <v>67</v>
      </c>
      <c r="H62" s="1" t="s">
        <v>66</v>
      </c>
      <c r="I62" s="1" t="s">
        <v>75</v>
      </c>
      <c r="J62" s="1" t="s">
        <v>70</v>
      </c>
      <c r="K62" s="3" t="s">
        <v>71</v>
      </c>
      <c r="L62" s="25"/>
    </row>
    <row r="63" spans="1:13" s="12" customFormat="1" x14ac:dyDescent="0.25">
      <c r="A63" s="71" t="s">
        <v>16</v>
      </c>
      <c r="B63" s="71"/>
      <c r="C63" s="71"/>
      <c r="D63" s="71"/>
      <c r="E63" s="71"/>
      <c r="F63" s="6" t="s">
        <v>17</v>
      </c>
      <c r="G63" s="8">
        <v>0.6</v>
      </c>
      <c r="H63" s="8">
        <f>'Услуга №1'!H63</f>
        <v>3300.69</v>
      </c>
      <c r="I63" s="8">
        <f>H63*G63</f>
        <v>1980.414</v>
      </c>
      <c r="J63" s="21">
        <f>J58</f>
        <v>310</v>
      </c>
      <c r="K63" s="32">
        <f>I63/J63</f>
        <v>6.3884322580645163</v>
      </c>
      <c r="L63" s="29"/>
    </row>
    <row r="64" spans="1:13" s="12" customFormat="1" x14ac:dyDescent="0.25">
      <c r="A64" s="71" t="s">
        <v>59</v>
      </c>
      <c r="B64" s="71"/>
      <c r="C64" s="71"/>
      <c r="D64" s="71"/>
      <c r="E64" s="71"/>
      <c r="F64" s="6" t="s">
        <v>17</v>
      </c>
      <c r="G64" s="8">
        <v>0.6</v>
      </c>
      <c r="H64" s="8">
        <f>'Услуга №1'!H64</f>
        <v>724.31</v>
      </c>
      <c r="I64" s="8">
        <f t="shared" ref="I64:I68" si="8">H64*G64</f>
        <v>434.58599999999996</v>
      </c>
      <c r="J64" s="21">
        <f>J63</f>
        <v>310</v>
      </c>
      <c r="K64" s="32">
        <f t="shared" ref="K64:K68" si="9">I64/J64</f>
        <v>1.4018903225806449</v>
      </c>
      <c r="L64" s="29"/>
    </row>
    <row r="65" spans="1:13" s="12" customFormat="1" ht="15" customHeight="1" x14ac:dyDescent="0.25">
      <c r="A65" s="68" t="s">
        <v>43</v>
      </c>
      <c r="B65" s="68"/>
      <c r="C65" s="68"/>
      <c r="D65" s="68"/>
      <c r="E65" s="68"/>
      <c r="F65" s="6" t="s">
        <v>17</v>
      </c>
      <c r="G65" s="8">
        <v>0.55000000000000004</v>
      </c>
      <c r="H65" s="8">
        <f>'Услуга №1'!H65</f>
        <v>3600.91</v>
      </c>
      <c r="I65" s="8">
        <f t="shared" si="8"/>
        <v>1980.5005000000001</v>
      </c>
      <c r="J65" s="21">
        <f>J64</f>
        <v>310</v>
      </c>
      <c r="K65" s="32">
        <f t="shared" si="9"/>
        <v>6.3887112903225809</v>
      </c>
      <c r="L65" s="29"/>
    </row>
    <row r="66" spans="1:13" s="12" customFormat="1" ht="16.5" customHeight="1" x14ac:dyDescent="0.25">
      <c r="A66" s="71" t="s">
        <v>58</v>
      </c>
      <c r="B66" s="71"/>
      <c r="C66" s="71"/>
      <c r="D66" s="71"/>
      <c r="E66" s="71"/>
      <c r="F66" s="6" t="s">
        <v>17</v>
      </c>
      <c r="G66" s="8">
        <v>0.6</v>
      </c>
      <c r="H66" s="8">
        <f>'Услуга №1'!H66</f>
        <v>2000</v>
      </c>
      <c r="I66" s="8">
        <f t="shared" si="8"/>
        <v>1200</v>
      </c>
      <c r="J66" s="21">
        <f>J65</f>
        <v>310</v>
      </c>
      <c r="K66" s="32">
        <f t="shared" si="9"/>
        <v>3.870967741935484</v>
      </c>
      <c r="L66" s="29"/>
    </row>
    <row r="67" spans="1:13" s="12" customFormat="1" ht="16.5" customHeight="1" x14ac:dyDescent="0.25">
      <c r="A67" s="68" t="s">
        <v>60</v>
      </c>
      <c r="B67" s="68"/>
      <c r="C67" s="68"/>
      <c r="D67" s="68"/>
      <c r="E67" s="68"/>
      <c r="F67" s="6" t="s">
        <v>17</v>
      </c>
      <c r="G67" s="8">
        <v>0.6</v>
      </c>
      <c r="H67" s="8">
        <f>'Услуга №1'!H67</f>
        <v>6200</v>
      </c>
      <c r="I67" s="8">
        <f t="shared" si="8"/>
        <v>3720</v>
      </c>
      <c r="J67" s="21">
        <f>J65</f>
        <v>310</v>
      </c>
      <c r="K67" s="32">
        <f t="shared" si="9"/>
        <v>12</v>
      </c>
      <c r="L67" s="29"/>
    </row>
    <row r="68" spans="1:13" s="12" customFormat="1" ht="15" customHeight="1" x14ac:dyDescent="0.25">
      <c r="A68" s="68" t="s">
        <v>107</v>
      </c>
      <c r="B68" s="68"/>
      <c r="C68" s="68"/>
      <c r="D68" s="68"/>
      <c r="E68" s="68"/>
      <c r="F68" s="6" t="s">
        <v>17</v>
      </c>
      <c r="G68" s="8">
        <v>0.6</v>
      </c>
      <c r="H68" s="8">
        <f>'Услуга №1'!H68</f>
        <v>2100</v>
      </c>
      <c r="I68" s="8">
        <f t="shared" si="8"/>
        <v>1260</v>
      </c>
      <c r="J68" s="21">
        <f>J65</f>
        <v>310</v>
      </c>
      <c r="K68" s="32">
        <f t="shared" si="9"/>
        <v>4.064516129032258</v>
      </c>
      <c r="L68" s="29"/>
    </row>
    <row r="69" spans="1:13" ht="18.75" customHeight="1" x14ac:dyDescent="0.25">
      <c r="A69" s="78" t="s">
        <v>18</v>
      </c>
      <c r="B69" s="79"/>
      <c r="C69" s="79"/>
      <c r="D69" s="79"/>
      <c r="E69" s="79"/>
      <c r="F69" s="79"/>
      <c r="G69" s="79"/>
      <c r="H69" s="88"/>
      <c r="I69" s="22">
        <f>SUM(I63:I68)</f>
        <v>10575.5005</v>
      </c>
      <c r="J69" s="30"/>
      <c r="K69" s="33">
        <f>SUM(K63:K68)</f>
        <v>34.114517741935487</v>
      </c>
      <c r="L69" s="29"/>
      <c r="M69" s="12"/>
    </row>
    <row r="70" spans="1:13" s="12" customFormat="1" ht="12.75" customHeight="1" x14ac:dyDescent="0.25"/>
    <row r="71" spans="1:13" s="12" customFormat="1" x14ac:dyDescent="0.25">
      <c r="A71" s="70" t="s">
        <v>76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</row>
    <row r="72" spans="1:13" s="12" customFormat="1" ht="60" customHeight="1" x14ac:dyDescent="0.25">
      <c r="A72" s="65" t="s">
        <v>19</v>
      </c>
      <c r="B72" s="66"/>
      <c r="C72" s="66"/>
      <c r="D72" s="66"/>
      <c r="E72" s="67"/>
      <c r="F72" s="1" t="s">
        <v>7</v>
      </c>
      <c r="G72" s="1" t="s">
        <v>67</v>
      </c>
      <c r="H72" s="1" t="s">
        <v>66</v>
      </c>
      <c r="I72" s="1" t="s">
        <v>75</v>
      </c>
      <c r="J72" s="1" t="s">
        <v>70</v>
      </c>
      <c r="K72" s="1" t="s">
        <v>71</v>
      </c>
      <c r="L72" s="34"/>
    </row>
    <row r="73" spans="1:13" s="12" customFormat="1" ht="18.75" customHeight="1" x14ac:dyDescent="0.25">
      <c r="A73" s="85" t="s">
        <v>125</v>
      </c>
      <c r="B73" s="86"/>
      <c r="C73" s="86"/>
      <c r="D73" s="86"/>
      <c r="E73" s="87"/>
      <c r="F73" s="6" t="s">
        <v>82</v>
      </c>
      <c r="G73" s="31"/>
      <c r="H73" s="8"/>
      <c r="I73" s="8">
        <v>532.5</v>
      </c>
      <c r="J73" s="21">
        <f>J67</f>
        <v>310</v>
      </c>
      <c r="K73" s="8">
        <f>I73/J73</f>
        <v>1.717741935483871</v>
      </c>
      <c r="L73" s="35"/>
    </row>
    <row r="74" spans="1:13" s="12" customFormat="1" x14ac:dyDescent="0.25">
      <c r="A74" s="78" t="s">
        <v>77</v>
      </c>
      <c r="B74" s="79"/>
      <c r="C74" s="79"/>
      <c r="D74" s="79"/>
      <c r="E74" s="79"/>
      <c r="F74" s="79"/>
      <c r="G74" s="79"/>
      <c r="H74" s="79"/>
      <c r="I74" s="36">
        <f>SUM(I73:I73)</f>
        <v>532.5</v>
      </c>
      <c r="J74" s="36"/>
      <c r="K74" s="36">
        <f>SUM(K73:K73)</f>
        <v>1.717741935483871</v>
      </c>
      <c r="L74" s="35"/>
    </row>
    <row r="75" spans="1:13" s="12" customFormat="1" x14ac:dyDescent="0.25">
      <c r="A75" s="37"/>
      <c r="B75" s="37"/>
      <c r="C75" s="37"/>
      <c r="D75" s="37"/>
      <c r="E75" s="37"/>
      <c r="F75" s="37"/>
      <c r="G75" s="37"/>
      <c r="H75" s="37"/>
      <c r="I75" s="38"/>
      <c r="J75" s="38"/>
      <c r="K75" s="38"/>
      <c r="L75" s="35"/>
    </row>
    <row r="76" spans="1:13" s="12" customFormat="1" x14ac:dyDescent="0.25">
      <c r="A76" s="70" t="s">
        <v>78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3" s="12" customFormat="1" ht="45.75" customHeight="1" x14ac:dyDescent="0.25">
      <c r="A77" s="65" t="s">
        <v>20</v>
      </c>
      <c r="B77" s="66"/>
      <c r="C77" s="66"/>
      <c r="D77" s="66"/>
      <c r="E77" s="67"/>
      <c r="F77" s="1" t="s">
        <v>7</v>
      </c>
      <c r="G77" s="1" t="s">
        <v>67</v>
      </c>
      <c r="H77" s="1" t="s">
        <v>66</v>
      </c>
      <c r="I77" s="1" t="s">
        <v>75</v>
      </c>
      <c r="J77" s="3" t="s">
        <v>70</v>
      </c>
      <c r="K77" s="1" t="s">
        <v>71</v>
      </c>
      <c r="L77" s="34"/>
      <c r="M77" s="34"/>
    </row>
    <row r="78" spans="1:13" s="12" customFormat="1" ht="41.25" customHeight="1" x14ac:dyDescent="0.25">
      <c r="A78" s="65" t="s">
        <v>21</v>
      </c>
      <c r="B78" s="66"/>
      <c r="C78" s="66"/>
      <c r="D78" s="66"/>
      <c r="E78" s="67"/>
      <c r="F78" s="2" t="s">
        <v>22</v>
      </c>
      <c r="G78" s="8">
        <v>0.2</v>
      </c>
      <c r="H78" s="8">
        <v>536.9</v>
      </c>
      <c r="I78" s="8">
        <f>G78*H78*12</f>
        <v>1288.56</v>
      </c>
      <c r="J78" s="39">
        <f>J73</f>
        <v>310</v>
      </c>
      <c r="K78" s="8">
        <f>I78/J78</f>
        <v>4.1566451612903226</v>
      </c>
      <c r="L78" s="40"/>
      <c r="M78" s="35"/>
    </row>
    <row r="79" spans="1:13" s="12" customFormat="1" ht="41.25" customHeight="1" x14ac:dyDescent="0.25">
      <c r="A79" s="65" t="s">
        <v>126</v>
      </c>
      <c r="B79" s="66"/>
      <c r="C79" s="66"/>
      <c r="D79" s="66"/>
      <c r="E79" s="67"/>
      <c r="F79" s="2" t="s">
        <v>22</v>
      </c>
      <c r="G79" s="7">
        <v>0.05</v>
      </c>
      <c r="H79" s="8">
        <v>76.7</v>
      </c>
      <c r="I79" s="8">
        <f>G79*H79*12</f>
        <v>46.02</v>
      </c>
      <c r="J79" s="39">
        <f>J78</f>
        <v>310</v>
      </c>
      <c r="K79" s="8">
        <f t="shared" ref="K79:K81" si="10">I79/J79</f>
        <v>0.14845161290322581</v>
      </c>
      <c r="L79" s="40"/>
      <c r="M79" s="35"/>
    </row>
    <row r="80" spans="1:13" s="12" customFormat="1" ht="41.25" customHeight="1" x14ac:dyDescent="0.25">
      <c r="A80" s="65" t="s">
        <v>127</v>
      </c>
      <c r="B80" s="66"/>
      <c r="C80" s="66"/>
      <c r="D80" s="66"/>
      <c r="E80" s="67"/>
      <c r="F80" s="2" t="s">
        <v>82</v>
      </c>
      <c r="G80" s="31"/>
      <c r="H80" s="8"/>
      <c r="I80" s="8">
        <v>308.64</v>
      </c>
      <c r="J80" s="39">
        <f>J79</f>
        <v>310</v>
      </c>
      <c r="K80" s="8">
        <f t="shared" si="10"/>
        <v>0.99561290322580642</v>
      </c>
      <c r="L80" s="40"/>
      <c r="M80" s="35"/>
    </row>
    <row r="81" spans="1:13" s="12" customFormat="1" ht="37.5" customHeight="1" x14ac:dyDescent="0.25">
      <c r="A81" s="65" t="s">
        <v>79</v>
      </c>
      <c r="B81" s="66"/>
      <c r="C81" s="66"/>
      <c r="D81" s="66"/>
      <c r="E81" s="67"/>
      <c r="F81" s="2" t="s">
        <v>80</v>
      </c>
      <c r="G81" s="7">
        <v>0.05</v>
      </c>
      <c r="H81" s="8">
        <v>1811.3</v>
      </c>
      <c r="I81" s="8">
        <f>G81*H81*12</f>
        <v>1086.78</v>
      </c>
      <c r="J81" s="39">
        <f>J78</f>
        <v>310</v>
      </c>
      <c r="K81" s="8">
        <f t="shared" si="10"/>
        <v>3.5057419354838708</v>
      </c>
      <c r="L81" s="40"/>
      <c r="M81" s="35"/>
    </row>
    <row r="82" spans="1:13" s="12" customFormat="1" x14ac:dyDescent="0.25">
      <c r="A82" s="78" t="s">
        <v>23</v>
      </c>
      <c r="B82" s="79"/>
      <c r="C82" s="79"/>
      <c r="D82" s="79"/>
      <c r="E82" s="79"/>
      <c r="F82" s="79"/>
      <c r="G82" s="79"/>
      <c r="H82" s="88"/>
      <c r="I82" s="36">
        <f>SUM(I78:I81)</f>
        <v>2730</v>
      </c>
      <c r="J82" s="41"/>
      <c r="K82" s="41">
        <f>SUM(K78:K81)</f>
        <v>8.806451612903226</v>
      </c>
      <c r="L82" s="42"/>
      <c r="M82" s="35"/>
    </row>
    <row r="83" spans="1:13" s="12" customFormat="1" x14ac:dyDescent="0.25">
      <c r="A83" s="37"/>
      <c r="B83" s="37"/>
      <c r="C83" s="37"/>
      <c r="D83" s="37"/>
      <c r="E83" s="37"/>
      <c r="F83" s="37"/>
      <c r="G83" s="37"/>
      <c r="H83" s="37"/>
      <c r="I83" s="38"/>
      <c r="J83" s="43"/>
      <c r="K83" s="43"/>
      <c r="L83" s="42"/>
      <c r="M83" s="35"/>
    </row>
    <row r="84" spans="1:13" s="12" customFormat="1" x14ac:dyDescent="0.25">
      <c r="A84" s="37"/>
      <c r="B84" s="37"/>
      <c r="C84" s="37"/>
      <c r="D84" s="37"/>
      <c r="E84" s="37"/>
      <c r="F84" s="37"/>
      <c r="G84" s="37"/>
      <c r="H84" s="37"/>
      <c r="I84" s="38"/>
      <c r="J84" s="43"/>
      <c r="K84" s="43"/>
      <c r="L84" s="42"/>
      <c r="M84" s="35"/>
    </row>
    <row r="85" spans="1:13" s="12" customFormat="1" x14ac:dyDescent="0.25">
      <c r="A85" s="70" t="s">
        <v>39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3" s="12" customFormat="1" ht="75" x14ac:dyDescent="0.25">
      <c r="A86" s="65" t="s">
        <v>5</v>
      </c>
      <c r="B86" s="66"/>
      <c r="C86" s="66"/>
      <c r="D86" s="66"/>
      <c r="E86" s="67"/>
      <c r="F86" s="1" t="s">
        <v>6</v>
      </c>
      <c r="G86" s="1" t="s">
        <v>1</v>
      </c>
      <c r="H86" s="1" t="s">
        <v>68</v>
      </c>
      <c r="I86" s="1" t="s">
        <v>69</v>
      </c>
      <c r="J86" s="1" t="s">
        <v>70</v>
      </c>
      <c r="K86" s="1" t="s">
        <v>71</v>
      </c>
      <c r="L86" s="2"/>
    </row>
    <row r="87" spans="1:13" s="12" customFormat="1" ht="15" customHeight="1" x14ac:dyDescent="0.25">
      <c r="A87" s="68" t="s">
        <v>3</v>
      </c>
      <c r="B87" s="68"/>
      <c r="C87" s="68"/>
      <c r="D87" s="68"/>
      <c r="E87" s="68"/>
      <c r="F87" s="44">
        <f>'Работа №1'!F87</f>
        <v>25160</v>
      </c>
      <c r="G87" s="7">
        <f>L18</f>
        <v>0.05</v>
      </c>
      <c r="H87" s="45">
        <f>F87*G87*12</f>
        <v>15096</v>
      </c>
      <c r="I87" s="45">
        <f>H87*1.302</f>
        <v>19654.992000000002</v>
      </c>
      <c r="J87" s="21">
        <f>J78</f>
        <v>310</v>
      </c>
      <c r="K87" s="8">
        <f>I87/J87</f>
        <v>63.403200000000005</v>
      </c>
      <c r="L87" s="8"/>
    </row>
    <row r="88" spans="1:13" s="12" customFormat="1" ht="15" customHeight="1" x14ac:dyDescent="0.25">
      <c r="A88" s="68" t="s">
        <v>45</v>
      </c>
      <c r="B88" s="68"/>
      <c r="C88" s="68"/>
      <c r="D88" s="68"/>
      <c r="E88" s="68"/>
      <c r="F88" s="44">
        <f>'Работа №1'!F88</f>
        <v>14755.3</v>
      </c>
      <c r="G88" s="7">
        <f t="shared" ref="G88:G103" si="11">L19</f>
        <v>0.05</v>
      </c>
      <c r="H88" s="45">
        <f t="shared" ref="H88:H103" si="12">F88*G88*12</f>
        <v>8853.18</v>
      </c>
      <c r="I88" s="45">
        <f t="shared" ref="I88:I103" si="13">H88*1.302</f>
        <v>11526.84036</v>
      </c>
      <c r="J88" s="21">
        <f t="shared" ref="J88:J93" si="14">J87</f>
        <v>310</v>
      </c>
      <c r="K88" s="8">
        <f t="shared" ref="K88:K103" si="15">I88/J88</f>
        <v>37.183356000000003</v>
      </c>
      <c r="L88" s="8"/>
    </row>
    <row r="89" spans="1:13" s="12" customFormat="1" ht="15" customHeight="1" x14ac:dyDescent="0.25">
      <c r="A89" s="68" t="s">
        <v>51</v>
      </c>
      <c r="B89" s="68"/>
      <c r="C89" s="68"/>
      <c r="D89" s="68"/>
      <c r="E89" s="68"/>
      <c r="F89" s="44">
        <f>'Работа №1'!F94</f>
        <v>6642.75</v>
      </c>
      <c r="G89" s="7">
        <f t="shared" si="11"/>
        <v>2.5000000000000001E-2</v>
      </c>
      <c r="H89" s="45">
        <f t="shared" si="12"/>
        <v>1992.8250000000003</v>
      </c>
      <c r="I89" s="45">
        <f t="shared" si="13"/>
        <v>2594.6581500000007</v>
      </c>
      <c r="J89" s="21">
        <f t="shared" si="14"/>
        <v>310</v>
      </c>
      <c r="K89" s="8">
        <f t="shared" si="15"/>
        <v>8.3698650000000026</v>
      </c>
      <c r="L89" s="8"/>
    </row>
    <row r="90" spans="1:13" s="12" customFormat="1" ht="15" customHeight="1" x14ac:dyDescent="0.25">
      <c r="A90" s="68" t="s">
        <v>87</v>
      </c>
      <c r="B90" s="68"/>
      <c r="C90" s="68"/>
      <c r="D90" s="68"/>
      <c r="E90" s="68"/>
      <c r="F90" s="44">
        <f>'Работа №1'!F92</f>
        <v>8004.35</v>
      </c>
      <c r="G90" s="7">
        <f t="shared" si="11"/>
        <v>0.05</v>
      </c>
      <c r="H90" s="45">
        <f t="shared" si="12"/>
        <v>4802.6100000000006</v>
      </c>
      <c r="I90" s="45">
        <f t="shared" si="13"/>
        <v>6252.9982200000013</v>
      </c>
      <c r="J90" s="21">
        <f t="shared" si="14"/>
        <v>310</v>
      </c>
      <c r="K90" s="8">
        <f t="shared" si="15"/>
        <v>20.170962000000003</v>
      </c>
      <c r="L90" s="8"/>
    </row>
    <row r="91" spans="1:13" s="12" customFormat="1" ht="15" customHeight="1" x14ac:dyDescent="0.25">
      <c r="A91" s="68" t="s">
        <v>49</v>
      </c>
      <c r="B91" s="68"/>
      <c r="C91" s="68"/>
      <c r="D91" s="68"/>
      <c r="E91" s="68"/>
      <c r="F91" s="44">
        <f>'Работа №1'!F43</f>
        <v>11247.35</v>
      </c>
      <c r="G91" s="7">
        <f t="shared" si="11"/>
        <v>0.05</v>
      </c>
      <c r="H91" s="45">
        <f t="shared" si="12"/>
        <v>6748.4100000000008</v>
      </c>
      <c r="I91" s="45">
        <f t="shared" si="13"/>
        <v>8786.4298200000012</v>
      </c>
      <c r="J91" s="21">
        <f t="shared" si="14"/>
        <v>310</v>
      </c>
      <c r="K91" s="8">
        <f t="shared" si="15"/>
        <v>28.343322000000004</v>
      </c>
      <c r="L91" s="8"/>
    </row>
    <row r="92" spans="1:13" s="12" customFormat="1" ht="15" customHeight="1" x14ac:dyDescent="0.25">
      <c r="A92" s="68" t="s">
        <v>50</v>
      </c>
      <c r="B92" s="68"/>
      <c r="C92" s="68"/>
      <c r="D92" s="68"/>
      <c r="E92" s="68"/>
      <c r="F92" s="44">
        <f>'Работа №1'!F44</f>
        <v>14755.2</v>
      </c>
      <c r="G92" s="7">
        <f t="shared" si="11"/>
        <v>0.05</v>
      </c>
      <c r="H92" s="45">
        <f t="shared" si="12"/>
        <v>8853.1200000000008</v>
      </c>
      <c r="I92" s="45">
        <f t="shared" si="13"/>
        <v>11526.762240000002</v>
      </c>
      <c r="J92" s="21">
        <f t="shared" si="14"/>
        <v>310</v>
      </c>
      <c r="K92" s="8">
        <f t="shared" si="15"/>
        <v>37.183104000000007</v>
      </c>
      <c r="L92" s="8"/>
    </row>
    <row r="93" spans="1:13" s="12" customFormat="1" ht="15" customHeight="1" x14ac:dyDescent="0.25">
      <c r="A93" s="68" t="s">
        <v>88</v>
      </c>
      <c r="B93" s="68"/>
      <c r="C93" s="68"/>
      <c r="D93" s="68"/>
      <c r="E93" s="68"/>
      <c r="F93" s="44">
        <f>'Работа №1'!F45</f>
        <v>14045.45</v>
      </c>
      <c r="G93" s="7">
        <f t="shared" si="11"/>
        <v>0.05</v>
      </c>
      <c r="H93" s="45">
        <f t="shared" si="12"/>
        <v>8427.27</v>
      </c>
      <c r="I93" s="45">
        <f t="shared" si="13"/>
        <v>10972.305540000001</v>
      </c>
      <c r="J93" s="21">
        <f t="shared" si="14"/>
        <v>310</v>
      </c>
      <c r="K93" s="8">
        <f t="shared" si="15"/>
        <v>35.394534000000007</v>
      </c>
      <c r="L93" s="8"/>
    </row>
    <row r="94" spans="1:13" s="12" customFormat="1" ht="15" customHeight="1" x14ac:dyDescent="0.25">
      <c r="A94" s="68" t="s">
        <v>89</v>
      </c>
      <c r="B94" s="68"/>
      <c r="C94" s="68"/>
      <c r="D94" s="68"/>
      <c r="E94" s="68"/>
      <c r="F94" s="44">
        <f>'Работа №1'!F102</f>
        <v>3674.2777000000001</v>
      </c>
      <c r="G94" s="7">
        <f t="shared" si="11"/>
        <v>0.05</v>
      </c>
      <c r="H94" s="45">
        <f t="shared" si="12"/>
        <v>2204.5666200000001</v>
      </c>
      <c r="I94" s="45">
        <f t="shared" si="13"/>
        <v>2870.3457392400001</v>
      </c>
      <c r="J94" s="21">
        <f t="shared" ref="J94:J103" si="16">J93</f>
        <v>310</v>
      </c>
      <c r="K94" s="8">
        <f t="shared" si="15"/>
        <v>9.2591798040000004</v>
      </c>
      <c r="L94" s="8"/>
    </row>
    <row r="95" spans="1:13" s="12" customFormat="1" ht="15" customHeight="1" x14ac:dyDescent="0.25">
      <c r="A95" s="68" t="s">
        <v>90</v>
      </c>
      <c r="B95" s="68"/>
      <c r="C95" s="68"/>
      <c r="D95" s="68"/>
      <c r="E95" s="68"/>
      <c r="F95" s="44">
        <f>'Работа №1'!F103</f>
        <v>4952.0420000000004</v>
      </c>
      <c r="G95" s="7">
        <f t="shared" si="11"/>
        <v>0.05</v>
      </c>
      <c r="H95" s="45">
        <f t="shared" si="12"/>
        <v>2971.2252000000003</v>
      </c>
      <c r="I95" s="45">
        <f t="shared" si="13"/>
        <v>3868.5352104000003</v>
      </c>
      <c r="J95" s="21">
        <f t="shared" si="16"/>
        <v>310</v>
      </c>
      <c r="K95" s="8">
        <f t="shared" si="15"/>
        <v>12.479145840000001</v>
      </c>
      <c r="L95" s="8"/>
    </row>
    <row r="96" spans="1:13" s="12" customFormat="1" ht="15" customHeight="1" x14ac:dyDescent="0.25">
      <c r="A96" s="68" t="s">
        <v>91</v>
      </c>
      <c r="B96" s="68"/>
      <c r="C96" s="68"/>
      <c r="D96" s="68"/>
      <c r="E96" s="68"/>
      <c r="F96" s="44">
        <f>'Работа №1'!F46</f>
        <v>14095.45</v>
      </c>
      <c r="G96" s="7">
        <f t="shared" si="11"/>
        <v>0.05</v>
      </c>
      <c r="H96" s="45">
        <f t="shared" si="12"/>
        <v>8457.27</v>
      </c>
      <c r="I96" s="45">
        <f t="shared" si="13"/>
        <v>11011.365540000001</v>
      </c>
      <c r="J96" s="21">
        <f t="shared" si="16"/>
        <v>310</v>
      </c>
      <c r="K96" s="8">
        <f t="shared" si="15"/>
        <v>35.520534000000005</v>
      </c>
      <c r="L96" s="8"/>
    </row>
    <row r="97" spans="1:13" s="12" customFormat="1" ht="15" customHeight="1" x14ac:dyDescent="0.25">
      <c r="A97" s="68" t="s">
        <v>92</v>
      </c>
      <c r="B97" s="68"/>
      <c r="C97" s="68"/>
      <c r="D97" s="68"/>
      <c r="E97" s="68"/>
      <c r="F97" s="44">
        <f>'Работа №1'!F47</f>
        <v>11503.55</v>
      </c>
      <c r="G97" s="7">
        <f t="shared" si="11"/>
        <v>7.4999999999999997E-2</v>
      </c>
      <c r="H97" s="45">
        <f t="shared" si="12"/>
        <v>10353.195</v>
      </c>
      <c r="I97" s="45">
        <f t="shared" si="13"/>
        <v>13479.85989</v>
      </c>
      <c r="J97" s="21">
        <f t="shared" si="16"/>
        <v>310</v>
      </c>
      <c r="K97" s="8">
        <f t="shared" si="15"/>
        <v>43.483418999999998</v>
      </c>
      <c r="L97" s="8"/>
    </row>
    <row r="98" spans="1:13" s="12" customFormat="1" ht="15" customHeight="1" x14ac:dyDescent="0.25">
      <c r="A98" s="68" t="s">
        <v>52</v>
      </c>
      <c r="B98" s="68"/>
      <c r="C98" s="68"/>
      <c r="D98" s="68"/>
      <c r="E98" s="68"/>
      <c r="F98" s="44">
        <f>'Работа №1'!F50</f>
        <v>14045.45</v>
      </c>
      <c r="G98" s="7">
        <f t="shared" si="11"/>
        <v>0.05</v>
      </c>
      <c r="H98" s="45">
        <f t="shared" si="12"/>
        <v>8427.27</v>
      </c>
      <c r="I98" s="45">
        <f t="shared" si="13"/>
        <v>10972.305540000001</v>
      </c>
      <c r="J98" s="21">
        <f t="shared" si="16"/>
        <v>310</v>
      </c>
      <c r="K98" s="8">
        <f t="shared" si="15"/>
        <v>35.394534000000007</v>
      </c>
      <c r="L98" s="8"/>
    </row>
    <row r="99" spans="1:13" s="12" customFormat="1" ht="15" customHeight="1" x14ac:dyDescent="0.25">
      <c r="A99" s="68" t="s">
        <v>53</v>
      </c>
      <c r="B99" s="68"/>
      <c r="C99" s="68"/>
      <c r="D99" s="68"/>
      <c r="E99" s="68"/>
      <c r="F99" s="44">
        <f>'Работа №1'!F96</f>
        <v>10461.879999999999</v>
      </c>
      <c r="G99" s="7">
        <f t="shared" si="11"/>
        <v>0.4</v>
      </c>
      <c r="H99" s="45">
        <f t="shared" si="12"/>
        <v>50217.02399999999</v>
      </c>
      <c r="I99" s="45">
        <f t="shared" si="13"/>
        <v>65382.565247999992</v>
      </c>
      <c r="J99" s="21">
        <f t="shared" si="16"/>
        <v>310</v>
      </c>
      <c r="K99" s="8">
        <f t="shared" si="15"/>
        <v>210.91150079999997</v>
      </c>
      <c r="L99" s="8"/>
    </row>
    <row r="100" spans="1:13" s="12" customFormat="1" ht="15" customHeight="1" x14ac:dyDescent="0.25">
      <c r="A100" s="68" t="s">
        <v>96</v>
      </c>
      <c r="B100" s="68"/>
      <c r="C100" s="68"/>
      <c r="D100" s="68"/>
      <c r="E100" s="68"/>
      <c r="F100" s="55">
        <f>'Работа №1'!F98</f>
        <v>14395.95</v>
      </c>
      <c r="G100" s="7">
        <f t="shared" si="11"/>
        <v>0.05</v>
      </c>
      <c r="H100" s="45">
        <f t="shared" si="12"/>
        <v>8637.5700000000015</v>
      </c>
      <c r="I100" s="45">
        <f t="shared" si="13"/>
        <v>11246.116140000002</v>
      </c>
      <c r="J100" s="21">
        <f t="shared" si="16"/>
        <v>310</v>
      </c>
      <c r="K100" s="8">
        <f t="shared" si="15"/>
        <v>36.277794000000007</v>
      </c>
      <c r="L100" s="8"/>
    </row>
    <row r="101" spans="1:13" s="12" customFormat="1" ht="15" customHeight="1" x14ac:dyDescent="0.25">
      <c r="A101" s="68" t="s">
        <v>97</v>
      </c>
      <c r="B101" s="68"/>
      <c r="C101" s="68"/>
      <c r="D101" s="68"/>
      <c r="E101" s="68"/>
      <c r="F101" s="44">
        <f>'Работа №1'!F99</f>
        <v>10645.95</v>
      </c>
      <c r="G101" s="7">
        <f t="shared" si="11"/>
        <v>0.05</v>
      </c>
      <c r="H101" s="45">
        <f t="shared" si="12"/>
        <v>6387.57</v>
      </c>
      <c r="I101" s="45">
        <f t="shared" si="13"/>
        <v>8316.6161400000001</v>
      </c>
      <c r="J101" s="21">
        <f t="shared" si="16"/>
        <v>310</v>
      </c>
      <c r="K101" s="8">
        <f t="shared" si="15"/>
        <v>26.827794000000001</v>
      </c>
      <c r="L101" s="8"/>
    </row>
    <row r="102" spans="1:13" s="12" customFormat="1" ht="15" customHeight="1" x14ac:dyDescent="0.25">
      <c r="A102" s="68" t="s">
        <v>55</v>
      </c>
      <c r="B102" s="68"/>
      <c r="C102" s="68"/>
      <c r="D102" s="68"/>
      <c r="E102" s="68"/>
      <c r="F102" s="44">
        <f>'Работа №1'!F100</f>
        <v>9941.08</v>
      </c>
      <c r="G102" s="7">
        <f t="shared" si="11"/>
        <v>0.8</v>
      </c>
      <c r="H102" s="45">
        <f t="shared" si="12"/>
        <v>95434.368000000002</v>
      </c>
      <c r="I102" s="45">
        <f t="shared" si="13"/>
        <v>124255.54713600001</v>
      </c>
      <c r="J102" s="21">
        <f t="shared" si="16"/>
        <v>310</v>
      </c>
      <c r="K102" s="8">
        <f t="shared" si="15"/>
        <v>400.82434560000002</v>
      </c>
      <c r="L102" s="8"/>
    </row>
    <row r="103" spans="1:13" s="12" customFormat="1" ht="15" customHeight="1" x14ac:dyDescent="0.25">
      <c r="A103" s="68" t="s">
        <v>98</v>
      </c>
      <c r="B103" s="68"/>
      <c r="C103" s="68"/>
      <c r="D103" s="68"/>
      <c r="E103" s="68"/>
      <c r="F103" s="44">
        <f>'Работа №1'!F101</f>
        <v>13145.91</v>
      </c>
      <c r="G103" s="7">
        <f t="shared" si="11"/>
        <v>0.05</v>
      </c>
      <c r="H103" s="45">
        <f t="shared" si="12"/>
        <v>7887.5460000000003</v>
      </c>
      <c r="I103" s="45">
        <f t="shared" si="13"/>
        <v>10269.584892000001</v>
      </c>
      <c r="J103" s="21">
        <f t="shared" si="16"/>
        <v>310</v>
      </c>
      <c r="K103" s="8">
        <f t="shared" si="15"/>
        <v>33.127693200000003</v>
      </c>
      <c r="L103" s="8"/>
    </row>
    <row r="104" spans="1:13" ht="20.25" customHeight="1" x14ac:dyDescent="0.25">
      <c r="A104" s="74" t="s">
        <v>24</v>
      </c>
      <c r="B104" s="75"/>
      <c r="C104" s="75"/>
      <c r="D104" s="75"/>
      <c r="E104" s="75"/>
      <c r="F104" s="75"/>
      <c r="G104" s="75"/>
      <c r="H104" s="76"/>
      <c r="I104" s="22">
        <f>SUM(I87:I103)</f>
        <v>332987.82780564</v>
      </c>
      <c r="J104" s="22"/>
      <c r="K104" s="22">
        <f>SUM(K87:K103)</f>
        <v>1074.1542832440002</v>
      </c>
      <c r="L104" s="46"/>
      <c r="M104" s="12"/>
    </row>
    <row r="105" spans="1:13" s="12" customFormat="1" ht="12" customHeight="1" x14ac:dyDescent="0.25">
      <c r="F105" s="47"/>
      <c r="G105" s="47"/>
      <c r="H105" s="47"/>
      <c r="I105" s="47"/>
      <c r="J105" s="47"/>
      <c r="K105" s="47"/>
      <c r="L105" s="47"/>
    </row>
    <row r="106" spans="1:13" x14ac:dyDescent="0.25">
      <c r="A106" s="73" t="s">
        <v>81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89"/>
      <c r="M106" s="12"/>
    </row>
    <row r="107" spans="1:13" ht="60" x14ac:dyDescent="0.25">
      <c r="A107" s="77" t="s">
        <v>57</v>
      </c>
      <c r="B107" s="77"/>
      <c r="C107" s="77"/>
      <c r="D107" s="77"/>
      <c r="E107" s="77"/>
      <c r="F107" s="1" t="s">
        <v>7</v>
      </c>
      <c r="G107" s="1" t="s">
        <v>67</v>
      </c>
      <c r="H107" s="1" t="s">
        <v>66</v>
      </c>
      <c r="I107" s="1" t="s">
        <v>75</v>
      </c>
      <c r="J107" s="1" t="s">
        <v>70</v>
      </c>
      <c r="K107" s="3" t="s">
        <v>71</v>
      </c>
      <c r="L107" s="25"/>
      <c r="M107" s="12"/>
    </row>
    <row r="108" spans="1:13" x14ac:dyDescent="0.25">
      <c r="A108" s="71" t="str">
        <f>'Работа №3'!A119:E119</f>
        <v>Мероприятия, призовая продукция</v>
      </c>
      <c r="B108" s="71"/>
      <c r="C108" s="71"/>
      <c r="D108" s="71"/>
      <c r="E108" s="71"/>
      <c r="F108" s="6" t="s">
        <v>82</v>
      </c>
      <c r="G108" s="31"/>
      <c r="H108" s="45"/>
      <c r="I108" s="45">
        <v>7537</v>
      </c>
      <c r="J108" s="21">
        <f>J91</f>
        <v>310</v>
      </c>
      <c r="K108" s="32">
        <f>I108/J108</f>
        <v>24.312903225806451</v>
      </c>
      <c r="L108" s="29"/>
      <c r="M108" s="12"/>
    </row>
    <row r="109" spans="1:13" x14ac:dyDescent="0.25">
      <c r="A109" s="78" t="s">
        <v>83</v>
      </c>
      <c r="B109" s="79"/>
      <c r="C109" s="79"/>
      <c r="D109" s="79"/>
      <c r="E109" s="79"/>
      <c r="F109" s="79"/>
      <c r="G109" s="79"/>
      <c r="H109" s="79"/>
      <c r="I109" s="36">
        <f>SUM(I108:I108)</f>
        <v>7537</v>
      </c>
      <c r="J109" s="41"/>
      <c r="K109" s="41">
        <f>SUM(K108:K108)</f>
        <v>24.312903225806451</v>
      </c>
      <c r="L109" s="29"/>
      <c r="M109" s="12"/>
    </row>
    <row r="110" spans="1:13" s="12" customFormat="1" x14ac:dyDescent="0.25">
      <c r="F110" s="47"/>
      <c r="G110" s="47"/>
      <c r="H110" s="47"/>
      <c r="I110" s="47"/>
      <c r="J110" s="47"/>
      <c r="K110" s="47"/>
      <c r="L110" s="47"/>
    </row>
    <row r="111" spans="1:13" s="12" customFormat="1" ht="12.75" customHeight="1" x14ac:dyDescent="0.25">
      <c r="A111" s="73" t="s">
        <v>25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</row>
    <row r="112" spans="1:13" s="12" customFormat="1" ht="15" customHeight="1" x14ac:dyDescent="0.25">
      <c r="A112" s="72" t="s">
        <v>26</v>
      </c>
      <c r="B112" s="72"/>
      <c r="C112" s="72"/>
      <c r="D112" s="65" t="s">
        <v>27</v>
      </c>
      <c r="E112" s="66"/>
      <c r="F112" s="66"/>
      <c r="G112" s="66"/>
      <c r="H112" s="66"/>
      <c r="I112" s="66"/>
      <c r="J112" s="67"/>
      <c r="K112" s="72" t="s">
        <v>38</v>
      </c>
      <c r="L112" s="72"/>
    </row>
    <row r="113" spans="1:12" s="12" customFormat="1" ht="30" x14ac:dyDescent="0.25">
      <c r="A113" s="6" t="s">
        <v>28</v>
      </c>
      <c r="B113" s="2" t="s">
        <v>29</v>
      </c>
      <c r="C113" s="6" t="s">
        <v>30</v>
      </c>
      <c r="D113" s="6" t="s">
        <v>31</v>
      </c>
      <c r="E113" s="6" t="s">
        <v>32</v>
      </c>
      <c r="F113" s="6" t="s">
        <v>33</v>
      </c>
      <c r="G113" s="6" t="s">
        <v>34</v>
      </c>
      <c r="H113" s="6" t="s">
        <v>35</v>
      </c>
      <c r="I113" s="6" t="s">
        <v>36</v>
      </c>
      <c r="J113" s="6" t="s">
        <v>37</v>
      </c>
      <c r="K113" s="72"/>
      <c r="L113" s="72"/>
    </row>
    <row r="114" spans="1:12" s="12" customFormat="1" x14ac:dyDescent="0.25">
      <c r="A114" s="8">
        <f>K51</f>
        <v>751.06792152000003</v>
      </c>
      <c r="B114" s="8"/>
      <c r="C114" s="8"/>
      <c r="D114" s="8">
        <f>K59</f>
        <v>181.87087096774195</v>
      </c>
      <c r="E114" s="8">
        <f>K69</f>
        <v>34.114517741935487</v>
      </c>
      <c r="F114" s="8"/>
      <c r="G114" s="8">
        <f>K74</f>
        <v>1.717741935483871</v>
      </c>
      <c r="H114" s="8">
        <f>K82</f>
        <v>8.806451612903226</v>
      </c>
      <c r="I114" s="8">
        <f>K104</f>
        <v>1074.1542832440002</v>
      </c>
      <c r="J114" s="8">
        <f>K109</f>
        <v>24.312903225806451</v>
      </c>
      <c r="K114" s="83">
        <f>SUM(A114:J114)</f>
        <v>2076.0446902478716</v>
      </c>
      <c r="L114" s="84"/>
    </row>
    <row r="115" spans="1:12" s="12" customFormat="1" x14ac:dyDescent="0.25"/>
    <row r="116" spans="1:12" s="12" customFormat="1" ht="15.75" x14ac:dyDescent="0.25">
      <c r="A116" s="10" t="s">
        <v>134</v>
      </c>
      <c r="B116" s="10"/>
      <c r="C116" s="10"/>
      <c r="D116" s="10"/>
      <c r="E116" s="10"/>
      <c r="F116" s="10" t="s">
        <v>135</v>
      </c>
    </row>
    <row r="117" spans="1:12" s="12" customFormat="1" x14ac:dyDescent="0.25">
      <c r="I117" s="36">
        <f>I109+I104+I82+I74+I69+I59+I51</f>
        <v>643573.85397684004</v>
      </c>
      <c r="K117" s="36">
        <f>K114*J108</f>
        <v>643573.85397684015</v>
      </c>
    </row>
    <row r="118" spans="1:12" s="12" customFormat="1" x14ac:dyDescent="0.25"/>
    <row r="119" spans="1:12" s="12" customFormat="1" x14ac:dyDescent="0.25"/>
    <row r="120" spans="1:12" s="12" customFormat="1" x14ac:dyDescent="0.25"/>
    <row r="121" spans="1:12" s="12" customFormat="1" x14ac:dyDescent="0.25">
      <c r="A121" s="50" t="str">
        <f>'Услуга №2 '!A120</f>
        <v>Курлович Анастасия Вячеславовна</v>
      </c>
      <c r="B121" s="50"/>
      <c r="C121" s="50"/>
    </row>
    <row r="122" spans="1:12" s="12" customFormat="1" x14ac:dyDescent="0.25">
      <c r="A122" s="50" t="s">
        <v>64</v>
      </c>
      <c r="B122" s="50"/>
      <c r="C122" s="50"/>
    </row>
  </sheetData>
  <mergeCells count="113">
    <mergeCell ref="A81:E81"/>
    <mergeCell ref="A82:H82"/>
    <mergeCell ref="A99:E99"/>
    <mergeCell ref="A100:E100"/>
    <mergeCell ref="A101:E101"/>
    <mergeCell ref="A102:E102"/>
    <mergeCell ref="A103:E103"/>
    <mergeCell ref="A89:E89"/>
    <mergeCell ref="A90:E90"/>
    <mergeCell ref="A92:E92"/>
    <mergeCell ref="A93:E93"/>
    <mergeCell ref="A94:E94"/>
    <mergeCell ref="A95:E95"/>
    <mergeCell ref="A96:E96"/>
    <mergeCell ref="A97:E97"/>
    <mergeCell ref="A98:E98"/>
    <mergeCell ref="K114:L114"/>
    <mergeCell ref="A30:E30"/>
    <mergeCell ref="A31:E31"/>
    <mergeCell ref="A32:E32"/>
    <mergeCell ref="A33:E33"/>
    <mergeCell ref="A34:E34"/>
    <mergeCell ref="A106:L106"/>
    <mergeCell ref="A107:E107"/>
    <mergeCell ref="A108:E108"/>
    <mergeCell ref="A109:H109"/>
    <mergeCell ref="A111:L111"/>
    <mergeCell ref="A112:C112"/>
    <mergeCell ref="D112:J112"/>
    <mergeCell ref="K112:L113"/>
    <mergeCell ref="A85:L85"/>
    <mergeCell ref="A86:E86"/>
    <mergeCell ref="A87:E87"/>
    <mergeCell ref="A88:E88"/>
    <mergeCell ref="A91:E91"/>
    <mergeCell ref="A104:H104"/>
    <mergeCell ref="A74:H74"/>
    <mergeCell ref="A76:L76"/>
    <mergeCell ref="A77:E77"/>
    <mergeCell ref="A78:E78"/>
    <mergeCell ref="A80:E80"/>
    <mergeCell ref="A55:E55"/>
    <mergeCell ref="A56:E56"/>
    <mergeCell ref="A57:E57"/>
    <mergeCell ref="A58:E58"/>
    <mergeCell ref="A59:H59"/>
    <mergeCell ref="A61:L61"/>
    <mergeCell ref="A51:H51"/>
    <mergeCell ref="A53:L53"/>
    <mergeCell ref="A54:E54"/>
    <mergeCell ref="A79:E79"/>
    <mergeCell ref="A68:E68"/>
    <mergeCell ref="A69:H69"/>
    <mergeCell ref="A71:L71"/>
    <mergeCell ref="A72:E72"/>
    <mergeCell ref="A73:E73"/>
    <mergeCell ref="A62:E62"/>
    <mergeCell ref="A63:E63"/>
    <mergeCell ref="A64:E64"/>
    <mergeCell ref="A65:E65"/>
    <mergeCell ref="A66:E66"/>
    <mergeCell ref="A67:E67"/>
    <mergeCell ref="A50:E50"/>
    <mergeCell ref="A44:E44"/>
    <mergeCell ref="A45:E45"/>
    <mergeCell ref="A46:E46"/>
    <mergeCell ref="A47:E47"/>
    <mergeCell ref="A48:E48"/>
    <mergeCell ref="A49:E49"/>
    <mergeCell ref="A38:E38"/>
    <mergeCell ref="A39:E39"/>
    <mergeCell ref="A40:E40"/>
    <mergeCell ref="A41:E41"/>
    <mergeCell ref="A42:E42"/>
    <mergeCell ref="A43:E43"/>
    <mergeCell ref="G33:K33"/>
    <mergeCell ref="G34:K34"/>
    <mergeCell ref="A35:E35"/>
    <mergeCell ref="G35:K35"/>
    <mergeCell ref="A29:E29"/>
    <mergeCell ref="G31:K31"/>
    <mergeCell ref="G32:K32"/>
    <mergeCell ref="G29:K29"/>
    <mergeCell ref="A28:E28"/>
    <mergeCell ref="G30:K30"/>
    <mergeCell ref="G28:K28"/>
    <mergeCell ref="A27:E27"/>
    <mergeCell ref="G25:K25"/>
    <mergeCell ref="G26:K26"/>
    <mergeCell ref="G27:K27"/>
    <mergeCell ref="G22:K22"/>
    <mergeCell ref="G23:K23"/>
    <mergeCell ref="G24:K24"/>
    <mergeCell ref="A24:E24"/>
    <mergeCell ref="A25:E25"/>
    <mergeCell ref="A22:E22"/>
    <mergeCell ref="A23:E23"/>
    <mergeCell ref="A18:E18"/>
    <mergeCell ref="G18:K18"/>
    <mergeCell ref="A19:E19"/>
    <mergeCell ref="G19:K19"/>
    <mergeCell ref="A20:E20"/>
    <mergeCell ref="G20:K20"/>
    <mergeCell ref="A26:E26"/>
    <mergeCell ref="A4:F4"/>
    <mergeCell ref="A5:D5"/>
    <mergeCell ref="A8:L8"/>
    <mergeCell ref="A9:L9"/>
    <mergeCell ref="A10:L10"/>
    <mergeCell ref="A17:E17"/>
    <mergeCell ref="G17:K17"/>
    <mergeCell ref="A21:E21"/>
    <mergeCell ref="G21:K21"/>
  </mergeCells>
  <printOptions horizontalCentered="1"/>
  <pageMargins left="0" right="0" top="0" bottom="0" header="0" footer="0"/>
  <pageSetup paperSize="9" scale="75" orientation="landscape" r:id="rId1"/>
  <rowBreaks count="2" manualBreakCount="2">
    <brk id="46" max="16383" man="1"/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N133"/>
  <sheetViews>
    <sheetView view="pageBreakPreview" zoomScale="60" zoomScaleNormal="90" workbookViewId="0">
      <selection activeCell="L26" sqref="L26"/>
    </sheetView>
  </sheetViews>
  <sheetFormatPr defaultRowHeight="15" x14ac:dyDescent="0.25"/>
  <cols>
    <col min="1" max="3" width="9.140625" style="24" customWidth="1"/>
    <col min="4" max="4" width="10.28515625" style="24" customWidth="1"/>
    <col min="5" max="5" width="18.85546875" style="24" customWidth="1"/>
    <col min="6" max="6" width="11.42578125" style="24" customWidth="1"/>
    <col min="7" max="7" width="14.28515625" style="24" customWidth="1"/>
    <col min="8" max="8" width="17.42578125" style="24" customWidth="1"/>
    <col min="9" max="9" width="13.7109375" style="24" customWidth="1"/>
    <col min="10" max="10" width="14.28515625" style="24" customWidth="1"/>
    <col min="11" max="11" width="13.140625" style="24" customWidth="1"/>
    <col min="12" max="12" width="9.140625" style="24" customWidth="1"/>
    <col min="13" max="13" width="13.5703125" style="24" customWidth="1"/>
    <col min="14" max="14" width="12" style="24" bestFit="1" customWidth="1"/>
    <col min="15" max="16384" width="9.140625" style="24"/>
  </cols>
  <sheetData>
    <row r="1" spans="1:12" s="17" customFormat="1" x14ac:dyDescent="0.25">
      <c r="A1" s="51" t="s">
        <v>61</v>
      </c>
      <c r="B1" s="51"/>
      <c r="C1" s="51"/>
      <c r="D1" s="11"/>
    </row>
    <row r="2" spans="1:12" s="17" customFormat="1" x14ac:dyDescent="0.25">
      <c r="A2" s="52" t="s">
        <v>62</v>
      </c>
      <c r="B2" s="52"/>
      <c r="C2" s="52"/>
      <c r="D2" s="11"/>
    </row>
    <row r="3" spans="1:12" s="17" customFormat="1" x14ac:dyDescent="0.25">
      <c r="A3" s="53"/>
      <c r="B3" s="53"/>
      <c r="C3" s="53"/>
      <c r="D3" s="11"/>
    </row>
    <row r="4" spans="1:12" s="17" customFormat="1" x14ac:dyDescent="0.25">
      <c r="A4" s="90" t="s">
        <v>63</v>
      </c>
      <c r="B4" s="90"/>
      <c r="C4" s="90"/>
      <c r="D4" s="91"/>
      <c r="E4" s="91"/>
      <c r="F4" s="91"/>
    </row>
    <row r="5" spans="1:12" s="17" customFormat="1" x14ac:dyDescent="0.25">
      <c r="A5" s="92" t="s">
        <v>113</v>
      </c>
      <c r="B5" s="92"/>
      <c r="C5" s="92"/>
      <c r="D5" s="91"/>
    </row>
    <row r="6" spans="1:12" s="17" customFormat="1" x14ac:dyDescent="0.25"/>
    <row r="7" spans="1:12" s="17" customFormat="1" x14ac:dyDescent="0.25"/>
    <row r="8" spans="1:12" s="17" customFormat="1" x14ac:dyDescent="0.25">
      <c r="A8" s="64" t="s">
        <v>65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7" customFormat="1" x14ac:dyDescent="0.25">
      <c r="A9" s="64" t="s">
        <v>111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17" customFormat="1" x14ac:dyDescent="0.25">
      <c r="A10" s="64" t="s">
        <v>112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7" customFormat="1" x14ac:dyDescent="0.25"/>
    <row r="12" spans="1:12" s="12" customFormat="1" x14ac:dyDescent="0.25">
      <c r="A12" s="18" t="s">
        <v>114</v>
      </c>
    </row>
    <row r="13" spans="1:12" s="12" customFormat="1" x14ac:dyDescent="0.25">
      <c r="A13" s="18" t="s">
        <v>117</v>
      </c>
    </row>
    <row r="14" spans="1:12" s="12" customFormat="1" hidden="1" x14ac:dyDescent="0.25">
      <c r="A14" s="18" t="s">
        <v>110</v>
      </c>
    </row>
    <row r="15" spans="1:12" s="12" customFormat="1" x14ac:dyDescent="0.25">
      <c r="A15" s="18" t="s">
        <v>118</v>
      </c>
    </row>
    <row r="16" spans="1:12" s="12" customFormat="1" x14ac:dyDescent="0.25">
      <c r="A16" s="18" t="s">
        <v>102</v>
      </c>
    </row>
    <row r="17" spans="1:12" s="12" customFormat="1" ht="33" customHeight="1" x14ac:dyDescent="0.25">
      <c r="A17" s="72" t="s">
        <v>0</v>
      </c>
      <c r="B17" s="72"/>
      <c r="C17" s="72"/>
      <c r="D17" s="72"/>
      <c r="E17" s="72"/>
      <c r="F17" s="1" t="s">
        <v>1</v>
      </c>
      <c r="G17" s="72" t="s">
        <v>2</v>
      </c>
      <c r="H17" s="72"/>
      <c r="I17" s="72"/>
      <c r="J17" s="72"/>
      <c r="K17" s="72"/>
      <c r="L17" s="1" t="s">
        <v>1</v>
      </c>
    </row>
    <row r="18" spans="1:12" s="12" customFormat="1" ht="15" customHeight="1" x14ac:dyDescent="0.25">
      <c r="A18" s="68" t="s">
        <v>44</v>
      </c>
      <c r="B18" s="68"/>
      <c r="C18" s="68"/>
      <c r="D18" s="68"/>
      <c r="E18" s="68"/>
      <c r="F18" s="7">
        <v>9.1000000000000004E-3</v>
      </c>
      <c r="G18" s="68" t="s">
        <v>3</v>
      </c>
      <c r="H18" s="68"/>
      <c r="I18" s="68"/>
      <c r="J18" s="68"/>
      <c r="K18" s="68"/>
      <c r="L18" s="7">
        <v>9.1000000000000004E-3</v>
      </c>
    </row>
    <row r="19" spans="1:12" s="12" customFormat="1" ht="15" customHeight="1" x14ac:dyDescent="0.25">
      <c r="A19" s="68" t="s">
        <v>45</v>
      </c>
      <c r="B19" s="68"/>
      <c r="C19" s="68"/>
      <c r="D19" s="68"/>
      <c r="E19" s="68"/>
      <c r="F19" s="7">
        <v>9.1000000000000004E-3</v>
      </c>
      <c r="G19" s="68"/>
      <c r="H19" s="68"/>
      <c r="I19" s="68"/>
      <c r="J19" s="68"/>
      <c r="K19" s="68"/>
      <c r="L19" s="6"/>
    </row>
    <row r="20" spans="1:12" s="12" customFormat="1" ht="15" customHeight="1" x14ac:dyDescent="0.25">
      <c r="A20" s="68" t="s">
        <v>85</v>
      </c>
      <c r="B20" s="68"/>
      <c r="C20" s="68"/>
      <c r="D20" s="68"/>
      <c r="E20" s="68"/>
      <c r="F20" s="7">
        <v>9.1000000000000004E-3</v>
      </c>
      <c r="G20" s="68"/>
      <c r="H20" s="68"/>
      <c r="I20" s="68"/>
      <c r="J20" s="68"/>
      <c r="K20" s="68"/>
      <c r="L20" s="6"/>
    </row>
    <row r="21" spans="1:12" s="12" customFormat="1" ht="15" customHeight="1" x14ac:dyDescent="0.25">
      <c r="A21" s="68" t="s">
        <v>47</v>
      </c>
      <c r="B21" s="68"/>
      <c r="C21" s="68"/>
      <c r="D21" s="68"/>
      <c r="E21" s="68"/>
      <c r="F21" s="7">
        <v>9.1000000000000004E-3</v>
      </c>
      <c r="G21" s="68"/>
      <c r="H21" s="68"/>
      <c r="I21" s="68"/>
      <c r="J21" s="68"/>
      <c r="K21" s="68"/>
      <c r="L21" s="6"/>
    </row>
    <row r="22" spans="1:12" s="12" customFormat="1" ht="15" customHeight="1" x14ac:dyDescent="0.25">
      <c r="A22" s="68" t="s">
        <v>46</v>
      </c>
      <c r="B22" s="68"/>
      <c r="C22" s="68"/>
      <c r="D22" s="68"/>
      <c r="E22" s="68"/>
      <c r="F22" s="7">
        <v>9.1000000000000004E-3</v>
      </c>
      <c r="G22" s="68"/>
      <c r="H22" s="68"/>
      <c r="I22" s="68"/>
      <c r="J22" s="68"/>
      <c r="K22" s="68"/>
      <c r="L22" s="6"/>
    </row>
    <row r="23" spans="1:12" s="12" customFormat="1" ht="15" customHeight="1" x14ac:dyDescent="0.25">
      <c r="A23" s="68" t="s">
        <v>84</v>
      </c>
      <c r="B23" s="68"/>
      <c r="C23" s="68"/>
      <c r="D23" s="68"/>
      <c r="E23" s="68"/>
      <c r="F23" s="7">
        <v>9.1000000000000004E-3</v>
      </c>
      <c r="G23" s="68"/>
      <c r="H23" s="68"/>
      <c r="I23" s="68"/>
      <c r="J23" s="68"/>
      <c r="K23" s="68"/>
      <c r="L23" s="6"/>
    </row>
    <row r="24" spans="1:12" s="12" customFormat="1" ht="15" customHeight="1" x14ac:dyDescent="0.25">
      <c r="A24" s="68" t="s">
        <v>40</v>
      </c>
      <c r="B24" s="68"/>
      <c r="C24" s="68"/>
      <c r="D24" s="68"/>
      <c r="E24" s="68"/>
      <c r="F24" s="7">
        <v>3.2000000000000001E-2</v>
      </c>
      <c r="G24" s="68"/>
      <c r="H24" s="68"/>
      <c r="I24" s="68"/>
      <c r="J24" s="68"/>
      <c r="K24" s="68"/>
      <c r="L24" s="6"/>
    </row>
    <row r="25" spans="1:12" s="12" customFormat="1" ht="15" customHeight="1" x14ac:dyDescent="0.25">
      <c r="A25" s="68" t="s">
        <v>87</v>
      </c>
      <c r="B25" s="68"/>
      <c r="C25" s="68"/>
      <c r="D25" s="68"/>
      <c r="E25" s="68"/>
      <c r="F25" s="7">
        <v>9.1000000000000004E-3</v>
      </c>
      <c r="G25" s="68"/>
      <c r="H25" s="68"/>
      <c r="I25" s="68"/>
      <c r="J25" s="68"/>
      <c r="K25" s="68"/>
      <c r="L25" s="6"/>
    </row>
    <row r="26" spans="1:12" s="12" customFormat="1" ht="15" customHeight="1" x14ac:dyDescent="0.25">
      <c r="A26" s="68" t="s">
        <v>48</v>
      </c>
      <c r="B26" s="68"/>
      <c r="C26" s="68"/>
      <c r="D26" s="68"/>
      <c r="E26" s="68"/>
      <c r="F26" s="7">
        <v>9.1000000000000004E-3</v>
      </c>
      <c r="G26" s="68"/>
      <c r="H26" s="68"/>
      <c r="I26" s="68"/>
      <c r="J26" s="68"/>
      <c r="K26" s="68"/>
      <c r="L26" s="6"/>
    </row>
    <row r="27" spans="1:12" s="12" customFormat="1" ht="15" customHeight="1" x14ac:dyDescent="0.25">
      <c r="A27" s="68" t="s">
        <v>86</v>
      </c>
      <c r="B27" s="68"/>
      <c r="C27" s="68"/>
      <c r="D27" s="68"/>
      <c r="E27" s="68"/>
      <c r="F27" s="7">
        <v>9.1000000000000004E-3</v>
      </c>
      <c r="G27" s="68"/>
      <c r="H27" s="68"/>
      <c r="I27" s="68"/>
      <c r="J27" s="68"/>
      <c r="K27" s="68"/>
      <c r="L27" s="6"/>
    </row>
    <row r="28" spans="1:12" s="12" customFormat="1" ht="15" customHeight="1" x14ac:dyDescent="0.25">
      <c r="A28" s="68" t="s">
        <v>49</v>
      </c>
      <c r="B28" s="68"/>
      <c r="C28" s="68"/>
      <c r="D28" s="68"/>
      <c r="E28" s="68"/>
      <c r="F28" s="7">
        <v>9.1000000000000004E-3</v>
      </c>
      <c r="G28" s="68"/>
      <c r="H28" s="68"/>
      <c r="I28" s="68"/>
      <c r="J28" s="68"/>
      <c r="K28" s="68"/>
      <c r="L28" s="6"/>
    </row>
    <row r="29" spans="1:12" s="12" customFormat="1" ht="15" customHeight="1" x14ac:dyDescent="0.25">
      <c r="A29" s="68" t="s">
        <v>50</v>
      </c>
      <c r="B29" s="68"/>
      <c r="C29" s="68"/>
      <c r="D29" s="68"/>
      <c r="E29" s="68"/>
      <c r="F29" s="7">
        <v>9.1000000000000004E-3</v>
      </c>
      <c r="G29" s="68"/>
      <c r="H29" s="68"/>
      <c r="I29" s="68"/>
      <c r="J29" s="68"/>
      <c r="K29" s="68"/>
      <c r="L29" s="6"/>
    </row>
    <row r="30" spans="1:12" s="12" customFormat="1" ht="15" customHeight="1" x14ac:dyDescent="0.25">
      <c r="A30" s="68" t="s">
        <v>88</v>
      </c>
      <c r="B30" s="68"/>
      <c r="C30" s="68"/>
      <c r="D30" s="68"/>
      <c r="E30" s="68"/>
      <c r="F30" s="7">
        <v>9.1000000000000004E-3</v>
      </c>
      <c r="G30" s="68"/>
      <c r="H30" s="68"/>
      <c r="I30" s="68"/>
      <c r="J30" s="68"/>
      <c r="K30" s="68"/>
      <c r="L30" s="6"/>
    </row>
    <row r="31" spans="1:12" s="12" customFormat="1" ht="15" customHeight="1" x14ac:dyDescent="0.25">
      <c r="A31" s="68" t="s">
        <v>89</v>
      </c>
      <c r="B31" s="68"/>
      <c r="C31" s="68"/>
      <c r="D31" s="68"/>
      <c r="E31" s="68"/>
      <c r="F31" s="7">
        <v>9.1000000000000004E-3</v>
      </c>
      <c r="G31" s="68"/>
      <c r="H31" s="68"/>
      <c r="I31" s="68"/>
      <c r="J31" s="68"/>
      <c r="K31" s="68"/>
      <c r="L31" s="6"/>
    </row>
    <row r="32" spans="1:12" s="12" customFormat="1" ht="15" customHeight="1" x14ac:dyDescent="0.25">
      <c r="A32" s="68" t="s">
        <v>90</v>
      </c>
      <c r="B32" s="68"/>
      <c r="C32" s="68"/>
      <c r="D32" s="68"/>
      <c r="E32" s="68"/>
      <c r="F32" s="7">
        <v>9.1000000000000004E-3</v>
      </c>
      <c r="G32" s="68"/>
      <c r="H32" s="68"/>
      <c r="I32" s="68"/>
      <c r="J32" s="68"/>
      <c r="K32" s="68"/>
      <c r="L32" s="6"/>
    </row>
    <row r="33" spans="1:14" s="12" customFormat="1" ht="15" customHeight="1" x14ac:dyDescent="0.25">
      <c r="A33" s="68" t="s">
        <v>91</v>
      </c>
      <c r="B33" s="68"/>
      <c r="C33" s="68"/>
      <c r="D33" s="68"/>
      <c r="E33" s="68"/>
      <c r="F33" s="7">
        <v>9.1000000000000004E-3</v>
      </c>
      <c r="G33" s="68"/>
      <c r="H33" s="68"/>
      <c r="I33" s="68"/>
      <c r="J33" s="68"/>
      <c r="K33" s="68"/>
      <c r="L33" s="6"/>
    </row>
    <row r="34" spans="1:14" s="12" customFormat="1" ht="15" customHeight="1" x14ac:dyDescent="0.25">
      <c r="A34" s="68" t="s">
        <v>51</v>
      </c>
      <c r="B34" s="68"/>
      <c r="C34" s="68"/>
      <c r="D34" s="68"/>
      <c r="E34" s="68"/>
      <c r="F34" s="7">
        <v>4.4999999999999997E-3</v>
      </c>
      <c r="G34" s="68"/>
      <c r="H34" s="68"/>
      <c r="I34" s="68"/>
      <c r="J34" s="68"/>
      <c r="K34" s="68"/>
      <c r="L34" s="6"/>
    </row>
    <row r="35" spans="1:14" s="12" customFormat="1" ht="15" customHeight="1" x14ac:dyDescent="0.25">
      <c r="A35" s="68" t="s">
        <v>92</v>
      </c>
      <c r="B35" s="68"/>
      <c r="C35" s="68"/>
      <c r="D35" s="68"/>
      <c r="E35" s="68"/>
      <c r="F35" s="7">
        <v>1.3650000000000001E-2</v>
      </c>
      <c r="G35" s="68"/>
      <c r="H35" s="68"/>
      <c r="I35" s="68"/>
      <c r="J35" s="68"/>
      <c r="K35" s="68"/>
      <c r="L35" s="6"/>
    </row>
    <row r="36" spans="1:14" s="12" customFormat="1" ht="15" customHeight="1" x14ac:dyDescent="0.25">
      <c r="A36" s="68" t="s">
        <v>94</v>
      </c>
      <c r="B36" s="68"/>
      <c r="C36" s="68"/>
      <c r="D36" s="68"/>
      <c r="E36" s="68"/>
      <c r="F36" s="7">
        <v>9.1000000000000004E-3</v>
      </c>
      <c r="G36" s="68"/>
      <c r="H36" s="68"/>
      <c r="I36" s="68"/>
      <c r="J36" s="68"/>
      <c r="K36" s="68"/>
      <c r="L36" s="6"/>
    </row>
    <row r="37" spans="1:14" s="12" customFormat="1" ht="15" customHeight="1" x14ac:dyDescent="0.25">
      <c r="A37" s="68" t="s">
        <v>54</v>
      </c>
      <c r="B37" s="68"/>
      <c r="C37" s="68"/>
      <c r="D37" s="68"/>
      <c r="E37" s="68"/>
      <c r="F37" s="7">
        <v>9.1000000000000004E-3</v>
      </c>
      <c r="G37" s="68"/>
      <c r="H37" s="68"/>
      <c r="I37" s="68"/>
      <c r="J37" s="68"/>
      <c r="K37" s="68"/>
      <c r="L37" s="6"/>
    </row>
    <row r="38" spans="1:14" s="12" customFormat="1" ht="15" customHeight="1" x14ac:dyDescent="0.25">
      <c r="A38" s="68" t="s">
        <v>52</v>
      </c>
      <c r="B38" s="68"/>
      <c r="C38" s="68"/>
      <c r="D38" s="68"/>
      <c r="E38" s="68"/>
      <c r="F38" s="7">
        <v>9.1000000000000004E-3</v>
      </c>
      <c r="G38" s="68"/>
      <c r="H38" s="68"/>
      <c r="I38" s="68"/>
      <c r="J38" s="68"/>
      <c r="K38" s="68"/>
      <c r="L38" s="6"/>
    </row>
    <row r="39" spans="1:14" s="12" customFormat="1" ht="15" customHeight="1" x14ac:dyDescent="0.25">
      <c r="A39" s="68" t="s">
        <v>93</v>
      </c>
      <c r="B39" s="68"/>
      <c r="C39" s="68"/>
      <c r="D39" s="68"/>
      <c r="E39" s="68"/>
      <c r="F39" s="7">
        <v>7.2800000000000004E-2</v>
      </c>
      <c r="G39" s="68"/>
      <c r="H39" s="68"/>
      <c r="I39" s="68"/>
      <c r="J39" s="68"/>
      <c r="K39" s="68"/>
      <c r="L39" s="6"/>
    </row>
    <row r="40" spans="1:14" s="12" customFormat="1" ht="15" customHeight="1" x14ac:dyDescent="0.25">
      <c r="A40" s="68" t="s">
        <v>53</v>
      </c>
      <c r="B40" s="68"/>
      <c r="C40" s="68"/>
      <c r="D40" s="68"/>
      <c r="E40" s="68"/>
      <c r="F40" s="7">
        <v>7.2800000000000004E-2</v>
      </c>
      <c r="G40" s="68"/>
      <c r="H40" s="68"/>
      <c r="I40" s="68"/>
      <c r="J40" s="68"/>
      <c r="K40" s="68"/>
      <c r="L40" s="6"/>
    </row>
    <row r="41" spans="1:14" s="12" customFormat="1" ht="15" customHeight="1" x14ac:dyDescent="0.25">
      <c r="A41" s="68" t="s">
        <v>95</v>
      </c>
      <c r="B41" s="68"/>
      <c r="C41" s="68"/>
      <c r="D41" s="68"/>
      <c r="E41" s="68"/>
      <c r="F41" s="7">
        <v>9.1000000000000004E-3</v>
      </c>
      <c r="G41" s="68"/>
      <c r="H41" s="68"/>
      <c r="I41" s="68"/>
      <c r="J41" s="68"/>
      <c r="K41" s="68"/>
      <c r="L41" s="6"/>
    </row>
    <row r="42" spans="1:14" s="12" customFormat="1" ht="15" customHeight="1" x14ac:dyDescent="0.25">
      <c r="A42" s="68" t="s">
        <v>96</v>
      </c>
      <c r="B42" s="68"/>
      <c r="C42" s="68"/>
      <c r="D42" s="68"/>
      <c r="E42" s="68"/>
      <c r="F42" s="7">
        <v>9.1000000000000004E-3</v>
      </c>
      <c r="G42" s="68"/>
      <c r="H42" s="68"/>
      <c r="I42" s="68"/>
      <c r="J42" s="68"/>
      <c r="K42" s="68"/>
      <c r="L42" s="6"/>
    </row>
    <row r="43" spans="1:14" s="12" customFormat="1" ht="15" customHeight="1" x14ac:dyDescent="0.25">
      <c r="A43" s="68" t="s">
        <v>97</v>
      </c>
      <c r="B43" s="68"/>
      <c r="C43" s="68"/>
      <c r="D43" s="68"/>
      <c r="E43" s="68"/>
      <c r="F43" s="7">
        <v>9.1000000000000004E-3</v>
      </c>
      <c r="G43" s="68"/>
      <c r="H43" s="68"/>
      <c r="I43" s="68"/>
      <c r="J43" s="68"/>
      <c r="K43" s="68"/>
      <c r="L43" s="6"/>
    </row>
    <row r="44" spans="1:14" s="12" customFormat="1" ht="15" customHeight="1" x14ac:dyDescent="0.25">
      <c r="A44" s="68" t="s">
        <v>55</v>
      </c>
      <c r="B44" s="68"/>
      <c r="C44" s="68"/>
      <c r="D44" s="68"/>
      <c r="E44" s="68"/>
      <c r="F44" s="7">
        <v>0.14560000000000001</v>
      </c>
      <c r="G44" s="68"/>
      <c r="H44" s="68"/>
      <c r="I44" s="68"/>
      <c r="J44" s="68"/>
      <c r="K44" s="68"/>
      <c r="L44" s="6"/>
    </row>
    <row r="45" spans="1:14" s="12" customFormat="1" ht="15" customHeight="1" x14ac:dyDescent="0.25">
      <c r="A45" s="68" t="s">
        <v>98</v>
      </c>
      <c r="B45" s="68"/>
      <c r="C45" s="68"/>
      <c r="D45" s="68"/>
      <c r="E45" s="68"/>
      <c r="F45" s="7">
        <v>9.1000000000000004E-3</v>
      </c>
      <c r="G45" s="68"/>
      <c r="H45" s="68"/>
      <c r="I45" s="68"/>
      <c r="J45" s="68"/>
      <c r="K45" s="68"/>
      <c r="L45" s="6"/>
    </row>
    <row r="46" spans="1:14" s="18" customFormat="1" ht="14.25" x14ac:dyDescent="0.2">
      <c r="A46" s="69" t="s">
        <v>4</v>
      </c>
      <c r="B46" s="69"/>
      <c r="C46" s="69"/>
      <c r="D46" s="69"/>
      <c r="E46" s="69"/>
      <c r="F46" s="59">
        <f>SUM(F18:F45)</f>
        <v>0.54154999999999986</v>
      </c>
      <c r="G46" s="69" t="s">
        <v>4</v>
      </c>
      <c r="H46" s="69"/>
      <c r="I46" s="69"/>
      <c r="J46" s="69"/>
      <c r="K46" s="69"/>
      <c r="L46" s="59">
        <f>SUM(L18:L45)</f>
        <v>9.1000000000000004E-3</v>
      </c>
    </row>
    <row r="47" spans="1:14" s="12" customFormat="1" x14ac:dyDescent="0.25">
      <c r="N47" s="63" t="e">
        <f>L46+'Услуга №2 '!L35+#REF!+'Работа №1'!L36+'Работа №2'!L35</f>
        <v>#REF!</v>
      </c>
    </row>
    <row r="48" spans="1:14" s="12" customFormat="1" x14ac:dyDescent="0.25">
      <c r="A48" s="18" t="s">
        <v>104</v>
      </c>
      <c r="F48" s="12">
        <v>56</v>
      </c>
    </row>
    <row r="49" spans="1:12" s="12" customFormat="1" ht="75" x14ac:dyDescent="0.25">
      <c r="A49" s="65" t="s">
        <v>5</v>
      </c>
      <c r="B49" s="66"/>
      <c r="C49" s="66"/>
      <c r="D49" s="66"/>
      <c r="E49" s="67"/>
      <c r="F49" s="1" t="s">
        <v>6</v>
      </c>
      <c r="G49" s="1" t="s">
        <v>1</v>
      </c>
      <c r="H49" s="1" t="s">
        <v>68</v>
      </c>
      <c r="I49" s="1" t="s">
        <v>69</v>
      </c>
      <c r="J49" s="1" t="s">
        <v>70</v>
      </c>
      <c r="K49" s="1" t="s">
        <v>71</v>
      </c>
      <c r="L49" s="2"/>
    </row>
    <row r="50" spans="1:12" s="12" customFormat="1" ht="15" customHeight="1" x14ac:dyDescent="0.25">
      <c r="A50" s="68" t="s">
        <v>44</v>
      </c>
      <c r="B50" s="68"/>
      <c r="C50" s="68"/>
      <c r="D50" s="68"/>
      <c r="E50" s="68"/>
      <c r="F50" s="8">
        <f>'Работа №2'!F39</f>
        <v>22644.799999999999</v>
      </c>
      <c r="G50" s="7">
        <f>F18</f>
        <v>9.1000000000000004E-3</v>
      </c>
      <c r="H50" s="8">
        <f>F50*G50*12</f>
        <v>2472.8121599999999</v>
      </c>
      <c r="I50" s="8">
        <f>H50*1.302</f>
        <v>3219.6014323200002</v>
      </c>
      <c r="J50" s="21">
        <f>F48</f>
        <v>56</v>
      </c>
      <c r="K50" s="8">
        <f>I50/J50</f>
        <v>57.492882720000004</v>
      </c>
      <c r="L50" s="8"/>
    </row>
    <row r="51" spans="1:12" s="12" customFormat="1" ht="15" customHeight="1" x14ac:dyDescent="0.25">
      <c r="A51" s="68" t="s">
        <v>45</v>
      </c>
      <c r="B51" s="68"/>
      <c r="C51" s="68"/>
      <c r="D51" s="68"/>
      <c r="E51" s="68"/>
      <c r="F51" s="8">
        <f>'Работа №2'!F88</f>
        <v>14755.3</v>
      </c>
      <c r="G51" s="7">
        <f t="shared" ref="G51:G77" si="0">F19</f>
        <v>9.1000000000000004E-3</v>
      </c>
      <c r="H51" s="8">
        <f t="shared" ref="H51:H77" si="1">F51*G51*12</f>
        <v>1611.2787600000001</v>
      </c>
      <c r="I51" s="8">
        <f t="shared" ref="I51:I77" si="2">H51*1.302</f>
        <v>2097.8849455200002</v>
      </c>
      <c r="J51" s="21">
        <f>J50</f>
        <v>56</v>
      </c>
      <c r="K51" s="8">
        <f t="shared" ref="K51:K77" si="3">I51/J51</f>
        <v>37.462231170000003</v>
      </c>
      <c r="L51" s="8"/>
    </row>
    <row r="52" spans="1:12" s="12" customFormat="1" ht="15" customHeight="1" x14ac:dyDescent="0.25">
      <c r="A52" s="68" t="s">
        <v>85</v>
      </c>
      <c r="B52" s="68"/>
      <c r="C52" s="68"/>
      <c r="D52" s="68"/>
      <c r="E52" s="68"/>
      <c r="F52" s="8">
        <f>'Работа №2'!F40</f>
        <v>17699.2</v>
      </c>
      <c r="G52" s="7">
        <f t="shared" si="0"/>
        <v>9.1000000000000004E-3</v>
      </c>
      <c r="H52" s="8">
        <f t="shared" si="1"/>
        <v>1932.7526400000002</v>
      </c>
      <c r="I52" s="8">
        <f t="shared" si="2"/>
        <v>2516.4439372800002</v>
      </c>
      <c r="J52" s="21">
        <f t="shared" ref="J52:J77" si="4">J51</f>
        <v>56</v>
      </c>
      <c r="K52" s="8">
        <f t="shared" si="3"/>
        <v>44.936498880000002</v>
      </c>
      <c r="L52" s="8"/>
    </row>
    <row r="53" spans="1:12" s="12" customFormat="1" ht="15.75" customHeight="1" x14ac:dyDescent="0.25">
      <c r="A53" s="68" t="s">
        <v>47</v>
      </c>
      <c r="B53" s="68"/>
      <c r="C53" s="68"/>
      <c r="D53" s="68"/>
      <c r="E53" s="68"/>
      <c r="F53" s="8">
        <f>'Работа №2'!F42</f>
        <v>14755.3</v>
      </c>
      <c r="G53" s="7">
        <f t="shared" si="0"/>
        <v>9.1000000000000004E-3</v>
      </c>
      <c r="H53" s="8">
        <f t="shared" si="1"/>
        <v>1611.2787600000001</v>
      </c>
      <c r="I53" s="8">
        <f t="shared" si="2"/>
        <v>2097.8849455200002</v>
      </c>
      <c r="J53" s="21">
        <f t="shared" si="4"/>
        <v>56</v>
      </c>
      <c r="K53" s="8">
        <f t="shared" si="3"/>
        <v>37.462231170000003</v>
      </c>
      <c r="L53" s="8"/>
    </row>
    <row r="54" spans="1:12" s="12" customFormat="1" ht="15" customHeight="1" x14ac:dyDescent="0.25">
      <c r="A54" s="68" t="s">
        <v>46</v>
      </c>
      <c r="B54" s="68"/>
      <c r="C54" s="68"/>
      <c r="D54" s="68"/>
      <c r="E54" s="68"/>
      <c r="F54" s="8">
        <f>'Работа №2'!F43</f>
        <v>14755.3</v>
      </c>
      <c r="G54" s="7">
        <f t="shared" si="0"/>
        <v>9.1000000000000004E-3</v>
      </c>
      <c r="H54" s="8">
        <f t="shared" si="1"/>
        <v>1611.2787600000001</v>
      </c>
      <c r="I54" s="8">
        <f t="shared" si="2"/>
        <v>2097.8849455200002</v>
      </c>
      <c r="J54" s="21">
        <f t="shared" si="4"/>
        <v>56</v>
      </c>
      <c r="K54" s="8">
        <f t="shared" si="3"/>
        <v>37.462231170000003</v>
      </c>
      <c r="L54" s="8"/>
    </row>
    <row r="55" spans="1:12" s="12" customFormat="1" ht="15" customHeight="1" x14ac:dyDescent="0.25">
      <c r="A55" s="68" t="s">
        <v>84</v>
      </c>
      <c r="B55" s="68"/>
      <c r="C55" s="68"/>
      <c r="D55" s="68"/>
      <c r="E55" s="68"/>
      <c r="F55" s="8">
        <f>'Работа №2'!F43</f>
        <v>14755.3</v>
      </c>
      <c r="G55" s="7">
        <f t="shared" si="0"/>
        <v>9.1000000000000004E-3</v>
      </c>
      <c r="H55" s="8">
        <f t="shared" si="1"/>
        <v>1611.2787600000001</v>
      </c>
      <c r="I55" s="8">
        <f t="shared" si="2"/>
        <v>2097.8849455200002</v>
      </c>
      <c r="J55" s="21">
        <f t="shared" si="4"/>
        <v>56</v>
      </c>
      <c r="K55" s="8">
        <f t="shared" si="3"/>
        <v>37.462231170000003</v>
      </c>
      <c r="L55" s="8"/>
    </row>
    <row r="56" spans="1:12" s="12" customFormat="1" ht="15" customHeight="1" x14ac:dyDescent="0.25">
      <c r="A56" s="68" t="s">
        <v>40</v>
      </c>
      <c r="B56" s="68"/>
      <c r="C56" s="68"/>
      <c r="D56" s="68"/>
      <c r="E56" s="68"/>
      <c r="F56" s="44">
        <f>'Работа №2'!F44</f>
        <v>8004.35</v>
      </c>
      <c r="G56" s="7">
        <f t="shared" si="0"/>
        <v>3.2000000000000001E-2</v>
      </c>
      <c r="H56" s="8">
        <f t="shared" si="1"/>
        <v>3073.6704</v>
      </c>
      <c r="I56" s="8">
        <f t="shared" si="2"/>
        <v>4001.9188607999999</v>
      </c>
      <c r="J56" s="21">
        <f t="shared" si="4"/>
        <v>56</v>
      </c>
      <c r="K56" s="8">
        <f t="shared" si="3"/>
        <v>71.462836800000005</v>
      </c>
      <c r="L56" s="8"/>
    </row>
    <row r="57" spans="1:12" s="12" customFormat="1" ht="15" customHeight="1" x14ac:dyDescent="0.25">
      <c r="A57" s="68" t="s">
        <v>87</v>
      </c>
      <c r="B57" s="68"/>
      <c r="C57" s="68"/>
      <c r="D57" s="68"/>
      <c r="E57" s="68"/>
      <c r="F57" s="44">
        <f>'Работа №2'!F45</f>
        <v>8004.35</v>
      </c>
      <c r="G57" s="7">
        <f t="shared" si="0"/>
        <v>9.1000000000000004E-3</v>
      </c>
      <c r="H57" s="8">
        <f t="shared" si="1"/>
        <v>874.07502000000022</v>
      </c>
      <c r="I57" s="8">
        <f t="shared" si="2"/>
        <v>1138.0456760400002</v>
      </c>
      <c r="J57" s="21">
        <f t="shared" si="4"/>
        <v>56</v>
      </c>
      <c r="K57" s="8">
        <f t="shared" si="3"/>
        <v>20.322244215000005</v>
      </c>
      <c r="L57" s="8"/>
    </row>
    <row r="58" spans="1:12" s="12" customFormat="1" ht="15" customHeight="1" x14ac:dyDescent="0.25">
      <c r="A58" s="68" t="s">
        <v>48</v>
      </c>
      <c r="B58" s="68"/>
      <c r="C58" s="68"/>
      <c r="D58" s="68"/>
      <c r="E58" s="68"/>
      <c r="F58" s="44">
        <f>'Услуга №1'!F93</f>
        <v>8004.35</v>
      </c>
      <c r="G58" s="7">
        <f t="shared" si="0"/>
        <v>9.1000000000000004E-3</v>
      </c>
      <c r="H58" s="8">
        <f t="shared" si="1"/>
        <v>874.07502000000022</v>
      </c>
      <c r="I58" s="8">
        <f t="shared" si="2"/>
        <v>1138.0456760400002</v>
      </c>
      <c r="J58" s="21">
        <f t="shared" si="4"/>
        <v>56</v>
      </c>
      <c r="K58" s="8">
        <f t="shared" si="3"/>
        <v>20.322244215000005</v>
      </c>
      <c r="L58" s="8"/>
    </row>
    <row r="59" spans="1:12" s="12" customFormat="1" ht="15" customHeight="1" x14ac:dyDescent="0.25">
      <c r="A59" s="68" t="s">
        <v>86</v>
      </c>
      <c r="B59" s="68"/>
      <c r="C59" s="68"/>
      <c r="D59" s="68"/>
      <c r="E59" s="68"/>
      <c r="F59" s="8">
        <f>'Работа №2'!F46</f>
        <v>18281.95</v>
      </c>
      <c r="G59" s="7">
        <f t="shared" si="0"/>
        <v>9.1000000000000004E-3</v>
      </c>
      <c r="H59" s="8">
        <f t="shared" si="1"/>
        <v>1996.38894</v>
      </c>
      <c r="I59" s="8">
        <f t="shared" si="2"/>
        <v>2599.29839988</v>
      </c>
      <c r="J59" s="21">
        <f t="shared" si="4"/>
        <v>56</v>
      </c>
      <c r="K59" s="8">
        <f t="shared" si="3"/>
        <v>46.416042855000001</v>
      </c>
      <c r="L59" s="8"/>
    </row>
    <row r="60" spans="1:12" s="12" customFormat="1" ht="18" customHeight="1" x14ac:dyDescent="0.25">
      <c r="A60" s="68" t="s">
        <v>49</v>
      </c>
      <c r="B60" s="68"/>
      <c r="C60" s="68"/>
      <c r="D60" s="68"/>
      <c r="E60" s="68"/>
      <c r="F60" s="8">
        <f>'Работа №2'!F91</f>
        <v>11247.35</v>
      </c>
      <c r="G60" s="7">
        <f t="shared" si="0"/>
        <v>9.1000000000000004E-3</v>
      </c>
      <c r="H60" s="8">
        <f t="shared" si="1"/>
        <v>1228.2106200000001</v>
      </c>
      <c r="I60" s="8">
        <f t="shared" si="2"/>
        <v>1599.1302272400001</v>
      </c>
      <c r="J60" s="21">
        <f t="shared" si="4"/>
        <v>56</v>
      </c>
      <c r="K60" s="8">
        <f t="shared" si="3"/>
        <v>28.555896915000002</v>
      </c>
      <c r="L60" s="8"/>
    </row>
    <row r="61" spans="1:12" s="12" customFormat="1" ht="15" customHeight="1" x14ac:dyDescent="0.25">
      <c r="A61" s="68" t="s">
        <v>50</v>
      </c>
      <c r="B61" s="68"/>
      <c r="C61" s="68"/>
      <c r="D61" s="68"/>
      <c r="E61" s="68"/>
      <c r="F61" s="8">
        <f>'Работа №2'!F92</f>
        <v>14755.2</v>
      </c>
      <c r="G61" s="7">
        <f t="shared" si="0"/>
        <v>9.1000000000000004E-3</v>
      </c>
      <c r="H61" s="8">
        <f t="shared" si="1"/>
        <v>1611.26784</v>
      </c>
      <c r="I61" s="8">
        <f t="shared" si="2"/>
        <v>2097.8707276800001</v>
      </c>
      <c r="J61" s="21">
        <f t="shared" si="4"/>
        <v>56</v>
      </c>
      <c r="K61" s="8">
        <f t="shared" si="3"/>
        <v>37.461977279999999</v>
      </c>
      <c r="L61" s="8"/>
    </row>
    <row r="62" spans="1:12" s="12" customFormat="1" ht="15" customHeight="1" x14ac:dyDescent="0.25">
      <c r="A62" s="68" t="s">
        <v>88</v>
      </c>
      <c r="B62" s="68"/>
      <c r="C62" s="68"/>
      <c r="D62" s="68"/>
      <c r="E62" s="68"/>
      <c r="F62" s="8">
        <f>'Работа №2'!F93</f>
        <v>14045.45</v>
      </c>
      <c r="G62" s="7">
        <f t="shared" si="0"/>
        <v>9.1000000000000004E-3</v>
      </c>
      <c r="H62" s="8">
        <f t="shared" si="1"/>
        <v>1533.76314</v>
      </c>
      <c r="I62" s="8">
        <f t="shared" si="2"/>
        <v>1996.9596082800001</v>
      </c>
      <c r="J62" s="21">
        <f t="shared" si="4"/>
        <v>56</v>
      </c>
      <c r="K62" s="8">
        <f t="shared" si="3"/>
        <v>35.659993005000004</v>
      </c>
      <c r="L62" s="8"/>
    </row>
    <row r="63" spans="1:12" s="12" customFormat="1" ht="17.25" customHeight="1" x14ac:dyDescent="0.25">
      <c r="A63" s="68" t="s">
        <v>89</v>
      </c>
      <c r="B63" s="68"/>
      <c r="C63" s="68"/>
      <c r="D63" s="68"/>
      <c r="E63" s="68"/>
      <c r="F63" s="8">
        <f>'Работа №2'!F94</f>
        <v>3674.2777000000001</v>
      </c>
      <c r="G63" s="7">
        <f t="shared" si="0"/>
        <v>9.1000000000000004E-3</v>
      </c>
      <c r="H63" s="8">
        <f t="shared" si="1"/>
        <v>401.23112484000006</v>
      </c>
      <c r="I63" s="8">
        <f t="shared" si="2"/>
        <v>522.40292454168014</v>
      </c>
      <c r="J63" s="21">
        <f t="shared" si="4"/>
        <v>56</v>
      </c>
      <c r="K63" s="8">
        <f t="shared" si="3"/>
        <v>9.3286236525300019</v>
      </c>
      <c r="L63" s="8"/>
    </row>
    <row r="64" spans="1:12" s="12" customFormat="1" ht="17.25" customHeight="1" x14ac:dyDescent="0.25">
      <c r="A64" s="68" t="s">
        <v>90</v>
      </c>
      <c r="B64" s="68"/>
      <c r="C64" s="68"/>
      <c r="D64" s="68"/>
      <c r="E64" s="68"/>
      <c r="F64" s="8">
        <f>'Работа №2'!F95</f>
        <v>4952.0420000000004</v>
      </c>
      <c r="G64" s="7">
        <f t="shared" si="0"/>
        <v>9.1000000000000004E-3</v>
      </c>
      <c r="H64" s="8">
        <f t="shared" si="1"/>
        <v>540.76298640000005</v>
      </c>
      <c r="I64" s="8">
        <f t="shared" si="2"/>
        <v>704.07340829280008</v>
      </c>
      <c r="J64" s="21">
        <f t="shared" si="4"/>
        <v>56</v>
      </c>
      <c r="K64" s="8">
        <f t="shared" si="3"/>
        <v>12.572739433800001</v>
      </c>
      <c r="L64" s="8"/>
    </row>
    <row r="65" spans="1:13" s="12" customFormat="1" ht="15" customHeight="1" x14ac:dyDescent="0.25">
      <c r="A65" s="68" t="s">
        <v>91</v>
      </c>
      <c r="B65" s="68"/>
      <c r="C65" s="68"/>
      <c r="D65" s="68"/>
      <c r="E65" s="68"/>
      <c r="F65" s="8">
        <f>'Работа №2'!F96</f>
        <v>14095.45</v>
      </c>
      <c r="G65" s="7">
        <f t="shared" si="0"/>
        <v>9.1000000000000004E-3</v>
      </c>
      <c r="H65" s="8">
        <f t="shared" si="1"/>
        <v>1539.2231400000001</v>
      </c>
      <c r="I65" s="8">
        <f t="shared" si="2"/>
        <v>2004.0685282800002</v>
      </c>
      <c r="J65" s="21">
        <f t="shared" si="4"/>
        <v>56</v>
      </c>
      <c r="K65" s="8">
        <f t="shared" si="3"/>
        <v>35.786938005000003</v>
      </c>
      <c r="L65" s="8"/>
    </row>
    <row r="66" spans="1:13" s="12" customFormat="1" ht="15" customHeight="1" x14ac:dyDescent="0.25">
      <c r="A66" s="68" t="s">
        <v>51</v>
      </c>
      <c r="B66" s="68"/>
      <c r="C66" s="68"/>
      <c r="D66" s="68"/>
      <c r="E66" s="68"/>
      <c r="F66" s="44">
        <f>'Работа №2'!F89</f>
        <v>6642.75</v>
      </c>
      <c r="G66" s="7">
        <f t="shared" si="0"/>
        <v>4.4999999999999997E-3</v>
      </c>
      <c r="H66" s="8">
        <f t="shared" si="1"/>
        <v>358.70849999999996</v>
      </c>
      <c r="I66" s="8">
        <f t="shared" si="2"/>
        <v>467.03846699999997</v>
      </c>
      <c r="J66" s="21">
        <f t="shared" si="4"/>
        <v>56</v>
      </c>
      <c r="K66" s="8">
        <f t="shared" si="3"/>
        <v>8.3399726249999997</v>
      </c>
      <c r="L66" s="8"/>
    </row>
    <row r="67" spans="1:13" s="12" customFormat="1" ht="15" customHeight="1" x14ac:dyDescent="0.25">
      <c r="A67" s="68" t="s">
        <v>92</v>
      </c>
      <c r="B67" s="68"/>
      <c r="C67" s="68"/>
      <c r="D67" s="68"/>
      <c r="E67" s="68"/>
      <c r="F67" s="8">
        <f>'Работа №2'!F97</f>
        <v>11503.55</v>
      </c>
      <c r="G67" s="7">
        <f t="shared" si="0"/>
        <v>1.3650000000000001E-2</v>
      </c>
      <c r="H67" s="8">
        <f t="shared" si="1"/>
        <v>1884.2814900000001</v>
      </c>
      <c r="I67" s="8">
        <f t="shared" si="2"/>
        <v>2453.3344999800001</v>
      </c>
      <c r="J67" s="21">
        <f t="shared" si="4"/>
        <v>56</v>
      </c>
      <c r="K67" s="8">
        <f t="shared" si="3"/>
        <v>43.809544642500001</v>
      </c>
      <c r="L67" s="8"/>
    </row>
    <row r="68" spans="1:13" s="12" customFormat="1" ht="15.75" customHeight="1" x14ac:dyDescent="0.25">
      <c r="A68" s="68" t="s">
        <v>94</v>
      </c>
      <c r="B68" s="68"/>
      <c r="C68" s="68"/>
      <c r="D68" s="68"/>
      <c r="E68" s="68"/>
      <c r="F68" s="8">
        <f>'Работа №2'!F47</f>
        <v>13145.95</v>
      </c>
      <c r="G68" s="7">
        <f t="shared" si="0"/>
        <v>9.1000000000000004E-3</v>
      </c>
      <c r="H68" s="8">
        <f t="shared" si="1"/>
        <v>1435.5377400000002</v>
      </c>
      <c r="I68" s="8">
        <f t="shared" si="2"/>
        <v>1869.0701374800003</v>
      </c>
      <c r="J68" s="21">
        <f t="shared" si="4"/>
        <v>56</v>
      </c>
      <c r="K68" s="8">
        <f t="shared" si="3"/>
        <v>33.376252455000007</v>
      </c>
      <c r="L68" s="8"/>
    </row>
    <row r="69" spans="1:13" s="12" customFormat="1" ht="15" customHeight="1" x14ac:dyDescent="0.25">
      <c r="A69" s="68" t="s">
        <v>54</v>
      </c>
      <c r="B69" s="68"/>
      <c r="C69" s="68"/>
      <c r="D69" s="68"/>
      <c r="E69" s="68"/>
      <c r="F69" s="8">
        <f>'Работа №2'!F48</f>
        <v>14755.261</v>
      </c>
      <c r="G69" s="7">
        <f t="shared" si="0"/>
        <v>9.1000000000000004E-3</v>
      </c>
      <c r="H69" s="8">
        <f t="shared" si="1"/>
        <v>1611.2745012000003</v>
      </c>
      <c r="I69" s="8">
        <f t="shared" si="2"/>
        <v>2097.8794005624004</v>
      </c>
      <c r="J69" s="21">
        <f t="shared" si="4"/>
        <v>56</v>
      </c>
      <c r="K69" s="8">
        <f t="shared" si="3"/>
        <v>37.462132152900004</v>
      </c>
      <c r="L69" s="8"/>
    </row>
    <row r="70" spans="1:13" s="12" customFormat="1" ht="15" customHeight="1" x14ac:dyDescent="0.25">
      <c r="A70" s="68" t="s">
        <v>52</v>
      </c>
      <c r="B70" s="68"/>
      <c r="C70" s="68"/>
      <c r="D70" s="68"/>
      <c r="E70" s="68"/>
      <c r="F70" s="8">
        <f>'Работа №2'!F98</f>
        <v>14045.45</v>
      </c>
      <c r="G70" s="7">
        <f t="shared" si="0"/>
        <v>9.1000000000000004E-3</v>
      </c>
      <c r="H70" s="8">
        <f t="shared" si="1"/>
        <v>1533.76314</v>
      </c>
      <c r="I70" s="8">
        <f t="shared" si="2"/>
        <v>1996.9596082800001</v>
      </c>
      <c r="J70" s="21">
        <f t="shared" si="4"/>
        <v>56</v>
      </c>
      <c r="K70" s="8">
        <f t="shared" si="3"/>
        <v>35.659993005000004</v>
      </c>
      <c r="L70" s="8"/>
    </row>
    <row r="71" spans="1:13" s="12" customFormat="1" ht="15" customHeight="1" x14ac:dyDescent="0.25">
      <c r="A71" s="68" t="s">
        <v>93</v>
      </c>
      <c r="B71" s="68"/>
      <c r="C71" s="68"/>
      <c r="D71" s="68"/>
      <c r="E71" s="68"/>
      <c r="F71" s="44">
        <f>'Работа №2'!F49</f>
        <v>14604.28</v>
      </c>
      <c r="G71" s="7">
        <f t="shared" si="0"/>
        <v>7.2800000000000004E-2</v>
      </c>
      <c r="H71" s="8">
        <f t="shared" si="1"/>
        <v>12758.299008000002</v>
      </c>
      <c r="I71" s="8">
        <f t="shared" si="2"/>
        <v>16611.305308416002</v>
      </c>
      <c r="J71" s="21">
        <f t="shared" si="4"/>
        <v>56</v>
      </c>
      <c r="K71" s="8">
        <f t="shared" si="3"/>
        <v>296.63045193600004</v>
      </c>
      <c r="L71" s="8"/>
    </row>
    <row r="72" spans="1:13" s="12" customFormat="1" ht="15" customHeight="1" x14ac:dyDescent="0.25">
      <c r="A72" s="68" t="s">
        <v>53</v>
      </c>
      <c r="B72" s="68"/>
      <c r="C72" s="68"/>
      <c r="D72" s="68"/>
      <c r="E72" s="68"/>
      <c r="F72" s="44">
        <f>'Работа №2'!F99</f>
        <v>10461.879999999999</v>
      </c>
      <c r="G72" s="7">
        <f t="shared" si="0"/>
        <v>7.2800000000000004E-2</v>
      </c>
      <c r="H72" s="8">
        <f t="shared" si="1"/>
        <v>9139.4983680000005</v>
      </c>
      <c r="I72" s="8">
        <f t="shared" si="2"/>
        <v>11899.626875136</v>
      </c>
      <c r="J72" s="21">
        <f t="shared" si="4"/>
        <v>56</v>
      </c>
      <c r="K72" s="8">
        <f t="shared" si="3"/>
        <v>212.493337056</v>
      </c>
      <c r="L72" s="8"/>
    </row>
    <row r="73" spans="1:13" s="12" customFormat="1" ht="15" customHeight="1" x14ac:dyDescent="0.25">
      <c r="A73" s="68" t="s">
        <v>95</v>
      </c>
      <c r="B73" s="68"/>
      <c r="C73" s="68"/>
      <c r="D73" s="68"/>
      <c r="E73" s="68"/>
      <c r="F73" s="44">
        <f>'Работа №2'!F50</f>
        <v>14395.95</v>
      </c>
      <c r="G73" s="7">
        <f t="shared" si="0"/>
        <v>9.1000000000000004E-3</v>
      </c>
      <c r="H73" s="8">
        <f t="shared" si="1"/>
        <v>1572.0377400000002</v>
      </c>
      <c r="I73" s="8">
        <f t="shared" si="2"/>
        <v>2046.7931374800003</v>
      </c>
      <c r="J73" s="21">
        <f t="shared" si="4"/>
        <v>56</v>
      </c>
      <c r="K73" s="8">
        <f t="shared" si="3"/>
        <v>36.549877455000008</v>
      </c>
      <c r="L73" s="8"/>
    </row>
    <row r="74" spans="1:13" s="12" customFormat="1" ht="18" customHeight="1" x14ac:dyDescent="0.25">
      <c r="A74" s="68" t="s">
        <v>96</v>
      </c>
      <c r="B74" s="68"/>
      <c r="C74" s="68"/>
      <c r="D74" s="68"/>
      <c r="E74" s="68"/>
      <c r="F74" s="44">
        <f>'Работа №2'!F100</f>
        <v>14395.95</v>
      </c>
      <c r="G74" s="7">
        <f t="shared" si="0"/>
        <v>9.1000000000000004E-3</v>
      </c>
      <c r="H74" s="8">
        <f t="shared" si="1"/>
        <v>1572.0377400000002</v>
      </c>
      <c r="I74" s="8">
        <f t="shared" si="2"/>
        <v>2046.7931374800003</v>
      </c>
      <c r="J74" s="21">
        <f t="shared" si="4"/>
        <v>56</v>
      </c>
      <c r="K74" s="8">
        <f t="shared" si="3"/>
        <v>36.549877455000008</v>
      </c>
      <c r="L74" s="8"/>
    </row>
    <row r="75" spans="1:13" s="12" customFormat="1" ht="15" customHeight="1" x14ac:dyDescent="0.25">
      <c r="A75" s="68" t="s">
        <v>97</v>
      </c>
      <c r="B75" s="68"/>
      <c r="C75" s="68"/>
      <c r="D75" s="68"/>
      <c r="E75" s="68"/>
      <c r="F75" s="44">
        <f>'Работа №2'!F101</f>
        <v>10645.95</v>
      </c>
      <c r="G75" s="7">
        <f t="shared" si="0"/>
        <v>9.1000000000000004E-3</v>
      </c>
      <c r="H75" s="8">
        <f t="shared" si="1"/>
        <v>1162.5377400000002</v>
      </c>
      <c r="I75" s="8">
        <f t="shared" si="2"/>
        <v>1513.6241374800004</v>
      </c>
      <c r="J75" s="21">
        <f t="shared" si="4"/>
        <v>56</v>
      </c>
      <c r="K75" s="8">
        <f t="shared" si="3"/>
        <v>27.029002455000008</v>
      </c>
      <c r="L75" s="8"/>
    </row>
    <row r="76" spans="1:13" s="12" customFormat="1" ht="15" customHeight="1" x14ac:dyDescent="0.25">
      <c r="A76" s="68" t="s">
        <v>55</v>
      </c>
      <c r="B76" s="68"/>
      <c r="C76" s="68"/>
      <c r="D76" s="68"/>
      <c r="E76" s="68"/>
      <c r="F76" s="44">
        <f>'Работа №2'!F102</f>
        <v>9941.08</v>
      </c>
      <c r="G76" s="7">
        <f t="shared" si="0"/>
        <v>0.14560000000000001</v>
      </c>
      <c r="H76" s="8">
        <f t="shared" si="1"/>
        <v>17369.054975999999</v>
      </c>
      <c r="I76" s="8">
        <f t="shared" si="2"/>
        <v>22614.509578752</v>
      </c>
      <c r="J76" s="21">
        <f t="shared" si="4"/>
        <v>56</v>
      </c>
      <c r="K76" s="8">
        <f t="shared" si="3"/>
        <v>403.83052819200003</v>
      </c>
      <c r="L76" s="8"/>
    </row>
    <row r="77" spans="1:13" s="12" customFormat="1" ht="17.25" customHeight="1" x14ac:dyDescent="0.25">
      <c r="A77" s="68" t="s">
        <v>98</v>
      </c>
      <c r="B77" s="68"/>
      <c r="C77" s="68"/>
      <c r="D77" s="68"/>
      <c r="E77" s="68"/>
      <c r="F77" s="44">
        <f>'Работа №2'!F103</f>
        <v>13145.91</v>
      </c>
      <c r="G77" s="7">
        <f t="shared" si="0"/>
        <v>9.1000000000000004E-3</v>
      </c>
      <c r="H77" s="8">
        <f t="shared" si="1"/>
        <v>1435.5333719999999</v>
      </c>
      <c r="I77" s="8">
        <f t="shared" si="2"/>
        <v>1869.0644503439999</v>
      </c>
      <c r="J77" s="21">
        <f t="shared" si="4"/>
        <v>56</v>
      </c>
      <c r="K77" s="8">
        <f t="shared" si="3"/>
        <v>33.376150898999995</v>
      </c>
      <c r="L77" s="8"/>
    </row>
    <row r="78" spans="1:13" ht="18.75" customHeight="1" x14ac:dyDescent="0.25">
      <c r="A78" s="74" t="s">
        <v>74</v>
      </c>
      <c r="B78" s="75"/>
      <c r="C78" s="75"/>
      <c r="D78" s="75"/>
      <c r="E78" s="75"/>
      <c r="F78" s="75"/>
      <c r="G78" s="75"/>
      <c r="H78" s="76"/>
      <c r="I78" s="22">
        <f>SUM(I50:I77)</f>
        <v>99415.397927144877</v>
      </c>
      <c r="J78" s="30"/>
      <c r="K78" s="22">
        <f>SUM(K50:K77)</f>
        <v>1775.2749629847303</v>
      </c>
      <c r="L78" s="8"/>
      <c r="M78" s="12"/>
    </row>
    <row r="79" spans="1:13" s="12" customFormat="1" ht="13.5" customHeight="1" x14ac:dyDescent="0.25"/>
    <row r="80" spans="1:13" s="12" customFormat="1" ht="14.25" customHeight="1" x14ac:dyDescent="0.25">
      <c r="A80" s="70" t="s">
        <v>8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</row>
    <row r="81" spans="1:13" s="12" customFormat="1" ht="60" x14ac:dyDescent="0.25">
      <c r="A81" s="77" t="s">
        <v>9</v>
      </c>
      <c r="B81" s="77"/>
      <c r="C81" s="77"/>
      <c r="D81" s="77"/>
      <c r="E81" s="77"/>
      <c r="F81" s="1" t="s">
        <v>7</v>
      </c>
      <c r="G81" s="1" t="s">
        <v>67</v>
      </c>
      <c r="H81" s="1" t="s">
        <v>66</v>
      </c>
      <c r="I81" s="1" t="s">
        <v>75</v>
      </c>
      <c r="J81" s="1" t="s">
        <v>70</v>
      </c>
      <c r="K81" s="3" t="s">
        <v>71</v>
      </c>
      <c r="L81" s="25"/>
    </row>
    <row r="82" spans="1:13" s="12" customFormat="1" x14ac:dyDescent="0.25">
      <c r="A82" s="85" t="s">
        <v>41</v>
      </c>
      <c r="B82" s="86"/>
      <c r="C82" s="86"/>
      <c r="D82" s="86"/>
      <c r="E82" s="87"/>
      <c r="F82" s="2" t="s">
        <v>42</v>
      </c>
      <c r="G82" s="26">
        <f>I82/H82</f>
        <v>644.45301518987344</v>
      </c>
      <c r="H82" s="26">
        <f>'Услуга №1'!H55</f>
        <v>4.74</v>
      </c>
      <c r="I82" s="26">
        <f>335682.12*0.91%</f>
        <v>3054.7072920000001</v>
      </c>
      <c r="J82" s="21">
        <f>J77</f>
        <v>56</v>
      </c>
      <c r="K82" s="27">
        <f>I82/J82</f>
        <v>54.548344499999999</v>
      </c>
      <c r="L82" s="28"/>
    </row>
    <row r="83" spans="1:13" s="12" customFormat="1" x14ac:dyDescent="0.25">
      <c r="A83" s="71" t="s">
        <v>10</v>
      </c>
      <c r="B83" s="71"/>
      <c r="C83" s="71"/>
      <c r="D83" s="71"/>
      <c r="E83" s="71"/>
      <c r="F83" s="6" t="s">
        <v>13</v>
      </c>
      <c r="G83" s="26">
        <f t="shared" ref="G83:G85" si="5">I83/H83</f>
        <v>4.1670122996736323</v>
      </c>
      <c r="H83" s="26">
        <f>'Услуга №1'!H56</f>
        <v>1642.32</v>
      </c>
      <c r="I83" s="26">
        <f>752040.4*0.91%</f>
        <v>6843.5676400000002</v>
      </c>
      <c r="J83" s="21">
        <f>J82</f>
        <v>56</v>
      </c>
      <c r="K83" s="27">
        <f t="shared" ref="K83:K85" si="6">I83/J83</f>
        <v>122.206565</v>
      </c>
      <c r="L83" s="29"/>
    </row>
    <row r="84" spans="1:13" s="12" customFormat="1" x14ac:dyDescent="0.25">
      <c r="A84" s="71" t="s">
        <v>11</v>
      </c>
      <c r="B84" s="71"/>
      <c r="C84" s="71"/>
      <c r="D84" s="71"/>
      <c r="E84" s="71"/>
      <c r="F84" s="6" t="s">
        <v>14</v>
      </c>
      <c r="G84" s="26">
        <f t="shared" si="5"/>
        <v>3.7309646773410967</v>
      </c>
      <c r="H84" s="26">
        <f>'Услуга №1'!H57</f>
        <v>41.22</v>
      </c>
      <c r="I84" s="26">
        <f>16900.04*0.91%</f>
        <v>153.79036400000001</v>
      </c>
      <c r="J84" s="21">
        <f t="shared" ref="J84:J85" si="7">J83</f>
        <v>56</v>
      </c>
      <c r="K84" s="27">
        <f t="shared" si="6"/>
        <v>2.7462565000000003</v>
      </c>
      <c r="L84" s="29"/>
    </row>
    <row r="85" spans="1:13" s="12" customFormat="1" x14ac:dyDescent="0.25">
      <c r="A85" s="71" t="s">
        <v>12</v>
      </c>
      <c r="B85" s="71"/>
      <c r="C85" s="71"/>
      <c r="D85" s="71"/>
      <c r="E85" s="71"/>
      <c r="F85" s="6" t="s">
        <v>14</v>
      </c>
      <c r="G85" s="26">
        <f t="shared" si="5"/>
        <v>3.7310714489650252</v>
      </c>
      <c r="H85" s="26">
        <f>'Услуга №1'!H58</f>
        <v>56.04</v>
      </c>
      <c r="I85" s="26">
        <f>22976.84*0.91%</f>
        <v>209.08924400000001</v>
      </c>
      <c r="J85" s="21">
        <f t="shared" si="7"/>
        <v>56</v>
      </c>
      <c r="K85" s="27">
        <f t="shared" si="6"/>
        <v>3.7337365</v>
      </c>
      <c r="L85" s="29"/>
    </row>
    <row r="86" spans="1:13" s="12" customFormat="1" x14ac:dyDescent="0.25">
      <c r="A86" s="78" t="s">
        <v>56</v>
      </c>
      <c r="B86" s="79"/>
      <c r="C86" s="79"/>
      <c r="D86" s="79"/>
      <c r="E86" s="79"/>
      <c r="F86" s="79"/>
      <c r="G86" s="79"/>
      <c r="H86" s="79"/>
      <c r="I86" s="22">
        <f>SUM(I82:I85)</f>
        <v>10261.154540000001</v>
      </c>
      <c r="J86" s="30"/>
      <c r="K86" s="22">
        <f>SUM(K82:K85)</f>
        <v>183.23490249999998</v>
      </c>
      <c r="L86" s="29"/>
    </row>
    <row r="87" spans="1:13" s="12" customFormat="1" ht="12" customHeight="1" x14ac:dyDescent="0.25"/>
    <row r="88" spans="1:13" s="12" customFormat="1" x14ac:dyDescent="0.25">
      <c r="A88" s="70" t="s">
        <v>15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</row>
    <row r="89" spans="1:13" s="12" customFormat="1" ht="60" x14ac:dyDescent="0.25">
      <c r="A89" s="65" t="s">
        <v>19</v>
      </c>
      <c r="B89" s="66"/>
      <c r="C89" s="66"/>
      <c r="D89" s="66"/>
      <c r="E89" s="67"/>
      <c r="F89" s="1" t="s">
        <v>7</v>
      </c>
      <c r="G89" s="1" t="s">
        <v>67</v>
      </c>
      <c r="H89" s="1" t="s">
        <v>66</v>
      </c>
      <c r="I89" s="1" t="s">
        <v>75</v>
      </c>
      <c r="J89" s="1" t="s">
        <v>70</v>
      </c>
      <c r="K89" s="3" t="s">
        <v>71</v>
      </c>
      <c r="L89" s="25"/>
    </row>
    <row r="90" spans="1:13" s="12" customFormat="1" x14ac:dyDescent="0.25">
      <c r="A90" s="71" t="s">
        <v>16</v>
      </c>
      <c r="B90" s="71"/>
      <c r="C90" s="71"/>
      <c r="D90" s="71"/>
      <c r="E90" s="71"/>
      <c r="F90" s="6" t="s">
        <v>17</v>
      </c>
      <c r="G90" s="8">
        <v>0.10920000000000001</v>
      </c>
      <c r="H90" s="8">
        <f>'Услуга №1'!H63</f>
        <v>3300.69</v>
      </c>
      <c r="I90" s="8">
        <f>H90*G90</f>
        <v>360.43534800000003</v>
      </c>
      <c r="J90" s="21">
        <f>J85</f>
        <v>56</v>
      </c>
      <c r="K90" s="32">
        <f>I90/J90</f>
        <v>6.4363455000000007</v>
      </c>
      <c r="L90" s="29"/>
    </row>
    <row r="91" spans="1:13" s="12" customFormat="1" x14ac:dyDescent="0.25">
      <c r="A91" s="71" t="s">
        <v>59</v>
      </c>
      <c r="B91" s="71"/>
      <c r="C91" s="71"/>
      <c r="D91" s="71"/>
      <c r="E91" s="71"/>
      <c r="F91" s="6" t="s">
        <v>17</v>
      </c>
      <c r="G91" s="8">
        <v>0.10920000000000001</v>
      </c>
      <c r="H91" s="8">
        <f>'Услуга №1'!H64</f>
        <v>724.31</v>
      </c>
      <c r="I91" s="8">
        <f t="shared" ref="I91:I95" si="8">H91*G91</f>
        <v>79.094651999999996</v>
      </c>
      <c r="J91" s="21">
        <f>J90</f>
        <v>56</v>
      </c>
      <c r="K91" s="32">
        <f t="shared" ref="K91:K95" si="9">I91/J91</f>
        <v>1.4124044999999998</v>
      </c>
      <c r="L91" s="29"/>
    </row>
    <row r="92" spans="1:13" s="12" customFormat="1" ht="15" customHeight="1" x14ac:dyDescent="0.25">
      <c r="A92" s="68" t="s">
        <v>43</v>
      </c>
      <c r="B92" s="68"/>
      <c r="C92" s="68"/>
      <c r="D92" s="68"/>
      <c r="E92" s="68"/>
      <c r="F92" s="6" t="s">
        <v>17</v>
      </c>
      <c r="G92" s="8">
        <v>0.10009999999999999</v>
      </c>
      <c r="H92" s="8">
        <f>'Услуга №1'!H65</f>
        <v>3600.91</v>
      </c>
      <c r="I92" s="8">
        <f t="shared" si="8"/>
        <v>360.45109099999996</v>
      </c>
      <c r="J92" s="21">
        <f>J91</f>
        <v>56</v>
      </c>
      <c r="K92" s="32">
        <f t="shared" si="9"/>
        <v>6.4366266249999997</v>
      </c>
      <c r="L92" s="29"/>
    </row>
    <row r="93" spans="1:13" s="12" customFormat="1" ht="16.5" customHeight="1" x14ac:dyDescent="0.25">
      <c r="A93" s="71" t="s">
        <v>58</v>
      </c>
      <c r="B93" s="71"/>
      <c r="C93" s="71"/>
      <c r="D93" s="71"/>
      <c r="E93" s="71"/>
      <c r="F93" s="6" t="s">
        <v>17</v>
      </c>
      <c r="G93" s="8">
        <v>0.10920000000000001</v>
      </c>
      <c r="H93" s="8">
        <f>'Услуга №1'!H66</f>
        <v>2000</v>
      </c>
      <c r="I93" s="8">
        <f t="shared" si="8"/>
        <v>218.4</v>
      </c>
      <c r="J93" s="21">
        <f>J92</f>
        <v>56</v>
      </c>
      <c r="K93" s="32">
        <f t="shared" si="9"/>
        <v>3.9</v>
      </c>
      <c r="L93" s="29"/>
    </row>
    <row r="94" spans="1:13" s="12" customFormat="1" ht="16.5" customHeight="1" x14ac:dyDescent="0.25">
      <c r="A94" s="68" t="s">
        <v>60</v>
      </c>
      <c r="B94" s="68"/>
      <c r="C94" s="68"/>
      <c r="D94" s="68"/>
      <c r="E94" s="68"/>
      <c r="F94" s="6" t="s">
        <v>17</v>
      </c>
      <c r="G94" s="8">
        <v>0.10920000000000001</v>
      </c>
      <c r="H94" s="8">
        <f>'Услуга №1'!H67</f>
        <v>6200</v>
      </c>
      <c r="I94" s="8">
        <f t="shared" si="8"/>
        <v>677.04000000000008</v>
      </c>
      <c r="J94" s="21">
        <f>J92</f>
        <v>56</v>
      </c>
      <c r="K94" s="32">
        <f t="shared" si="9"/>
        <v>12.090000000000002</v>
      </c>
      <c r="L94" s="29"/>
    </row>
    <row r="95" spans="1:13" s="12" customFormat="1" ht="15" customHeight="1" x14ac:dyDescent="0.25">
      <c r="A95" s="68" t="s">
        <v>107</v>
      </c>
      <c r="B95" s="68"/>
      <c r="C95" s="68"/>
      <c r="D95" s="68"/>
      <c r="E95" s="68"/>
      <c r="F95" s="6" t="s">
        <v>17</v>
      </c>
      <c r="G95" s="8">
        <v>0.10920000000000001</v>
      </c>
      <c r="H95" s="8">
        <f>'Услуга №1'!H68</f>
        <v>2100</v>
      </c>
      <c r="I95" s="8">
        <f t="shared" si="8"/>
        <v>229.32000000000002</v>
      </c>
      <c r="J95" s="21">
        <f>J92</f>
        <v>56</v>
      </c>
      <c r="K95" s="32">
        <f t="shared" si="9"/>
        <v>4.0950000000000006</v>
      </c>
      <c r="L95" s="29"/>
    </row>
    <row r="96" spans="1:13" ht="18.75" customHeight="1" x14ac:dyDescent="0.25">
      <c r="A96" s="78" t="s">
        <v>18</v>
      </c>
      <c r="B96" s="79"/>
      <c r="C96" s="79"/>
      <c r="D96" s="79"/>
      <c r="E96" s="79"/>
      <c r="F96" s="79"/>
      <c r="G96" s="79"/>
      <c r="H96" s="88"/>
      <c r="I96" s="22">
        <f>SUM(I90:I95)</f>
        <v>1924.7410910000001</v>
      </c>
      <c r="J96" s="30"/>
      <c r="K96" s="33">
        <f>SUM(K90:K95)</f>
        <v>34.370376624999999</v>
      </c>
      <c r="L96" s="29"/>
      <c r="M96" s="12"/>
    </row>
    <row r="97" spans="1:13" s="12" customFormat="1" ht="12.75" customHeight="1" x14ac:dyDescent="0.25"/>
    <row r="98" spans="1:13" s="12" customFormat="1" x14ac:dyDescent="0.25">
      <c r="A98" s="70" t="s">
        <v>76</v>
      </c>
      <c r="B98" s="70"/>
      <c r="C98" s="70"/>
      <c r="D98" s="70"/>
      <c r="E98" s="70"/>
      <c r="F98" s="70"/>
      <c r="G98" s="70"/>
      <c r="H98" s="70"/>
      <c r="I98" s="70"/>
      <c r="J98" s="70"/>
      <c r="K98" s="70"/>
      <c r="L98" s="70"/>
    </row>
    <row r="99" spans="1:13" s="12" customFormat="1" ht="60" customHeight="1" x14ac:dyDescent="0.25">
      <c r="A99" s="65" t="s">
        <v>19</v>
      </c>
      <c r="B99" s="66"/>
      <c r="C99" s="66"/>
      <c r="D99" s="66"/>
      <c r="E99" s="67"/>
      <c r="F99" s="1" t="s">
        <v>7</v>
      </c>
      <c r="G99" s="1" t="s">
        <v>67</v>
      </c>
      <c r="H99" s="1" t="s">
        <v>66</v>
      </c>
      <c r="I99" s="1" t="s">
        <v>75</v>
      </c>
      <c r="J99" s="1" t="s">
        <v>70</v>
      </c>
      <c r="K99" s="1" t="s">
        <v>71</v>
      </c>
      <c r="L99" s="34"/>
    </row>
    <row r="100" spans="1:13" s="12" customFormat="1" ht="18.75" customHeight="1" x14ac:dyDescent="0.25">
      <c r="A100" s="85" t="s">
        <v>125</v>
      </c>
      <c r="B100" s="86"/>
      <c r="C100" s="86"/>
      <c r="D100" s="86"/>
      <c r="E100" s="87"/>
      <c r="F100" s="6" t="s">
        <v>82</v>
      </c>
      <c r="G100" s="31"/>
      <c r="H100" s="8"/>
      <c r="I100" s="8">
        <v>96.915000000000006</v>
      </c>
      <c r="J100" s="21">
        <f>J94</f>
        <v>56</v>
      </c>
      <c r="K100" s="8">
        <f>I100/J100</f>
        <v>1.7306250000000001</v>
      </c>
      <c r="L100" s="35"/>
    </row>
    <row r="101" spans="1:13" s="12" customFormat="1" x14ac:dyDescent="0.25">
      <c r="A101" s="78" t="s">
        <v>77</v>
      </c>
      <c r="B101" s="79"/>
      <c r="C101" s="79"/>
      <c r="D101" s="79"/>
      <c r="E101" s="79"/>
      <c r="F101" s="79"/>
      <c r="G101" s="79"/>
      <c r="H101" s="79"/>
      <c r="I101" s="36">
        <f>SUM(I100:I100)</f>
        <v>96.915000000000006</v>
      </c>
      <c r="J101" s="36"/>
      <c r="K101" s="36">
        <f>SUM(K100:K100)</f>
        <v>1.7306250000000001</v>
      </c>
      <c r="L101" s="35"/>
    </row>
    <row r="102" spans="1:13" s="12" customFormat="1" x14ac:dyDescent="0.25">
      <c r="A102" s="37"/>
      <c r="B102" s="37"/>
      <c r="C102" s="37"/>
      <c r="D102" s="37"/>
      <c r="E102" s="37"/>
      <c r="F102" s="37"/>
      <c r="G102" s="37"/>
      <c r="H102" s="37"/>
      <c r="I102" s="38"/>
      <c r="J102" s="38"/>
      <c r="K102" s="38"/>
      <c r="L102" s="35"/>
    </row>
    <row r="103" spans="1:13" s="12" customFormat="1" x14ac:dyDescent="0.25">
      <c r="A103" s="70" t="s">
        <v>78</v>
      </c>
      <c r="B103" s="70"/>
      <c r="C103" s="70"/>
      <c r="D103" s="70"/>
      <c r="E103" s="70"/>
      <c r="F103" s="70"/>
      <c r="G103" s="70"/>
      <c r="H103" s="70"/>
      <c r="I103" s="70"/>
      <c r="J103" s="70"/>
      <c r="K103" s="70"/>
      <c r="L103" s="70"/>
    </row>
    <row r="104" spans="1:13" s="12" customFormat="1" ht="45.75" customHeight="1" x14ac:dyDescent="0.25">
      <c r="A104" s="65" t="s">
        <v>20</v>
      </c>
      <c r="B104" s="66"/>
      <c r="C104" s="66"/>
      <c r="D104" s="66"/>
      <c r="E104" s="67"/>
      <c r="F104" s="1" t="s">
        <v>7</v>
      </c>
      <c r="G104" s="1" t="s">
        <v>67</v>
      </c>
      <c r="H104" s="1" t="s">
        <v>66</v>
      </c>
      <c r="I104" s="1" t="s">
        <v>75</v>
      </c>
      <c r="J104" s="3" t="s">
        <v>70</v>
      </c>
      <c r="K104" s="1" t="s">
        <v>71</v>
      </c>
      <c r="L104" s="34"/>
      <c r="M104" s="34"/>
    </row>
    <row r="105" spans="1:13" s="12" customFormat="1" ht="41.25" customHeight="1" x14ac:dyDescent="0.25">
      <c r="A105" s="65" t="s">
        <v>21</v>
      </c>
      <c r="B105" s="66"/>
      <c r="C105" s="66"/>
      <c r="D105" s="66"/>
      <c r="E105" s="67"/>
      <c r="F105" s="2" t="s">
        <v>22</v>
      </c>
      <c r="G105" s="7">
        <v>3.6400000000000002E-2</v>
      </c>
      <c r="H105" s="8">
        <v>536.9</v>
      </c>
      <c r="I105" s="8">
        <f>G105*H105*12</f>
        <v>234.51792</v>
      </c>
      <c r="J105" s="39">
        <f>J100</f>
        <v>56</v>
      </c>
      <c r="K105" s="8">
        <f>I105/J105</f>
        <v>4.1878200000000003</v>
      </c>
      <c r="L105" s="40"/>
      <c r="M105" s="35"/>
    </row>
    <row r="106" spans="1:13" s="12" customFormat="1" ht="41.25" customHeight="1" x14ac:dyDescent="0.25">
      <c r="A106" s="65" t="s">
        <v>126</v>
      </c>
      <c r="B106" s="66"/>
      <c r="C106" s="66"/>
      <c r="D106" s="66"/>
      <c r="E106" s="67"/>
      <c r="F106" s="2" t="s">
        <v>22</v>
      </c>
      <c r="G106" s="7">
        <v>9.1000000000000004E-3</v>
      </c>
      <c r="H106" s="8">
        <v>76.7</v>
      </c>
      <c r="I106" s="8">
        <f>G106*H106*12</f>
        <v>8.3756400000000006</v>
      </c>
      <c r="J106" s="39">
        <f>J105</f>
        <v>56</v>
      </c>
      <c r="K106" s="8">
        <f t="shared" ref="K106:K108" si="10">I106/J106</f>
        <v>0.149565</v>
      </c>
      <c r="L106" s="40"/>
      <c r="M106" s="35"/>
    </row>
    <row r="107" spans="1:13" s="12" customFormat="1" ht="41.25" customHeight="1" x14ac:dyDescent="0.25">
      <c r="A107" s="65" t="s">
        <v>127</v>
      </c>
      <c r="B107" s="66"/>
      <c r="C107" s="66"/>
      <c r="D107" s="66"/>
      <c r="E107" s="67"/>
      <c r="F107" s="2" t="s">
        <v>82</v>
      </c>
      <c r="G107" s="7"/>
      <c r="H107" s="8"/>
      <c r="I107" s="8">
        <v>56.172400000000003</v>
      </c>
      <c r="J107" s="39">
        <f>J106</f>
        <v>56</v>
      </c>
      <c r="K107" s="8">
        <f t="shared" si="10"/>
        <v>1.0030785714285715</v>
      </c>
      <c r="L107" s="40"/>
      <c r="M107" s="35"/>
    </row>
    <row r="108" spans="1:13" s="12" customFormat="1" ht="37.5" customHeight="1" x14ac:dyDescent="0.25">
      <c r="A108" s="65" t="s">
        <v>79</v>
      </c>
      <c r="B108" s="66"/>
      <c r="C108" s="66"/>
      <c r="D108" s="66"/>
      <c r="E108" s="67"/>
      <c r="F108" s="2" t="s">
        <v>80</v>
      </c>
      <c r="G108" s="7">
        <v>9.1000000000000004E-3</v>
      </c>
      <c r="H108" s="8">
        <v>1811.3</v>
      </c>
      <c r="I108" s="8">
        <f>G108*H108*12</f>
        <v>197.79396</v>
      </c>
      <c r="J108" s="39">
        <f>J105</f>
        <v>56</v>
      </c>
      <c r="K108" s="8">
        <f t="shared" si="10"/>
        <v>3.532035</v>
      </c>
      <c r="L108" s="40"/>
      <c r="M108" s="35"/>
    </row>
    <row r="109" spans="1:13" s="12" customFormat="1" x14ac:dyDescent="0.25">
      <c r="A109" s="78" t="s">
        <v>23</v>
      </c>
      <c r="B109" s="79"/>
      <c r="C109" s="79"/>
      <c r="D109" s="79"/>
      <c r="E109" s="79"/>
      <c r="F109" s="79"/>
      <c r="G109" s="79"/>
      <c r="H109" s="88"/>
      <c r="I109" s="36">
        <f>SUM(I105:I108)</f>
        <v>496.85991999999999</v>
      </c>
      <c r="J109" s="41"/>
      <c r="K109" s="41">
        <f>SUM(K105:K108)</f>
        <v>8.8724985714285722</v>
      </c>
      <c r="L109" s="42"/>
      <c r="M109" s="35"/>
    </row>
    <row r="110" spans="1:13" s="12" customFormat="1" x14ac:dyDescent="0.25">
      <c r="A110" s="37"/>
      <c r="B110" s="37"/>
      <c r="C110" s="37"/>
      <c r="D110" s="37"/>
      <c r="E110" s="37"/>
      <c r="F110" s="37"/>
      <c r="G110" s="37"/>
      <c r="H110" s="37"/>
      <c r="I110" s="38"/>
      <c r="J110" s="43"/>
      <c r="K110" s="43"/>
      <c r="L110" s="42"/>
      <c r="M110" s="35"/>
    </row>
    <row r="111" spans="1:13" s="12" customFormat="1" x14ac:dyDescent="0.25">
      <c r="A111" s="37"/>
      <c r="B111" s="37"/>
      <c r="C111" s="37"/>
      <c r="D111" s="37"/>
      <c r="E111" s="37"/>
      <c r="F111" s="37"/>
      <c r="G111" s="37"/>
      <c r="H111" s="37"/>
      <c r="I111" s="38"/>
      <c r="J111" s="43"/>
      <c r="K111" s="43"/>
      <c r="L111" s="42"/>
      <c r="M111" s="35"/>
    </row>
    <row r="112" spans="1:13" s="12" customFormat="1" x14ac:dyDescent="0.25">
      <c r="A112" s="70" t="s">
        <v>39</v>
      </c>
      <c r="B112" s="70"/>
      <c r="C112" s="70"/>
      <c r="D112" s="70"/>
      <c r="E112" s="70"/>
      <c r="F112" s="70"/>
      <c r="G112" s="70"/>
      <c r="H112" s="70"/>
      <c r="I112" s="70"/>
      <c r="J112" s="70"/>
      <c r="K112" s="70"/>
      <c r="L112" s="70"/>
    </row>
    <row r="113" spans="1:13" s="12" customFormat="1" ht="75" x14ac:dyDescent="0.25">
      <c r="A113" s="65" t="s">
        <v>5</v>
      </c>
      <c r="B113" s="66"/>
      <c r="C113" s="66"/>
      <c r="D113" s="66"/>
      <c r="E113" s="67"/>
      <c r="F113" s="1" t="s">
        <v>6</v>
      </c>
      <c r="G113" s="6">
        <v>0.1</v>
      </c>
      <c r="H113" s="1" t="s">
        <v>68</v>
      </c>
      <c r="I113" s="1" t="s">
        <v>69</v>
      </c>
      <c r="J113" s="1" t="s">
        <v>70</v>
      </c>
      <c r="K113" s="1" t="s">
        <v>71</v>
      </c>
      <c r="L113" s="2"/>
    </row>
    <row r="114" spans="1:13" s="12" customFormat="1" ht="15" customHeight="1" x14ac:dyDescent="0.25">
      <c r="A114" s="68" t="s">
        <v>3</v>
      </c>
      <c r="B114" s="68"/>
      <c r="C114" s="68"/>
      <c r="D114" s="68"/>
      <c r="E114" s="68"/>
      <c r="F114" s="44">
        <f>'Работа №2'!F87</f>
        <v>25160</v>
      </c>
      <c r="G114" s="7">
        <f>L18</f>
        <v>9.1000000000000004E-3</v>
      </c>
      <c r="H114" s="45">
        <f>F114*G114*12</f>
        <v>2747.4720000000002</v>
      </c>
      <c r="I114" s="8">
        <f>H114*1.302</f>
        <v>3577.2085440000005</v>
      </c>
      <c r="J114" s="21">
        <f>J106</f>
        <v>56</v>
      </c>
      <c r="K114" s="8">
        <f>I114/J114</f>
        <v>63.878724000000012</v>
      </c>
      <c r="L114" s="8"/>
    </row>
    <row r="115" spans="1:13" ht="20.25" customHeight="1" x14ac:dyDescent="0.25">
      <c r="A115" s="74" t="s">
        <v>24</v>
      </c>
      <c r="B115" s="75"/>
      <c r="C115" s="75"/>
      <c r="D115" s="75"/>
      <c r="E115" s="75"/>
      <c r="F115" s="75"/>
      <c r="G115" s="75"/>
      <c r="H115" s="76"/>
      <c r="I115" s="36">
        <f>SUM(I114)</f>
        <v>3577.2085440000005</v>
      </c>
      <c r="J115" s="41"/>
      <c r="K115" s="41">
        <f>SUM(K114)</f>
        <v>63.878724000000012</v>
      </c>
      <c r="L115" s="46"/>
      <c r="M115" s="12"/>
    </row>
    <row r="116" spans="1:13" s="12" customFormat="1" ht="12" customHeight="1" x14ac:dyDescent="0.25">
      <c r="F116" s="47"/>
      <c r="G116" s="47"/>
      <c r="H116" s="47"/>
      <c r="I116" s="47"/>
      <c r="J116" s="47"/>
      <c r="K116" s="47"/>
      <c r="L116" s="47"/>
    </row>
    <row r="117" spans="1:13" x14ac:dyDescent="0.25">
      <c r="A117" s="73" t="s">
        <v>81</v>
      </c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89"/>
      <c r="M117" s="12"/>
    </row>
    <row r="118" spans="1:13" ht="60" x14ac:dyDescent="0.25">
      <c r="A118" s="77" t="s">
        <v>57</v>
      </c>
      <c r="B118" s="77"/>
      <c r="C118" s="77"/>
      <c r="D118" s="77"/>
      <c r="E118" s="77"/>
      <c r="F118" s="1" t="s">
        <v>7</v>
      </c>
      <c r="G118" s="1" t="s">
        <v>67</v>
      </c>
      <c r="H118" s="1" t="s">
        <v>66</v>
      </c>
      <c r="I118" s="1" t="s">
        <v>75</v>
      </c>
      <c r="J118" s="1" t="s">
        <v>70</v>
      </c>
      <c r="K118" s="3" t="s">
        <v>71</v>
      </c>
      <c r="L118" s="25"/>
      <c r="M118" s="12"/>
    </row>
    <row r="119" spans="1:13" x14ac:dyDescent="0.25">
      <c r="A119" s="71" t="str">
        <f>'Услуга №2 '!A107:E107</f>
        <v>Мероприятия, призовая продукция</v>
      </c>
      <c r="B119" s="71"/>
      <c r="C119" s="71"/>
      <c r="D119" s="71"/>
      <c r="E119" s="71"/>
      <c r="F119" s="6" t="s">
        <v>82</v>
      </c>
      <c r="G119" s="31"/>
      <c r="H119" s="45"/>
      <c r="I119" s="45">
        <v>1371.7339999999999</v>
      </c>
      <c r="J119" s="21">
        <f>J114</f>
        <v>56</v>
      </c>
      <c r="K119" s="32">
        <f>I119/J119</f>
        <v>24.495249999999999</v>
      </c>
      <c r="L119" s="29"/>
      <c r="M119" s="12"/>
    </row>
    <row r="120" spans="1:13" x14ac:dyDescent="0.25">
      <c r="A120" s="78" t="s">
        <v>83</v>
      </c>
      <c r="B120" s="79"/>
      <c r="C120" s="79"/>
      <c r="D120" s="79"/>
      <c r="E120" s="79"/>
      <c r="F120" s="79"/>
      <c r="G120" s="79"/>
      <c r="H120" s="79"/>
      <c r="I120" s="36">
        <f>SUM(I119:I119)</f>
        <v>1371.7339999999999</v>
      </c>
      <c r="J120" s="41"/>
      <c r="K120" s="41">
        <f>SUM(K119:K119)</f>
        <v>24.495249999999999</v>
      </c>
      <c r="L120" s="29"/>
      <c r="M120" s="12"/>
    </row>
    <row r="121" spans="1:13" s="12" customFormat="1" x14ac:dyDescent="0.25">
      <c r="F121" s="47"/>
      <c r="G121" s="47"/>
      <c r="H121" s="47"/>
      <c r="I121" s="47"/>
      <c r="J121" s="47"/>
      <c r="K121" s="47"/>
      <c r="L121" s="47"/>
    </row>
    <row r="122" spans="1:13" s="12" customFormat="1" ht="12.75" customHeight="1" x14ac:dyDescent="0.25">
      <c r="A122" s="73" t="s">
        <v>25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</row>
    <row r="123" spans="1:13" s="12" customFormat="1" ht="15" customHeight="1" x14ac:dyDescent="0.25">
      <c r="A123" s="72" t="s">
        <v>26</v>
      </c>
      <c r="B123" s="72"/>
      <c r="C123" s="72"/>
      <c r="D123" s="65" t="s">
        <v>27</v>
      </c>
      <c r="E123" s="66"/>
      <c r="F123" s="66"/>
      <c r="G123" s="66"/>
      <c r="H123" s="66"/>
      <c r="I123" s="66"/>
      <c r="J123" s="67"/>
      <c r="K123" s="72" t="s">
        <v>38</v>
      </c>
      <c r="L123" s="72"/>
    </row>
    <row r="124" spans="1:13" s="12" customFormat="1" ht="30" x14ac:dyDescent="0.25">
      <c r="A124" s="6" t="s">
        <v>28</v>
      </c>
      <c r="B124" s="2" t="s">
        <v>29</v>
      </c>
      <c r="C124" s="6" t="s">
        <v>30</v>
      </c>
      <c r="D124" s="6" t="s">
        <v>31</v>
      </c>
      <c r="E124" s="6" t="s">
        <v>32</v>
      </c>
      <c r="F124" s="6" t="s">
        <v>33</v>
      </c>
      <c r="G124" s="6" t="s">
        <v>34</v>
      </c>
      <c r="H124" s="6" t="s">
        <v>35</v>
      </c>
      <c r="I124" s="6" t="s">
        <v>36</v>
      </c>
      <c r="J124" s="6" t="s">
        <v>37</v>
      </c>
      <c r="K124" s="72"/>
      <c r="L124" s="72"/>
    </row>
    <row r="125" spans="1:13" s="12" customFormat="1" x14ac:dyDescent="0.25">
      <c r="A125" s="8">
        <f>K78</f>
        <v>1775.2749629847303</v>
      </c>
      <c r="B125" s="8"/>
      <c r="C125" s="8"/>
      <c r="D125" s="8">
        <f>K86</f>
        <v>183.23490249999998</v>
      </c>
      <c r="E125" s="8">
        <f>K96</f>
        <v>34.370376624999999</v>
      </c>
      <c r="F125" s="8"/>
      <c r="G125" s="8">
        <f>K101</f>
        <v>1.7306250000000001</v>
      </c>
      <c r="H125" s="8">
        <f>K109</f>
        <v>8.8724985714285722</v>
      </c>
      <c r="I125" s="8">
        <f>K115</f>
        <v>63.878724000000012</v>
      </c>
      <c r="J125" s="8">
        <f>K120</f>
        <v>24.495249999999999</v>
      </c>
      <c r="K125" s="83">
        <f>SUM(A125:J125)</f>
        <v>2091.8573396811589</v>
      </c>
      <c r="L125" s="84"/>
    </row>
    <row r="126" spans="1:13" s="12" customFormat="1" x14ac:dyDescent="0.25"/>
    <row r="127" spans="1:13" s="12" customFormat="1" ht="15.75" x14ac:dyDescent="0.25">
      <c r="A127" s="10" t="s">
        <v>134</v>
      </c>
      <c r="B127" s="10"/>
      <c r="C127" s="10"/>
      <c r="D127" s="10"/>
      <c r="E127" s="10"/>
      <c r="F127" s="10" t="s">
        <v>135</v>
      </c>
    </row>
    <row r="128" spans="1:13" s="12" customFormat="1" x14ac:dyDescent="0.25">
      <c r="I128" s="36">
        <f>I120+I115+I109+I101+I96+I86+I78</f>
        <v>117144.01102214487</v>
      </c>
      <c r="K128" s="36">
        <f>K125*J119</f>
        <v>117144.0110221449</v>
      </c>
    </row>
    <row r="129" spans="1:3" s="12" customFormat="1" x14ac:dyDescent="0.25"/>
    <row r="130" spans="1:3" s="12" customFormat="1" x14ac:dyDescent="0.25"/>
    <row r="131" spans="1:3" s="12" customFormat="1" x14ac:dyDescent="0.25"/>
    <row r="132" spans="1:3" s="12" customFormat="1" x14ac:dyDescent="0.25">
      <c r="A132" s="50" t="str">
        <f>'Работа №2'!A121</f>
        <v>Курлович Анастасия Вячеславовна</v>
      </c>
      <c r="B132" s="50"/>
      <c r="C132" s="50"/>
    </row>
    <row r="133" spans="1:3" s="12" customFormat="1" x14ac:dyDescent="0.25">
      <c r="A133" s="50" t="s">
        <v>64</v>
      </c>
      <c r="B133" s="50"/>
      <c r="C133" s="50"/>
    </row>
  </sheetData>
  <mergeCells count="135">
    <mergeCell ref="A75:E75"/>
    <mergeCell ref="A76:E76"/>
    <mergeCell ref="A77:E77"/>
    <mergeCell ref="A43:E43"/>
    <mergeCell ref="G43:K43"/>
    <mergeCell ref="A65:E65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49:E49"/>
    <mergeCell ref="A50:E50"/>
    <mergeCell ref="A51:E51"/>
    <mergeCell ref="A52:E52"/>
    <mergeCell ref="A53:E53"/>
    <mergeCell ref="A55:E55"/>
    <mergeCell ref="A45:E45"/>
    <mergeCell ref="G45:K45"/>
    <mergeCell ref="A46:E46"/>
    <mergeCell ref="A40:E40"/>
    <mergeCell ref="G40:K40"/>
    <mergeCell ref="A41:E41"/>
    <mergeCell ref="G41:K41"/>
    <mergeCell ref="A42:E42"/>
    <mergeCell ref="G42:K42"/>
    <mergeCell ref="A34:E34"/>
    <mergeCell ref="G34:K34"/>
    <mergeCell ref="A35:E35"/>
    <mergeCell ref="G35:K35"/>
    <mergeCell ref="A39:E39"/>
    <mergeCell ref="G39:K39"/>
    <mergeCell ref="A36:E36"/>
    <mergeCell ref="G36:K36"/>
    <mergeCell ref="A37:E37"/>
    <mergeCell ref="G37:K37"/>
    <mergeCell ref="A38:E38"/>
    <mergeCell ref="G38:K38"/>
    <mergeCell ref="A32:E32"/>
    <mergeCell ref="G32:K32"/>
    <mergeCell ref="A33:E33"/>
    <mergeCell ref="G33:K33"/>
    <mergeCell ref="A28:E28"/>
    <mergeCell ref="G28:K28"/>
    <mergeCell ref="A29:E29"/>
    <mergeCell ref="G29:K29"/>
    <mergeCell ref="A30:E30"/>
    <mergeCell ref="G30:K30"/>
    <mergeCell ref="G27:K27"/>
    <mergeCell ref="A22:E22"/>
    <mergeCell ref="G22:K22"/>
    <mergeCell ref="A23:E23"/>
    <mergeCell ref="G23:K23"/>
    <mergeCell ref="A24:E24"/>
    <mergeCell ref="G24:K24"/>
    <mergeCell ref="A31:E31"/>
    <mergeCell ref="G31:K31"/>
    <mergeCell ref="A103:L103"/>
    <mergeCell ref="A104:E104"/>
    <mergeCell ref="A105:E105"/>
    <mergeCell ref="A101:H101"/>
    <mergeCell ref="A95:E95"/>
    <mergeCell ref="A100:E100"/>
    <mergeCell ref="A96:H96"/>
    <mergeCell ref="A98:L98"/>
    <mergeCell ref="A99:E99"/>
    <mergeCell ref="A123:C123"/>
    <mergeCell ref="D123:J123"/>
    <mergeCell ref="K123:L124"/>
    <mergeCell ref="K125:L125"/>
    <mergeCell ref="A115:H115"/>
    <mergeCell ref="A117:L117"/>
    <mergeCell ref="A118:E118"/>
    <mergeCell ref="A119:E119"/>
    <mergeCell ref="A106:E106"/>
    <mergeCell ref="A112:L112"/>
    <mergeCell ref="A113:E113"/>
    <mergeCell ref="A114:E114"/>
    <mergeCell ref="A120:H120"/>
    <mergeCell ref="A122:L122"/>
    <mergeCell ref="A107:E107"/>
    <mergeCell ref="A108:E108"/>
    <mergeCell ref="A109:H109"/>
    <mergeCell ref="A94:E94"/>
    <mergeCell ref="A82:E82"/>
    <mergeCell ref="A83:E83"/>
    <mergeCell ref="A84:E84"/>
    <mergeCell ref="A85:E85"/>
    <mergeCell ref="A88:L88"/>
    <mergeCell ref="A86:H86"/>
    <mergeCell ref="A62:E62"/>
    <mergeCell ref="A63:E63"/>
    <mergeCell ref="A64:E64"/>
    <mergeCell ref="A78:H78"/>
    <mergeCell ref="A80:L80"/>
    <mergeCell ref="A81:E81"/>
    <mergeCell ref="A69:E69"/>
    <mergeCell ref="A70:E70"/>
    <mergeCell ref="A71:E71"/>
    <mergeCell ref="A72:E72"/>
    <mergeCell ref="A89:E89"/>
    <mergeCell ref="A90:E90"/>
    <mergeCell ref="A91:E91"/>
    <mergeCell ref="A92:E92"/>
    <mergeCell ref="A93:E93"/>
    <mergeCell ref="A73:E73"/>
    <mergeCell ref="A74:E74"/>
    <mergeCell ref="G46:K46"/>
    <mergeCell ref="A44:E44"/>
    <mergeCell ref="G44:K44"/>
    <mergeCell ref="A54:E54"/>
    <mergeCell ref="A4:F4"/>
    <mergeCell ref="A5:D5"/>
    <mergeCell ref="A17:E17"/>
    <mergeCell ref="G17:K17"/>
    <mergeCell ref="A18:E18"/>
    <mergeCell ref="A9:L9"/>
    <mergeCell ref="A8:L8"/>
    <mergeCell ref="A10:L10"/>
    <mergeCell ref="G18:K18"/>
    <mergeCell ref="A19:E19"/>
    <mergeCell ref="G19:K19"/>
    <mergeCell ref="A20:E20"/>
    <mergeCell ref="G20:K20"/>
    <mergeCell ref="A21:E21"/>
    <mergeCell ref="G21:K21"/>
    <mergeCell ref="A25:E25"/>
    <mergeCell ref="G25:K25"/>
    <mergeCell ref="A26:E26"/>
    <mergeCell ref="G26:K26"/>
    <mergeCell ref="A27:E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2" manualBreakCount="2">
    <brk id="48" max="12" man="1"/>
    <brk id="10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  <vt:lpstr>'Работа №3'!Область_печати</vt:lpstr>
      <vt:lpstr>'Услуга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2018-12-24T02:21:23Z</dcterms:modified>
</cp:coreProperties>
</file>