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5" windowWidth="15120" windowHeight="8010" tabRatio="659" activeTab="6"/>
  </bookViews>
  <sheets>
    <sheet name="СВОД" sheetId="12" r:id="rId1"/>
    <sheet name="Услуга №1" sheetId="8" r:id="rId2"/>
    <sheet name="Услуга №2 " sheetId="4" r:id="rId3"/>
    <sheet name="Работа №1" sheetId="13" r:id="rId4"/>
    <sheet name="Работа №2" sheetId="9" r:id="rId5"/>
    <sheet name="Работа №3" sheetId="10" r:id="rId6"/>
    <sheet name="Работа №4" sheetId="11" r:id="rId7"/>
  </sheets>
  <definedNames>
    <definedName name="_xlnm.Print_Area" localSheetId="3">'Работа №1'!$A$1:$L$111</definedName>
    <definedName name="_xlnm.Print_Area" localSheetId="4">'Работа №2'!$A$1:$L$111</definedName>
    <definedName name="_xlnm.Print_Area" localSheetId="5">'Работа №3'!$A$1:$L$116</definedName>
    <definedName name="_xlnm.Print_Area" localSheetId="6">'Работа №4'!$A$1:$L$114</definedName>
    <definedName name="_xlnm.Print_Area" localSheetId="2">'Услуга №2 '!$A$1:$L$117</definedName>
  </definedNames>
  <calcPr calcId="162913"/>
</workbook>
</file>

<file path=xl/calcChain.xml><?xml version="1.0" encoding="utf-8"?>
<calcChain xmlns="http://schemas.openxmlformats.org/spreadsheetml/2006/main">
  <c r="M37" i="11" l="1"/>
  <c r="J80" i="13" l="1"/>
  <c r="J79" i="13"/>
  <c r="I109" i="13"/>
  <c r="A2" i="12"/>
  <c r="I101" i="11"/>
  <c r="I88" i="11"/>
  <c r="G89" i="11"/>
  <c r="G87" i="11"/>
  <c r="G86" i="11"/>
  <c r="G81" i="13"/>
  <c r="G81" i="9"/>
  <c r="G90" i="10"/>
  <c r="I63" i="8"/>
  <c r="I69" i="8"/>
  <c r="G71" i="11"/>
  <c r="G70" i="11"/>
  <c r="I58" i="8" l="1"/>
  <c r="I65" i="11"/>
  <c r="I64" i="11"/>
  <c r="I63" i="11"/>
  <c r="I62" i="11"/>
  <c r="G38" i="8"/>
  <c r="G39" i="8"/>
  <c r="F59" i="4"/>
  <c r="F58" i="4"/>
  <c r="F57" i="4"/>
  <c r="F56" i="4"/>
  <c r="F55" i="4"/>
  <c r="F54" i="4"/>
  <c r="F53" i="4"/>
  <c r="F52" i="4"/>
  <c r="F51" i="4"/>
  <c r="F50" i="4"/>
  <c r="F49" i="4"/>
  <c r="F48" i="4"/>
  <c r="F47" i="4"/>
  <c r="F46" i="4"/>
  <c r="F45" i="4"/>
  <c r="F44" i="4"/>
  <c r="F43" i="4"/>
  <c r="F42" i="4"/>
  <c r="G41" i="11"/>
  <c r="G42" i="11"/>
  <c r="G43" i="11"/>
  <c r="G44" i="11"/>
  <c r="G45" i="11"/>
  <c r="G46" i="11"/>
  <c r="G47" i="11"/>
  <c r="G48" i="11"/>
  <c r="G49" i="11"/>
  <c r="G50" i="11"/>
  <c r="G51" i="11"/>
  <c r="G52" i="11"/>
  <c r="G53" i="11"/>
  <c r="G54" i="11"/>
  <c r="G55" i="11"/>
  <c r="G56" i="11"/>
  <c r="G57" i="11"/>
  <c r="G40" i="11"/>
  <c r="G95" i="11"/>
  <c r="G96" i="11"/>
  <c r="G94" i="11"/>
  <c r="G97" i="10"/>
  <c r="G98" i="10"/>
  <c r="G96" i="10"/>
  <c r="G42" i="10"/>
  <c r="G43" i="10"/>
  <c r="G44" i="10"/>
  <c r="G45" i="10"/>
  <c r="G46" i="10"/>
  <c r="G47" i="10"/>
  <c r="G48" i="10"/>
  <c r="G49" i="10"/>
  <c r="G50" i="10"/>
  <c r="G51" i="10"/>
  <c r="G52" i="10"/>
  <c r="G53" i="10"/>
  <c r="G54" i="10"/>
  <c r="G55" i="10"/>
  <c r="G56" i="10"/>
  <c r="G57" i="10"/>
  <c r="G58" i="10"/>
  <c r="G41" i="10"/>
  <c r="G37" i="9"/>
  <c r="G38" i="9"/>
  <c r="G39" i="9"/>
  <c r="G40" i="9"/>
  <c r="G41" i="9"/>
  <c r="G42" i="9"/>
  <c r="G43" i="9"/>
  <c r="G44" i="9"/>
  <c r="G45" i="9"/>
  <c r="G46" i="9"/>
  <c r="G47" i="9"/>
  <c r="G48" i="9"/>
  <c r="G49" i="9"/>
  <c r="G36" i="9"/>
  <c r="G88" i="9"/>
  <c r="G89" i="9"/>
  <c r="G90" i="9"/>
  <c r="G91" i="9"/>
  <c r="G92" i="9"/>
  <c r="G93" i="9"/>
  <c r="G87" i="9"/>
  <c r="G88" i="13"/>
  <c r="G89" i="13"/>
  <c r="G90" i="13"/>
  <c r="G91" i="13"/>
  <c r="G92" i="13"/>
  <c r="G93" i="13"/>
  <c r="G87" i="13"/>
  <c r="G37" i="13"/>
  <c r="G38" i="13"/>
  <c r="G39" i="13"/>
  <c r="G40" i="13"/>
  <c r="G41" i="13"/>
  <c r="G42" i="13"/>
  <c r="G43" i="13"/>
  <c r="G44" i="13"/>
  <c r="G45" i="13"/>
  <c r="G46" i="13"/>
  <c r="G47" i="13"/>
  <c r="G48" i="13"/>
  <c r="G49" i="13"/>
  <c r="G36" i="13"/>
  <c r="G98" i="4"/>
  <c r="G99" i="4"/>
  <c r="G97" i="4"/>
  <c r="G89" i="8"/>
  <c r="G90" i="8"/>
  <c r="G91" i="8"/>
  <c r="G92" i="8"/>
  <c r="G93" i="8"/>
  <c r="G94" i="8"/>
  <c r="G88" i="8"/>
  <c r="G43" i="4"/>
  <c r="G44" i="4"/>
  <c r="G45" i="4"/>
  <c r="G46" i="4"/>
  <c r="G47" i="4"/>
  <c r="G48" i="4"/>
  <c r="G49" i="4"/>
  <c r="G50" i="4"/>
  <c r="G51" i="4"/>
  <c r="G52" i="4"/>
  <c r="G53" i="4"/>
  <c r="G54" i="4"/>
  <c r="G55" i="4"/>
  <c r="G56" i="4"/>
  <c r="G57" i="4"/>
  <c r="G58" i="4"/>
  <c r="G59" i="4"/>
  <c r="G42" i="4"/>
  <c r="G40" i="8"/>
  <c r="G41" i="8"/>
  <c r="G42" i="8"/>
  <c r="G43" i="8"/>
  <c r="G44" i="8"/>
  <c r="G45" i="8"/>
  <c r="G46" i="8"/>
  <c r="G47" i="8"/>
  <c r="G48" i="8"/>
  <c r="G49" i="8"/>
  <c r="G50" i="8"/>
  <c r="G37" i="8"/>
  <c r="L19" i="11"/>
  <c r="L20" i="11"/>
  <c r="L18" i="11"/>
  <c r="F35" i="11"/>
  <c r="F34" i="11"/>
  <c r="F33" i="11"/>
  <c r="F32" i="11"/>
  <c r="F31" i="11"/>
  <c r="F30" i="11"/>
  <c r="F29" i="11"/>
  <c r="F28" i="11"/>
  <c r="F27" i="11"/>
  <c r="F26" i="11"/>
  <c r="F25" i="11"/>
  <c r="F24" i="11"/>
  <c r="F23" i="11"/>
  <c r="F22" i="11"/>
  <c r="F21" i="11"/>
  <c r="F20" i="11"/>
  <c r="F19" i="11"/>
  <c r="F18" i="11"/>
  <c r="L32" i="13"/>
  <c r="F32" i="13"/>
  <c r="L33" i="8"/>
  <c r="F33" i="8"/>
  <c r="I100" i="13" l="1"/>
  <c r="I99" i="13"/>
  <c r="F92" i="13"/>
  <c r="F91" i="13"/>
  <c r="F90" i="13"/>
  <c r="F89" i="13"/>
  <c r="K80" i="13"/>
  <c r="I73" i="13"/>
  <c r="I74" i="13" s="1"/>
  <c r="I58" i="13"/>
  <c r="F49" i="13"/>
  <c r="H49" i="13" s="1"/>
  <c r="I49" i="13" s="1"/>
  <c r="F48" i="13"/>
  <c r="H48" i="13" s="1"/>
  <c r="I48" i="13" s="1"/>
  <c r="J47" i="13"/>
  <c r="J48" i="13" s="1"/>
  <c r="J49" i="13" s="1"/>
  <c r="J54" i="13" s="1"/>
  <c r="F46" i="13"/>
  <c r="F45" i="13"/>
  <c r="F40" i="13"/>
  <c r="H40" i="13" s="1"/>
  <c r="I40" i="13" s="1"/>
  <c r="F39" i="13"/>
  <c r="F38" i="13"/>
  <c r="F37" i="13"/>
  <c r="J36" i="13"/>
  <c r="J37" i="13" s="1"/>
  <c r="J38" i="13" s="1"/>
  <c r="J39" i="13" s="1"/>
  <c r="J40" i="13" s="1"/>
  <c r="J41" i="13" s="1"/>
  <c r="J42" i="13" s="1"/>
  <c r="J43" i="13" s="1"/>
  <c r="F36" i="13"/>
  <c r="H36" i="13" s="1"/>
  <c r="I36" i="13" s="1"/>
  <c r="H45" i="13" l="1"/>
  <c r="I45" i="13" s="1"/>
  <c r="H46" i="13"/>
  <c r="I46" i="13" s="1"/>
  <c r="K46" i="13" s="1"/>
  <c r="H39" i="13"/>
  <c r="I39" i="13" s="1"/>
  <c r="K39" i="13" s="1"/>
  <c r="H37" i="13"/>
  <c r="I37" i="13" s="1"/>
  <c r="K37" i="13" s="1"/>
  <c r="H38" i="13"/>
  <c r="I38" i="13" s="1"/>
  <c r="K48" i="13"/>
  <c r="K49" i="13"/>
  <c r="K36" i="13"/>
  <c r="J45" i="13"/>
  <c r="J44" i="13"/>
  <c r="J46" i="13" s="1"/>
  <c r="K38" i="13"/>
  <c r="K40" i="13"/>
  <c r="K45" i="13"/>
  <c r="K54" i="13"/>
  <c r="J55" i="13"/>
  <c r="H89" i="13"/>
  <c r="I89" i="13" s="1"/>
  <c r="H90" i="13"/>
  <c r="I90" i="13" s="1"/>
  <c r="H91" i="13"/>
  <c r="I91" i="13" s="1"/>
  <c r="H92" i="13"/>
  <c r="I92" i="13" s="1"/>
  <c r="L36" i="11"/>
  <c r="K55" i="13" l="1"/>
  <c r="J57" i="13"/>
  <c r="J56" i="13"/>
  <c r="K56" i="13" s="1"/>
  <c r="F107" i="9"/>
  <c r="F112" i="10" s="1"/>
  <c r="F110" i="11" s="1"/>
  <c r="F113" i="4"/>
  <c r="F107" i="13" s="1"/>
  <c r="H37" i="8"/>
  <c r="H59" i="4"/>
  <c r="H42" i="4"/>
  <c r="H89" i="8"/>
  <c r="H91" i="8"/>
  <c r="I91" i="8" s="1"/>
  <c r="H92" i="8"/>
  <c r="I92" i="8" s="1"/>
  <c r="H88" i="8"/>
  <c r="H42" i="8"/>
  <c r="I42" i="8" s="1"/>
  <c r="H43" i="4"/>
  <c r="H44" i="4"/>
  <c r="H45" i="4"/>
  <c r="H46" i="4"/>
  <c r="H47" i="4"/>
  <c r="I47" i="4" s="1"/>
  <c r="H48" i="4"/>
  <c r="H49" i="4"/>
  <c r="I49" i="4" s="1"/>
  <c r="H52" i="4"/>
  <c r="I52" i="4" s="1"/>
  <c r="H55" i="4"/>
  <c r="H56" i="4"/>
  <c r="H58" i="4"/>
  <c r="H90" i="8"/>
  <c r="I90" i="8" s="1"/>
  <c r="H93" i="8"/>
  <c r="I93" i="8" s="1"/>
  <c r="H94" i="8"/>
  <c r="I94" i="8" s="1"/>
  <c r="H38" i="8"/>
  <c r="H39" i="8"/>
  <c r="I39" i="8" s="1"/>
  <c r="H40" i="8"/>
  <c r="I40" i="8" s="1"/>
  <c r="H41" i="8"/>
  <c r="I41" i="8" s="1"/>
  <c r="H43" i="8"/>
  <c r="I43" i="8" s="1"/>
  <c r="H44" i="8"/>
  <c r="I44" i="8" s="1"/>
  <c r="H45" i="8"/>
  <c r="I45" i="8" s="1"/>
  <c r="H46" i="8"/>
  <c r="I46" i="8" s="1"/>
  <c r="H47" i="8"/>
  <c r="I47" i="8" s="1"/>
  <c r="H48" i="8"/>
  <c r="I48" i="8" s="1"/>
  <c r="H49" i="8"/>
  <c r="I49" i="8" s="1"/>
  <c r="H50" i="8"/>
  <c r="F57" i="10"/>
  <c r="H57" i="10" s="1"/>
  <c r="I57" i="10" s="1"/>
  <c r="F92" i="9"/>
  <c r="H92" i="9" s="1"/>
  <c r="I92" i="9" s="1"/>
  <c r="F91" i="9"/>
  <c r="H91" i="9" s="1"/>
  <c r="I91" i="9" s="1"/>
  <c r="F90" i="9"/>
  <c r="H90" i="9" s="1"/>
  <c r="I90" i="9" s="1"/>
  <c r="F89" i="9"/>
  <c r="H89" i="9" s="1"/>
  <c r="F87" i="9"/>
  <c r="H87" i="9" s="1"/>
  <c r="F48" i="9"/>
  <c r="H48" i="9" s="1"/>
  <c r="F46" i="9"/>
  <c r="F55" i="10" s="1"/>
  <c r="H55" i="10" s="1"/>
  <c r="I55" i="10" s="1"/>
  <c r="F40" i="9"/>
  <c r="H40" i="9" s="1"/>
  <c r="F39" i="9"/>
  <c r="H39" i="9" s="1"/>
  <c r="F38" i="9"/>
  <c r="H38" i="9" s="1"/>
  <c r="F37" i="9"/>
  <c r="H37" i="9" s="1"/>
  <c r="F36" i="9"/>
  <c r="H36" i="9" s="1"/>
  <c r="F98" i="4"/>
  <c r="F88" i="13" s="1"/>
  <c r="H88" i="13" s="1"/>
  <c r="I88" i="13" s="1"/>
  <c r="I94" i="13" s="1"/>
  <c r="F99" i="4"/>
  <c r="F93" i="13" s="1"/>
  <c r="H93" i="13" s="1"/>
  <c r="I93" i="13" s="1"/>
  <c r="I48" i="4"/>
  <c r="F97" i="4"/>
  <c r="F87" i="13" s="1"/>
  <c r="H87" i="13" s="1"/>
  <c r="I87" i="13" s="1"/>
  <c r="F49" i="9"/>
  <c r="F58" i="10" s="1"/>
  <c r="H58" i="10" s="1"/>
  <c r="I58" i="10" s="1"/>
  <c r="F45" i="9"/>
  <c r="F54" i="10" s="1"/>
  <c r="H54" i="10" s="1"/>
  <c r="I54" i="10" s="1"/>
  <c r="I50" i="8"/>
  <c r="F44" i="10" l="1"/>
  <c r="H44" i="10" s="1"/>
  <c r="I44" i="10" s="1"/>
  <c r="F93" i="9"/>
  <c r="H93" i="9" s="1"/>
  <c r="I93" i="9" s="1"/>
  <c r="F51" i="10"/>
  <c r="H51" i="10" s="1"/>
  <c r="I51" i="10" s="1"/>
  <c r="H99" i="4"/>
  <c r="I99" i="4" s="1"/>
  <c r="H46" i="9"/>
  <c r="F88" i="9"/>
  <c r="F43" i="10"/>
  <c r="H43" i="10" s="1"/>
  <c r="I43" i="10" s="1"/>
  <c r="F48" i="10"/>
  <c r="H48" i="10" s="1"/>
  <c r="I48" i="10" s="1"/>
  <c r="F96" i="10"/>
  <c r="H96" i="10" s="1"/>
  <c r="F98" i="10"/>
  <c r="H98" i="10" s="1"/>
  <c r="H98" i="4"/>
  <c r="I98" i="4" s="1"/>
  <c r="H97" i="4"/>
  <c r="H49" i="9"/>
  <c r="H45" i="9"/>
  <c r="F47" i="10"/>
  <c r="H47" i="10" s="1"/>
  <c r="I47" i="10" s="1"/>
  <c r="F46" i="10"/>
  <c r="H46" i="10" s="1"/>
  <c r="I46" i="10" s="1"/>
  <c r="F45" i="10"/>
  <c r="H45" i="10" s="1"/>
  <c r="I45" i="10" s="1"/>
  <c r="F42" i="10"/>
  <c r="H42" i="10" s="1"/>
  <c r="I42" i="10" s="1"/>
  <c r="F41" i="10"/>
  <c r="H41" i="10" s="1"/>
  <c r="F47" i="9"/>
  <c r="F56" i="10" s="1"/>
  <c r="H56" i="10" s="1"/>
  <c r="I56" i="10" s="1"/>
  <c r="F47" i="13"/>
  <c r="H47" i="13" s="1"/>
  <c r="I47" i="13" s="1"/>
  <c r="K47" i="13" s="1"/>
  <c r="H53" i="4"/>
  <c r="F43" i="13"/>
  <c r="H43" i="13" s="1"/>
  <c r="I43" i="13" s="1"/>
  <c r="K43" i="13" s="1"/>
  <c r="F42" i="9"/>
  <c r="F50" i="10" s="1"/>
  <c r="H50" i="10" s="1"/>
  <c r="I50" i="10" s="1"/>
  <c r="F42" i="13"/>
  <c r="H42" i="13" s="1"/>
  <c r="I42" i="13" s="1"/>
  <c r="K42" i="13" s="1"/>
  <c r="H50" i="4"/>
  <c r="I50" i="4" s="1"/>
  <c r="F41" i="13"/>
  <c r="H41" i="13" s="1"/>
  <c r="I41" i="13" s="1"/>
  <c r="K57" i="13"/>
  <c r="K58" i="13" s="1"/>
  <c r="D105" i="13" s="1"/>
  <c r="J62" i="13"/>
  <c r="H47" i="9"/>
  <c r="H57" i="4"/>
  <c r="I57" i="4" s="1"/>
  <c r="H51" i="4"/>
  <c r="I51" i="4" s="1"/>
  <c r="H42" i="9"/>
  <c r="I89" i="9"/>
  <c r="I53" i="4"/>
  <c r="I89" i="8"/>
  <c r="I38" i="8"/>
  <c r="F41" i="9"/>
  <c r="I55" i="4"/>
  <c r="F43" i="9"/>
  <c r="I43" i="4"/>
  <c r="I44" i="4"/>
  <c r="I45" i="4"/>
  <c r="I46" i="4"/>
  <c r="I56" i="4"/>
  <c r="I58" i="4"/>
  <c r="I59" i="4"/>
  <c r="F36" i="11"/>
  <c r="L37" i="10"/>
  <c r="F37" i="10"/>
  <c r="L32" i="9"/>
  <c r="L38" i="4"/>
  <c r="F38" i="4"/>
  <c r="H88" i="9" l="1"/>
  <c r="I88" i="9" s="1"/>
  <c r="F97" i="10"/>
  <c r="H97" i="10" s="1"/>
  <c r="K41" i="13"/>
  <c r="J63" i="13"/>
  <c r="F52" i="10"/>
  <c r="H52" i="10" s="1"/>
  <c r="I52" i="10" s="1"/>
  <c r="H43" i="9"/>
  <c r="F49" i="10"/>
  <c r="H49" i="10" s="1"/>
  <c r="H41" i="9"/>
  <c r="A110" i="9"/>
  <c r="A115" i="10" s="1"/>
  <c r="A113" i="11" s="1"/>
  <c r="A116" i="4"/>
  <c r="A110" i="13" s="1"/>
  <c r="I80" i="8"/>
  <c r="I79" i="8"/>
  <c r="I82" i="8"/>
  <c r="H89" i="4"/>
  <c r="H79" i="13" s="1"/>
  <c r="I79" i="13" s="1"/>
  <c r="K79" i="13" s="1"/>
  <c r="H91" i="4"/>
  <c r="H81" i="13" s="1"/>
  <c r="I81" i="13" s="1"/>
  <c r="H88" i="4"/>
  <c r="H78" i="13" s="1"/>
  <c r="I78" i="13" s="1"/>
  <c r="J79" i="8"/>
  <c r="J80" i="8" s="1"/>
  <c r="J81" i="8" s="1"/>
  <c r="K88" i="11"/>
  <c r="K80" i="9"/>
  <c r="A90" i="4"/>
  <c r="A80" i="13" s="1"/>
  <c r="A89" i="4"/>
  <c r="A79" i="13" s="1"/>
  <c r="H73" i="4"/>
  <c r="H74" i="4"/>
  <c r="H75" i="4"/>
  <c r="H76" i="4"/>
  <c r="H77" i="4"/>
  <c r="H78" i="4"/>
  <c r="H72" i="4"/>
  <c r="I74" i="4"/>
  <c r="I73" i="4"/>
  <c r="I64" i="8"/>
  <c r="I65" i="8"/>
  <c r="I66" i="8"/>
  <c r="I67" i="8"/>
  <c r="I68" i="8"/>
  <c r="I59" i="8"/>
  <c r="I66" i="11"/>
  <c r="I67" i="10"/>
  <c r="I58" i="9"/>
  <c r="I68" i="4"/>
  <c r="H65" i="4"/>
  <c r="H66" i="4"/>
  <c r="H67" i="4"/>
  <c r="H64" i="4"/>
  <c r="G58" i="8"/>
  <c r="G57" i="8"/>
  <c r="G56" i="8"/>
  <c r="G55" i="8"/>
  <c r="F32" i="9"/>
  <c r="A79" i="9" l="1"/>
  <c r="A88" i="10" s="1"/>
  <c r="A87" i="11" s="1"/>
  <c r="H57" i="9"/>
  <c r="G57" i="9" s="1"/>
  <c r="H57" i="13"/>
  <c r="G57" i="13" s="1"/>
  <c r="H55" i="9"/>
  <c r="G55" i="9" s="1"/>
  <c r="H55" i="13"/>
  <c r="G55" i="13" s="1"/>
  <c r="H62" i="9"/>
  <c r="H71" i="10" s="1"/>
  <c r="H70" i="11" s="1"/>
  <c r="H62" i="13"/>
  <c r="I62" i="13" s="1"/>
  <c r="I77" i="4"/>
  <c r="H67" i="13"/>
  <c r="I67" i="13" s="1"/>
  <c r="H65" i="9"/>
  <c r="H74" i="10" s="1"/>
  <c r="H73" i="11" s="1"/>
  <c r="H65" i="13"/>
  <c r="I65" i="13" s="1"/>
  <c r="H63" i="9"/>
  <c r="H72" i="10" s="1"/>
  <c r="H71" i="11" s="1"/>
  <c r="H63" i="13"/>
  <c r="I63" i="13" s="1"/>
  <c r="H81" i="9"/>
  <c r="I91" i="4"/>
  <c r="G64" i="4"/>
  <c r="H54" i="13"/>
  <c r="G54" i="13" s="1"/>
  <c r="G66" i="4"/>
  <c r="H56" i="13"/>
  <c r="G56" i="13" s="1"/>
  <c r="H68" i="9"/>
  <c r="H77" i="10" s="1"/>
  <c r="H76" i="11" s="1"/>
  <c r="H68" i="13"/>
  <c r="I68" i="13" s="1"/>
  <c r="H66" i="9"/>
  <c r="H75" i="10" s="1"/>
  <c r="H74" i="11" s="1"/>
  <c r="H66" i="13"/>
  <c r="I66" i="13" s="1"/>
  <c r="H64" i="9"/>
  <c r="I64" i="9" s="1"/>
  <c r="H64" i="13"/>
  <c r="I64" i="13" s="1"/>
  <c r="A80" i="9"/>
  <c r="A89" i="10" s="1"/>
  <c r="A88" i="11" s="1"/>
  <c r="I82" i="13"/>
  <c r="H78" i="9"/>
  <c r="H79" i="9"/>
  <c r="I88" i="4"/>
  <c r="I92" i="4" s="1"/>
  <c r="I89" i="4"/>
  <c r="J64" i="13"/>
  <c r="K63" i="13"/>
  <c r="I49" i="10"/>
  <c r="K81" i="8"/>
  <c r="J82" i="8"/>
  <c r="K80" i="8"/>
  <c r="I83" i="8"/>
  <c r="I78" i="4"/>
  <c r="H56" i="9"/>
  <c r="H65" i="10" s="1"/>
  <c r="H64" i="11" s="1"/>
  <c r="G64" i="11" s="1"/>
  <c r="H54" i="9"/>
  <c r="H63" i="10" s="1"/>
  <c r="G65" i="10"/>
  <c r="H64" i="10"/>
  <c r="G63" i="10"/>
  <c r="H62" i="11"/>
  <c r="G62" i="11" s="1"/>
  <c r="G65" i="4"/>
  <c r="G67" i="4"/>
  <c r="G54" i="9"/>
  <c r="I72" i="4"/>
  <c r="I75" i="4"/>
  <c r="I68" i="9"/>
  <c r="H67" i="9"/>
  <c r="I76" i="11"/>
  <c r="I66" i="9"/>
  <c r="I76" i="4"/>
  <c r="F94" i="11"/>
  <c r="H94" i="11" s="1"/>
  <c r="F55" i="11"/>
  <c r="H55" i="11" s="1"/>
  <c r="F51" i="11"/>
  <c r="H51" i="11" s="1"/>
  <c r="F50" i="11"/>
  <c r="H50" i="11" s="1"/>
  <c r="F49" i="11"/>
  <c r="H49" i="11" s="1"/>
  <c r="F48" i="11"/>
  <c r="H48" i="11" s="1"/>
  <c r="F47" i="11"/>
  <c r="H47" i="11" s="1"/>
  <c r="F43" i="11"/>
  <c r="H43" i="11" s="1"/>
  <c r="F41" i="11"/>
  <c r="H41" i="11" s="1"/>
  <c r="F40" i="11"/>
  <c r="H40" i="11" s="1"/>
  <c r="F44" i="11"/>
  <c r="H44" i="11" s="1"/>
  <c r="F42" i="11"/>
  <c r="H42" i="11" s="1"/>
  <c r="I65" i="9" l="1"/>
  <c r="H66" i="10"/>
  <c r="G66" i="10" s="1"/>
  <c r="H73" i="10"/>
  <c r="H72" i="11" s="1"/>
  <c r="H87" i="10"/>
  <c r="I78" i="9"/>
  <c r="I81" i="9"/>
  <c r="H90" i="10"/>
  <c r="I62" i="9"/>
  <c r="I77" i="10"/>
  <c r="H88" i="10"/>
  <c r="I79" i="9"/>
  <c r="K79" i="9" s="1"/>
  <c r="I69" i="13"/>
  <c r="K62" i="13"/>
  <c r="H54" i="4"/>
  <c r="I54" i="4" s="1"/>
  <c r="F44" i="13"/>
  <c r="H44" i="13" s="1"/>
  <c r="I44" i="13" s="1"/>
  <c r="I50" i="13" s="1"/>
  <c r="J67" i="13"/>
  <c r="J66" i="13"/>
  <c r="K66" i="13" s="1"/>
  <c r="J65" i="13"/>
  <c r="K64" i="13"/>
  <c r="F44" i="9"/>
  <c r="G56" i="9"/>
  <c r="F53" i="11"/>
  <c r="H53" i="11" s="1"/>
  <c r="F96" i="11"/>
  <c r="H96" i="11" s="1"/>
  <c r="I96" i="11" s="1"/>
  <c r="I67" i="9"/>
  <c r="H76" i="10"/>
  <c r="H75" i="11" s="1"/>
  <c r="I75" i="11" s="1"/>
  <c r="H63" i="11"/>
  <c r="G63" i="11" s="1"/>
  <c r="G64" i="10"/>
  <c r="H65" i="11"/>
  <c r="G65" i="11" s="1"/>
  <c r="I73" i="11"/>
  <c r="I74" i="10"/>
  <c r="I73" i="10"/>
  <c r="I72" i="11"/>
  <c r="I70" i="11"/>
  <c r="I71" i="10"/>
  <c r="I63" i="9"/>
  <c r="I74" i="11"/>
  <c r="I75" i="10"/>
  <c r="F95" i="11"/>
  <c r="H95" i="11" s="1"/>
  <c r="I95" i="11" s="1"/>
  <c r="F57" i="11"/>
  <c r="H57" i="11" s="1"/>
  <c r="F56" i="11"/>
  <c r="H56" i="11" s="1"/>
  <c r="F54" i="11"/>
  <c r="H54" i="11" s="1"/>
  <c r="F46" i="11"/>
  <c r="H46" i="11" s="1"/>
  <c r="F45" i="11"/>
  <c r="H45" i="11" s="1"/>
  <c r="I87" i="10" l="1"/>
  <c r="H86" i="11"/>
  <c r="I86" i="11" s="1"/>
  <c r="H87" i="11"/>
  <c r="I87" i="11" s="1"/>
  <c r="K87" i="11" s="1"/>
  <c r="I88" i="10"/>
  <c r="H89" i="11"/>
  <c r="I89" i="11" s="1"/>
  <c r="I90" i="10"/>
  <c r="K44" i="13"/>
  <c r="K50" i="13" s="1"/>
  <c r="A105" i="13" s="1"/>
  <c r="J68" i="13"/>
  <c r="K68" i="13" s="1"/>
  <c r="K65" i="13"/>
  <c r="J73" i="13"/>
  <c r="K67" i="13"/>
  <c r="F53" i="10"/>
  <c r="H44" i="9"/>
  <c r="I76" i="10"/>
  <c r="I72" i="10"/>
  <c r="I71" i="11"/>
  <c r="I102" i="11"/>
  <c r="I104" i="10"/>
  <c r="I99" i="9"/>
  <c r="I105" i="4"/>
  <c r="I100" i="8"/>
  <c r="I41" i="11"/>
  <c r="I42" i="11"/>
  <c r="I43" i="11"/>
  <c r="I44" i="11"/>
  <c r="I45" i="11"/>
  <c r="I46" i="11"/>
  <c r="I47" i="11"/>
  <c r="I48" i="11"/>
  <c r="I49" i="11"/>
  <c r="I50" i="11"/>
  <c r="I51" i="11"/>
  <c r="I53" i="11"/>
  <c r="I54" i="11"/>
  <c r="I55" i="11"/>
  <c r="I56" i="11"/>
  <c r="I57" i="11"/>
  <c r="I40" i="11"/>
  <c r="I41" i="10"/>
  <c r="I42" i="4"/>
  <c r="J40" i="11"/>
  <c r="J41" i="11" s="1"/>
  <c r="J41" i="10"/>
  <c r="J42" i="10" s="1"/>
  <c r="I94" i="11"/>
  <c r="I98" i="10"/>
  <c r="I97" i="10"/>
  <c r="I96" i="10"/>
  <c r="J42" i="4"/>
  <c r="J43" i="4" s="1"/>
  <c r="J44" i="4" s="1"/>
  <c r="J45" i="4" s="1"/>
  <c r="J46" i="4" s="1"/>
  <c r="J47" i="4" s="1"/>
  <c r="J48" i="4" s="1"/>
  <c r="J49" i="4" s="1"/>
  <c r="J50" i="4" s="1"/>
  <c r="J51" i="4" s="1"/>
  <c r="J52" i="4" s="1"/>
  <c r="J53" i="4" s="1"/>
  <c r="J54" i="4" s="1"/>
  <c r="J55" i="4" s="1"/>
  <c r="J56" i="4" s="1"/>
  <c r="J57" i="4" s="1"/>
  <c r="J58" i="4" s="1"/>
  <c r="J59" i="4" s="1"/>
  <c r="I103" i="11"/>
  <c r="I81" i="11"/>
  <c r="I82" i="10"/>
  <c r="I83" i="10" s="1"/>
  <c r="I100" i="9"/>
  <c r="I87" i="9"/>
  <c r="I94" i="9" s="1"/>
  <c r="I73" i="9"/>
  <c r="I49" i="9"/>
  <c r="I48" i="9"/>
  <c r="J47" i="9"/>
  <c r="J48" i="9" s="1"/>
  <c r="J49" i="9" s="1"/>
  <c r="J54" i="9" s="1"/>
  <c r="J55" i="9" s="1"/>
  <c r="I47" i="9"/>
  <c r="I46" i="9"/>
  <c r="I45" i="9"/>
  <c r="I43" i="9"/>
  <c r="I42" i="9"/>
  <c r="I41" i="9"/>
  <c r="I40" i="9"/>
  <c r="I39" i="9"/>
  <c r="I38" i="9"/>
  <c r="I37" i="9"/>
  <c r="J36" i="9"/>
  <c r="J37" i="9" s="1"/>
  <c r="J38" i="9" s="1"/>
  <c r="J39" i="9" s="1"/>
  <c r="J40" i="9" s="1"/>
  <c r="J41" i="9" s="1"/>
  <c r="J42" i="9" s="1"/>
  <c r="J43" i="9" s="1"/>
  <c r="I36" i="9"/>
  <c r="I106" i="4"/>
  <c r="I97" i="4"/>
  <c r="I100" i="4" s="1"/>
  <c r="I83" i="4"/>
  <c r="I74" i="8"/>
  <c r="I75" i="8" s="1"/>
  <c r="J37" i="8"/>
  <c r="J38" i="8" s="1"/>
  <c r="K69" i="13" l="1"/>
  <c r="E105" i="13" s="1"/>
  <c r="J78" i="13"/>
  <c r="K73" i="13"/>
  <c r="K74" i="13" s="1"/>
  <c r="I44" i="9"/>
  <c r="F52" i="11"/>
  <c r="H52" i="11" s="1"/>
  <c r="H53" i="10"/>
  <c r="I99" i="10"/>
  <c r="I50" i="9"/>
  <c r="I60" i="4"/>
  <c r="I70" i="8"/>
  <c r="I105" i="10"/>
  <c r="I77" i="11"/>
  <c r="I91" i="10"/>
  <c r="I78" i="10"/>
  <c r="K40" i="11"/>
  <c r="I69" i="9"/>
  <c r="K57" i="4"/>
  <c r="K53" i="4"/>
  <c r="K49" i="4"/>
  <c r="K45" i="4"/>
  <c r="K54" i="4"/>
  <c r="K50" i="4"/>
  <c r="K46" i="4"/>
  <c r="K58" i="4"/>
  <c r="K55" i="4"/>
  <c r="K51" i="4"/>
  <c r="K47" i="4"/>
  <c r="K43" i="4"/>
  <c r="K42" i="4"/>
  <c r="K56" i="4"/>
  <c r="K52" i="4"/>
  <c r="K48" i="4"/>
  <c r="K44" i="4"/>
  <c r="I79" i="4"/>
  <c r="K59" i="4"/>
  <c r="K41" i="10"/>
  <c r="K41" i="11"/>
  <c r="J42" i="11"/>
  <c r="J43" i="10"/>
  <c r="K42" i="10"/>
  <c r="I82" i="11"/>
  <c r="I90" i="11"/>
  <c r="I97" i="11"/>
  <c r="K48" i="9"/>
  <c r="K36" i="9"/>
  <c r="I74" i="9"/>
  <c r="K37" i="9"/>
  <c r="K39" i="9"/>
  <c r="K41" i="9"/>
  <c r="K47" i="9"/>
  <c r="K55" i="9"/>
  <c r="I82" i="9"/>
  <c r="K43" i="9"/>
  <c r="J45" i="9"/>
  <c r="J44" i="9"/>
  <c r="J46" i="9" s="1"/>
  <c r="K46" i="9" s="1"/>
  <c r="J56" i="9"/>
  <c r="K56" i="9" s="1"/>
  <c r="J57" i="9"/>
  <c r="J62" i="9" s="1"/>
  <c r="J63" i="9" s="1"/>
  <c r="K63" i="9" s="1"/>
  <c r="K45" i="9"/>
  <c r="K38" i="9"/>
  <c r="K40" i="9"/>
  <c r="K42" i="9"/>
  <c r="K49" i="9"/>
  <c r="K54" i="9"/>
  <c r="I84" i="4"/>
  <c r="J81" i="13" l="1"/>
  <c r="K78" i="13"/>
  <c r="I52" i="11"/>
  <c r="I58" i="11" s="1"/>
  <c r="I111" i="11" s="1"/>
  <c r="I53" i="10"/>
  <c r="I59" i="10" s="1"/>
  <c r="I113" i="10" s="1"/>
  <c r="I114" i="4"/>
  <c r="I109" i="9"/>
  <c r="J64" i="9"/>
  <c r="K64" i="9" s="1"/>
  <c r="K62" i="9"/>
  <c r="J65" i="9"/>
  <c r="J66" i="9"/>
  <c r="K66" i="9" s="1"/>
  <c r="K60" i="4"/>
  <c r="K42" i="11"/>
  <c r="J43" i="11"/>
  <c r="J44" i="10"/>
  <c r="K43" i="10"/>
  <c r="K44" i="9"/>
  <c r="K50" i="9" s="1"/>
  <c r="K57" i="9"/>
  <c r="K58" i="9" s="1"/>
  <c r="D105" i="9" s="1"/>
  <c r="J87" i="13" l="1"/>
  <c r="K81" i="13"/>
  <c r="K82" i="13" s="1"/>
  <c r="G105" i="13" s="1"/>
  <c r="K105" i="13" s="1"/>
  <c r="K109" i="13" s="1"/>
  <c r="B2" i="12" s="1"/>
  <c r="J67" i="9"/>
  <c r="K67" i="9" s="1"/>
  <c r="A105" i="9"/>
  <c r="A111" i="4"/>
  <c r="J68" i="9"/>
  <c r="K68" i="9" s="1"/>
  <c r="K65" i="9"/>
  <c r="K43" i="11"/>
  <c r="J44" i="11"/>
  <c r="J45" i="10"/>
  <c r="K44" i="10"/>
  <c r="J88" i="13" l="1"/>
  <c r="K87" i="13"/>
  <c r="K69" i="9"/>
  <c r="E105" i="9" s="1"/>
  <c r="K44" i="11"/>
  <c r="J45" i="11"/>
  <c r="J46" i="10"/>
  <c r="K45" i="10"/>
  <c r="J90" i="13" l="1"/>
  <c r="J89" i="13"/>
  <c r="K88" i="13"/>
  <c r="K45" i="11"/>
  <c r="J46" i="11"/>
  <c r="J47" i="10"/>
  <c r="K46" i="10"/>
  <c r="J91" i="13" l="1"/>
  <c r="K89" i="13"/>
  <c r="J92" i="13"/>
  <c r="K92" i="13" s="1"/>
  <c r="K90" i="13"/>
  <c r="K46" i="11"/>
  <c r="J47" i="11"/>
  <c r="J48" i="10"/>
  <c r="K47" i="10"/>
  <c r="J73" i="9"/>
  <c r="J93" i="13" l="1"/>
  <c r="K91" i="13"/>
  <c r="K73" i="9"/>
  <c r="J78" i="9"/>
  <c r="K47" i="11"/>
  <c r="J48" i="11"/>
  <c r="J49" i="10"/>
  <c r="K48" i="10"/>
  <c r="K74" i="9"/>
  <c r="J98" i="13" l="1"/>
  <c r="K93" i="13"/>
  <c r="K94" i="13" s="1"/>
  <c r="I105" i="13" s="1"/>
  <c r="K48" i="11"/>
  <c r="J49" i="11"/>
  <c r="J50" i="10"/>
  <c r="K49" i="10"/>
  <c r="J81" i="9"/>
  <c r="K78" i="9"/>
  <c r="J99" i="13" l="1"/>
  <c r="K99" i="13" s="1"/>
  <c r="K98" i="13"/>
  <c r="K49" i="11"/>
  <c r="J50" i="11"/>
  <c r="J51" i="10"/>
  <c r="K50" i="10"/>
  <c r="J87" i="9"/>
  <c r="K81" i="9"/>
  <c r="K82" i="9" s="1"/>
  <c r="G105" i="9" s="1"/>
  <c r="K100" i="13" l="1"/>
  <c r="J105" i="13" s="1"/>
  <c r="K50" i="11"/>
  <c r="J51" i="11"/>
  <c r="J52" i="10"/>
  <c r="K51" i="10"/>
  <c r="J88" i="9"/>
  <c r="K87" i="9"/>
  <c r="K51" i="11" l="1"/>
  <c r="J52" i="11"/>
  <c r="J53" i="10"/>
  <c r="K52" i="10"/>
  <c r="J90" i="9"/>
  <c r="J89" i="9"/>
  <c r="K88" i="9"/>
  <c r="J53" i="11" l="1"/>
  <c r="K52" i="11"/>
  <c r="J54" i="10"/>
  <c r="K53" i="10"/>
  <c r="J92" i="9"/>
  <c r="K92" i="9" s="1"/>
  <c r="K90" i="9"/>
  <c r="J91" i="9"/>
  <c r="K89" i="9"/>
  <c r="J54" i="11" l="1"/>
  <c r="K53" i="11"/>
  <c r="J55" i="10"/>
  <c r="K54" i="10"/>
  <c r="J93" i="9"/>
  <c r="K91" i="9"/>
  <c r="J55" i="11" l="1"/>
  <c r="K54" i="11"/>
  <c r="J56" i="10"/>
  <c r="K55" i="10"/>
  <c r="J98" i="9"/>
  <c r="K93" i="9"/>
  <c r="K94" i="9" s="1"/>
  <c r="I105" i="9" s="1"/>
  <c r="K98" i="9" l="1"/>
  <c r="J99" i="9"/>
  <c r="K99" i="9" s="1"/>
  <c r="J56" i="11"/>
  <c r="K55" i="11"/>
  <c r="J57" i="10"/>
  <c r="J63" i="10" s="1"/>
  <c r="K56" i="10"/>
  <c r="K100" i="9" l="1"/>
  <c r="J105" i="9" s="1"/>
  <c r="K105" i="9" s="1"/>
  <c r="K109" i="9" s="1"/>
  <c r="K63" i="10"/>
  <c r="J64" i="10"/>
  <c r="K56" i="11"/>
  <c r="J57" i="11"/>
  <c r="J58" i="10"/>
  <c r="K57" i="10"/>
  <c r="K57" i="11" l="1"/>
  <c r="K58" i="11" s="1"/>
  <c r="A108" i="11" s="1"/>
  <c r="J62" i="11"/>
  <c r="K58" i="10"/>
  <c r="K59" i="10" s="1"/>
  <c r="A110" i="10" s="1"/>
  <c r="J59" i="10"/>
  <c r="J66" i="10"/>
  <c r="J71" i="10" s="1"/>
  <c r="K64" i="10"/>
  <c r="J65" i="10"/>
  <c r="K65" i="10" s="1"/>
  <c r="J72" i="10" l="1"/>
  <c r="K71" i="10"/>
  <c r="J63" i="11"/>
  <c r="K62" i="11"/>
  <c r="K66" i="10"/>
  <c r="K67" i="10" s="1"/>
  <c r="D110" i="10" s="1"/>
  <c r="K72" i="10" l="1"/>
  <c r="J73" i="10"/>
  <c r="J65" i="11"/>
  <c r="J70" i="11" s="1"/>
  <c r="J64" i="11"/>
  <c r="K64" i="11" s="1"/>
  <c r="K63" i="11"/>
  <c r="J71" i="11" l="1"/>
  <c r="K70" i="11"/>
  <c r="J74" i="10"/>
  <c r="J75" i="10"/>
  <c r="K75" i="10" s="1"/>
  <c r="J76" i="10"/>
  <c r="K73" i="10"/>
  <c r="K65" i="11"/>
  <c r="K66" i="11" s="1"/>
  <c r="D108" i="11" s="1"/>
  <c r="K71" i="11" l="1"/>
  <c r="J72" i="11"/>
  <c r="K76" i="10"/>
  <c r="J82" i="10"/>
  <c r="J87" i="10" s="1"/>
  <c r="J88" i="10" s="1"/>
  <c r="K74" i="10"/>
  <c r="J77" i="10"/>
  <c r="K77" i="10" s="1"/>
  <c r="J89" i="10" l="1"/>
  <c r="K89" i="10" s="1"/>
  <c r="K88" i="10"/>
  <c r="K72" i="11"/>
  <c r="J75" i="11"/>
  <c r="J73" i="11"/>
  <c r="J74" i="11"/>
  <c r="K74" i="11" s="1"/>
  <c r="K87" i="10"/>
  <c r="J90" i="10"/>
  <c r="K78" i="10"/>
  <c r="E110" i="10" s="1"/>
  <c r="K82" i="10"/>
  <c r="K83" i="10" s="1"/>
  <c r="K75" i="11" l="1"/>
  <c r="J81" i="11"/>
  <c r="J86" i="11" s="1"/>
  <c r="J76" i="11"/>
  <c r="K76" i="11" s="1"/>
  <c r="K73" i="11"/>
  <c r="J96" i="10"/>
  <c r="K90" i="10"/>
  <c r="K91" i="10" s="1"/>
  <c r="G110" i="10" s="1"/>
  <c r="J89" i="11" l="1"/>
  <c r="K86" i="11"/>
  <c r="K77" i="11"/>
  <c r="E108" i="11" s="1"/>
  <c r="K96" i="10"/>
  <c r="J97" i="10"/>
  <c r="K81" i="11"/>
  <c r="K82" i="11" s="1"/>
  <c r="J94" i="11" l="1"/>
  <c r="K89" i="11"/>
  <c r="K90" i="11" s="1"/>
  <c r="G108" i="11" s="1"/>
  <c r="J101" i="11"/>
  <c r="K97" i="10"/>
  <c r="J98" i="10"/>
  <c r="J102" i="11" l="1"/>
  <c r="K102" i="11" s="1"/>
  <c r="K101" i="11"/>
  <c r="K94" i="11"/>
  <c r="J95" i="11"/>
  <c r="K98" i="10"/>
  <c r="K99" i="10" s="1"/>
  <c r="I110" i="10" s="1"/>
  <c r="J103" i="10"/>
  <c r="K103" i="11" l="1"/>
  <c r="J108" i="11" s="1"/>
  <c r="K95" i="11"/>
  <c r="J96" i="11"/>
  <c r="K96" i="11" s="1"/>
  <c r="K103" i="10"/>
  <c r="J104" i="10"/>
  <c r="K104" i="10" s="1"/>
  <c r="J39" i="8"/>
  <c r="J40" i="8" s="1"/>
  <c r="J41" i="8" s="1"/>
  <c r="J42" i="8" s="1"/>
  <c r="J43" i="8" s="1"/>
  <c r="J44" i="8" s="1"/>
  <c r="I37" i="8"/>
  <c r="I51" i="8" s="1"/>
  <c r="K105" i="10" l="1"/>
  <c r="J110" i="10" s="1"/>
  <c r="K110" i="10" s="1"/>
  <c r="K113" i="10" s="1"/>
  <c r="K97" i="11"/>
  <c r="I108" i="11" s="1"/>
  <c r="K108" i="11" s="1"/>
  <c r="K111" i="11" s="1"/>
  <c r="K40" i="8"/>
  <c r="K38" i="8"/>
  <c r="K44" i="8"/>
  <c r="K37" i="8"/>
  <c r="K42" i="8"/>
  <c r="J45" i="8"/>
  <c r="J47" i="8" s="1"/>
  <c r="J46" i="8"/>
  <c r="K39" i="8"/>
  <c r="K41" i="8"/>
  <c r="K43" i="8"/>
  <c r="I101" i="8"/>
  <c r="J48" i="8"/>
  <c r="J49" i="8" s="1"/>
  <c r="J50" i="8" s="1"/>
  <c r="J55" i="8" s="1"/>
  <c r="I88" i="8" l="1"/>
  <c r="I95" i="8" s="1"/>
  <c r="J56" i="8"/>
  <c r="K55" i="8"/>
  <c r="K47" i="8"/>
  <c r="K45" i="8"/>
  <c r="K46" i="8"/>
  <c r="K50" i="8"/>
  <c r="K49" i="8"/>
  <c r="K48" i="8"/>
  <c r="I109" i="8" l="1"/>
  <c r="K51" i="8"/>
  <c r="A106" i="8" s="1"/>
  <c r="J57" i="8"/>
  <c r="K57" i="8" s="1"/>
  <c r="K56" i="8"/>
  <c r="J58" i="8"/>
  <c r="J63" i="8" l="1"/>
  <c r="K58" i="8"/>
  <c r="K59" i="8" s="1"/>
  <c r="D106" i="8" s="1"/>
  <c r="J64" i="8" l="1"/>
  <c r="K63" i="8"/>
  <c r="J65" i="8" l="1"/>
  <c r="K64" i="8"/>
  <c r="J68" i="8" l="1"/>
  <c r="J67" i="8"/>
  <c r="J66" i="8"/>
  <c r="K65" i="8"/>
  <c r="K66" i="8" l="1"/>
  <c r="J69" i="8"/>
  <c r="K69" i="8" s="1"/>
  <c r="J74" i="8"/>
  <c r="K68" i="8"/>
  <c r="K67" i="8"/>
  <c r="K74" i="8" l="1"/>
  <c r="K75" i="8" s="1"/>
  <c r="K70" i="8"/>
  <c r="E106" i="8" s="1"/>
  <c r="K79" i="8" l="1"/>
  <c r="K82" i="8" l="1"/>
  <c r="K83" i="8" s="1"/>
  <c r="G106" i="8" s="1"/>
  <c r="J88" i="8"/>
  <c r="J89" i="8" l="1"/>
  <c r="K88" i="8"/>
  <c r="J91" i="8" l="1"/>
  <c r="J90" i="8"/>
  <c r="K89" i="8"/>
  <c r="J93" i="8" l="1"/>
  <c r="K91" i="8"/>
  <c r="J92" i="8"/>
  <c r="K90" i="8"/>
  <c r="K93" i="8" l="1"/>
  <c r="J94" i="8"/>
  <c r="J99" i="8" s="1"/>
  <c r="J100" i="8" s="1"/>
  <c r="K100" i="8" s="1"/>
  <c r="K92" i="8"/>
  <c r="K94" i="8" l="1"/>
  <c r="K95" i="8" s="1"/>
  <c r="I106" i="8" s="1"/>
  <c r="K99" i="8" l="1"/>
  <c r="K101" i="8" s="1"/>
  <c r="J106" i="8" s="1"/>
  <c r="K106" i="8" l="1"/>
  <c r="K109" i="8" s="1"/>
  <c r="J64" i="4" l="1"/>
  <c r="J65" i="4" l="1"/>
  <c r="K64" i="4"/>
  <c r="K65" i="4" l="1"/>
  <c r="J66" i="4"/>
  <c r="K66" i="4" s="1"/>
  <c r="J67" i="4"/>
  <c r="J72" i="4" s="1"/>
  <c r="J73" i="4" l="1"/>
  <c r="K72" i="4"/>
  <c r="K67" i="4"/>
  <c r="K68" i="4" s="1"/>
  <c r="D111" i="4" s="1"/>
  <c r="J74" i="4" l="1"/>
  <c r="K73" i="4"/>
  <c r="K74" i="4" l="1"/>
  <c r="J77" i="4"/>
  <c r="J76" i="4"/>
  <c r="K76" i="4" s="1"/>
  <c r="J75" i="4"/>
  <c r="K75" i="4" l="1"/>
  <c r="J78" i="4"/>
  <c r="K78" i="4" s="1"/>
  <c r="K77" i="4"/>
  <c r="J83" i="4"/>
  <c r="K83" i="4" l="1"/>
  <c r="K84" i="4" s="1"/>
  <c r="J88" i="4"/>
  <c r="J89" i="4" s="1"/>
  <c r="K79" i="4"/>
  <c r="E111" i="4" s="1"/>
  <c r="J90" i="4" l="1"/>
  <c r="K90" i="4" s="1"/>
  <c r="K89" i="4"/>
  <c r="J91" i="4"/>
  <c r="K88" i="4"/>
  <c r="J97" i="4" l="1"/>
  <c r="K91" i="4"/>
  <c r="K92" i="4" s="1"/>
  <c r="G111" i="4" s="1"/>
  <c r="J98" i="4" l="1"/>
  <c r="K97" i="4"/>
  <c r="K98" i="4" l="1"/>
  <c r="J99" i="4"/>
  <c r="J104" i="4" l="1"/>
  <c r="K99" i="4"/>
  <c r="K100" i="4" s="1"/>
  <c r="I111" i="4" s="1"/>
  <c r="J105" i="4" l="1"/>
  <c r="K105" i="4" s="1"/>
  <c r="K104" i="4"/>
  <c r="K106" i="4" l="1"/>
  <c r="J111" i="4" s="1"/>
  <c r="K111" i="4" s="1"/>
  <c r="K114" i="4" s="1"/>
</calcChain>
</file>

<file path=xl/sharedStrings.xml><?xml version="1.0" encoding="utf-8"?>
<sst xmlns="http://schemas.openxmlformats.org/spreadsheetml/2006/main" count="1045" uniqueCount="128">
  <si>
    <t>Работники, непосредственно связанные с оказанием услуги</t>
  </si>
  <si>
    <t>Кол-во ставок</t>
  </si>
  <si>
    <t>Работники, непосредственно не связанные с оказанием услуги</t>
  </si>
  <si>
    <t>Директор</t>
  </si>
  <si>
    <t>Всего</t>
  </si>
  <si>
    <t>Должности по штатному расписанию</t>
  </si>
  <si>
    <t>З/п на одну ставку (ФОТ)</t>
  </si>
  <si>
    <t xml:space="preserve">Итого </t>
  </si>
  <si>
    <t>Ед.изм. нормы</t>
  </si>
  <si>
    <t>Затраты на коммунальные услуги</t>
  </si>
  <si>
    <t>Наименование коммунальных услуг</t>
  </si>
  <si>
    <t>Электроэнергия</t>
  </si>
  <si>
    <t>Теплоэнергия</t>
  </si>
  <si>
    <t>Холодное водоснабжение</t>
  </si>
  <si>
    <t>Водоотведение</t>
  </si>
  <si>
    <t>Гкал</t>
  </si>
  <si>
    <t>м3</t>
  </si>
  <si>
    <t>Итого коммунальные услуги</t>
  </si>
  <si>
    <t>Затраты на содержание объектов недвижимого имущества</t>
  </si>
  <si>
    <t>ТО средств тревожной сигнализации</t>
  </si>
  <si>
    <t>договор</t>
  </si>
  <si>
    <t>Итого содержание объектов недвиж.имущества</t>
  </si>
  <si>
    <t>Наименование затрат</t>
  </si>
  <si>
    <t>Наименование услуги связи</t>
  </si>
  <si>
    <t>Абонентская связь</t>
  </si>
  <si>
    <t>кол-во номеров, ед.</t>
  </si>
  <si>
    <t>Итого услуги связи</t>
  </si>
  <si>
    <t>Итого работники, не связанные с оказанием услуг</t>
  </si>
  <si>
    <t>сумма в год</t>
  </si>
  <si>
    <t>Утверждение базового норматива затрат</t>
  </si>
  <si>
    <t>Затраты, непосредственно связанные с оказанием услуги, руб.</t>
  </si>
  <si>
    <t>Затраты на общехозяйственные нужды, руб.</t>
  </si>
  <si>
    <t>ОТ1</t>
  </si>
  <si>
    <t>МЗ и ОЦДИ</t>
  </si>
  <si>
    <t>ИНЗ</t>
  </si>
  <si>
    <t>КУ</t>
  </si>
  <si>
    <t>СНИ</t>
  </si>
  <si>
    <t>СОЦДИ</t>
  </si>
  <si>
    <t>УС</t>
  </si>
  <si>
    <t>ТУ</t>
  </si>
  <si>
    <t>ОТ2</t>
  </si>
  <si>
    <t>ПНЗ</t>
  </si>
  <si>
    <t>Базовый норматив затрат на оказание услуг, руб.</t>
  </si>
  <si>
    <t>Затраты на оплату труда (с начислениями) работников, непосредственно не связанных с оказанием услуги</t>
  </si>
  <si>
    <t>Администратор</t>
  </si>
  <si>
    <t>Руководитель кружка</t>
  </si>
  <si>
    <t>Художник-декоратор</t>
  </si>
  <si>
    <t>Художник по свету</t>
  </si>
  <si>
    <t>Звукооператор</t>
  </si>
  <si>
    <t>Хормейстер</t>
  </si>
  <si>
    <t>Концертмейстер по классу вокала</t>
  </si>
  <si>
    <t>Аккомпаниатор</t>
  </si>
  <si>
    <t>Костюмер</t>
  </si>
  <si>
    <t>Методист</t>
  </si>
  <si>
    <t>Зам.директора по основной деятельности</t>
  </si>
  <si>
    <t>Режиссер</t>
  </si>
  <si>
    <t>Механик по обслуживанию звуковой техники</t>
  </si>
  <si>
    <r>
      <t xml:space="preserve">Учреждение: </t>
    </r>
    <r>
      <rPr>
        <sz val="11"/>
        <color theme="1"/>
        <rFont val="Times New Roman"/>
        <family val="1"/>
        <charset val="204"/>
      </rPr>
      <t>Муниципальное бюджетное учреждение культуры "Культурно-досуговый центр «Энергетик»" г.Назарово Красноярского края</t>
    </r>
  </si>
  <si>
    <r>
      <t>Планируемое число зрителей в год:</t>
    </r>
    <r>
      <rPr>
        <sz val="11"/>
        <color theme="1"/>
        <rFont val="Times New Roman"/>
        <family val="1"/>
        <charset val="204"/>
      </rPr>
      <t xml:space="preserve"> человек</t>
    </r>
  </si>
  <si>
    <t>ТО узла тепловой энергии</t>
  </si>
  <si>
    <t>Вывоз мусора</t>
  </si>
  <si>
    <t>8(39155) 7-45-95</t>
  </si>
  <si>
    <t xml:space="preserve">ИСХОДНЫЕ ДАННЫЕ И РЕЗУЛЬТАТЫ РАСЧЕТОВ  МБУК "КДО "ЭНЕРГЕТИК" г.НАЗАРОВО </t>
  </si>
  <si>
    <t>Утверждаю</t>
  </si>
  <si>
    <t xml:space="preserve">Приказ № ______   от  _______________ </t>
  </si>
  <si>
    <t>_________________________ Н.Н.Гурулев</t>
  </si>
  <si>
    <t xml:space="preserve">Директор МБУК "КДО "Энергетик"                                                                             </t>
  </si>
  <si>
    <t xml:space="preserve">БАЗОВОГО  НОРМАТИВА ЗАТРАТ НА ОКАЗАНИЕ МУНИЦИПАЛЬНЫХ УСЛУГ </t>
  </si>
  <si>
    <t xml:space="preserve">   ИСХОДНЫЕ ДАННЫЕ И РЕЗУЛЬТАТЫ РАСЧЕТОВ  МБУК "КДО "ЭНЕРГЕТИК" г.НАЗАРОВО </t>
  </si>
  <si>
    <t>Балетмейстер-постановщик</t>
  </si>
  <si>
    <t xml:space="preserve">Нормативный объем </t>
  </si>
  <si>
    <t xml:space="preserve">Тариф (цена), рублей </t>
  </si>
  <si>
    <r>
      <t xml:space="preserve">Содержание услуги: </t>
    </r>
    <r>
      <rPr>
        <sz val="11"/>
        <color theme="1"/>
        <rFont val="Times New Roman"/>
        <family val="1"/>
        <charset val="204"/>
      </rPr>
      <t>Сольный концерт,сборный концерт, концерт танцевально-хореографического коллектива</t>
    </r>
  </si>
  <si>
    <t xml:space="preserve">БАЗОВОГО НОРМАТИВА ЗАТРАТ НА ОКАЗАНИЕ МУНИЦИПАЛЬНЫХ УСЛУГ </t>
  </si>
  <si>
    <t>ФОТ за год с учетом количества ставок</t>
  </si>
  <si>
    <t>ФОТ с начислениями на выплаты по оплате труда</t>
  </si>
  <si>
    <t>Количество потребителей</t>
  </si>
  <si>
    <t>Нормативные затраты на 1 потребителя</t>
  </si>
  <si>
    <t>Кассир билетный</t>
  </si>
  <si>
    <t>Контролер билетов</t>
  </si>
  <si>
    <t>Заведующий художественно-постановочной частью</t>
  </si>
  <si>
    <t>Итого работники,  связанные с оказанием услуг</t>
  </si>
  <si>
    <t>Сумма в год</t>
  </si>
  <si>
    <t>кВт час</t>
  </si>
  <si>
    <t>Реагирование на срабатывание средств тревожной синализации</t>
  </si>
  <si>
    <t>ТО установок пожарной сигнализации</t>
  </si>
  <si>
    <t>Затраты на прочие работы, услуги</t>
  </si>
  <si>
    <t>Обеспечение мероприятий</t>
  </si>
  <si>
    <t>Итого прочие работы, услуги</t>
  </si>
  <si>
    <t>Затраты на услуги связи</t>
  </si>
  <si>
    <t>Интернет</t>
  </si>
  <si>
    <t>кол-во точек, ед.</t>
  </si>
  <si>
    <t>Затраты на прочие расходы</t>
  </si>
  <si>
    <t>Прочие затраты</t>
  </si>
  <si>
    <t>Итого прочие расходы</t>
  </si>
  <si>
    <r>
      <t xml:space="preserve">Услуга: </t>
    </r>
    <r>
      <rPr>
        <sz val="11"/>
        <color theme="1"/>
        <rFont val="Times New Roman"/>
        <family val="1"/>
        <charset val="204"/>
      </rPr>
      <t>Показ (организация показа) спектаклей (театральных постановок)</t>
    </r>
  </si>
  <si>
    <r>
      <t xml:space="preserve">Содержание услуги: </t>
    </r>
    <r>
      <rPr>
        <sz val="11"/>
        <color theme="1"/>
        <rFont val="Times New Roman"/>
        <family val="1"/>
        <charset val="204"/>
      </rPr>
      <t>Драма,кукольный спектакль</t>
    </r>
  </si>
  <si>
    <r>
      <t>Наименование показателя объема: 7226</t>
    </r>
    <r>
      <rPr>
        <sz val="11"/>
        <color theme="1"/>
        <rFont val="Times New Roman"/>
        <family val="1"/>
        <charset val="204"/>
      </rPr>
      <t xml:space="preserve"> человек.</t>
    </r>
  </si>
  <si>
    <t>Заведующий отделом по досуго-массовой работе</t>
  </si>
  <si>
    <t>Заведующий отделом  (по финансово-хозяйственной деятельности)</t>
  </si>
  <si>
    <t>Заведующий отделом по работе с детьми</t>
  </si>
  <si>
    <r>
      <t xml:space="preserve">Услуга: </t>
    </r>
    <r>
      <rPr>
        <sz val="11"/>
        <color theme="1"/>
        <rFont val="Times New Roman"/>
        <family val="1"/>
        <charset val="204"/>
      </rPr>
      <t>Создание спектаклей</t>
    </r>
  </si>
  <si>
    <r>
      <t xml:space="preserve">Услуга: </t>
    </r>
    <r>
      <rPr>
        <sz val="11"/>
        <color theme="1"/>
        <rFont val="Times New Roman"/>
        <family val="1"/>
        <charset val="204"/>
      </rPr>
      <t xml:space="preserve"> Создание концертов и концертных программ</t>
    </r>
  </si>
  <si>
    <r>
      <t xml:space="preserve">Услуга: </t>
    </r>
    <r>
      <rPr>
        <sz val="11"/>
        <color theme="1"/>
        <rFont val="Times New Roman"/>
        <family val="1"/>
        <charset val="204"/>
      </rPr>
      <t>Организация деятельности клубных формирований и формирований самодеятельного народного творчества</t>
    </r>
  </si>
  <si>
    <r>
      <t xml:space="preserve">Наименование показателя объема: 40 </t>
    </r>
    <r>
      <rPr>
        <sz val="11"/>
        <color theme="1"/>
        <rFont val="Times New Roman"/>
        <family val="1"/>
        <charset val="204"/>
      </rPr>
      <t>клубных формирований</t>
    </r>
  </si>
  <si>
    <r>
      <t>Планируемое число постановок в год:</t>
    </r>
    <r>
      <rPr>
        <sz val="11"/>
        <color theme="1"/>
        <rFont val="Times New Roman"/>
        <family val="1"/>
        <charset val="204"/>
      </rPr>
      <t xml:space="preserve"> </t>
    </r>
  </si>
  <si>
    <t>Охрана клуба по месту жительства "Мир"</t>
  </si>
  <si>
    <t>ТО и ремонт автоматическй установки водяного пожаротушения</t>
  </si>
  <si>
    <t>Обучение сотрудников</t>
  </si>
  <si>
    <t>Бензин АИ-8</t>
  </si>
  <si>
    <t>СВОД (рубли)</t>
  </si>
  <si>
    <t>СВОД (норматив)</t>
  </si>
  <si>
    <r>
      <t xml:space="preserve">Содержание услуги: </t>
    </r>
    <r>
      <rPr>
        <sz val="11"/>
        <color theme="1"/>
        <rFont val="Times New Roman"/>
        <family val="1"/>
        <charset val="204"/>
      </rPr>
      <t>Драма, кукольный спектакль</t>
    </r>
  </si>
  <si>
    <t xml:space="preserve"> НА 2019 г. </t>
  </si>
  <si>
    <t>Абонентская связь (дополнительно)</t>
  </si>
  <si>
    <t>Услуги междугородней связи</t>
  </si>
  <si>
    <t>Курлович Анастасия Вячеславовна</t>
  </si>
  <si>
    <t>"______" _________________2018 г.</t>
  </si>
  <si>
    <r>
      <t xml:space="preserve">Наименование показателя объема: 68 </t>
    </r>
    <r>
      <rPr>
        <sz val="11"/>
        <color theme="1"/>
        <rFont val="Times New Roman"/>
        <family val="1"/>
        <charset val="204"/>
      </rPr>
      <t>постановок</t>
    </r>
  </si>
  <si>
    <t xml:space="preserve">          О. Е. Федичкина</t>
  </si>
  <si>
    <r>
      <t>Наименование показателя объема:8220</t>
    </r>
    <r>
      <rPr>
        <sz val="11"/>
        <color theme="1"/>
        <rFont val="Times New Roman"/>
        <family val="1"/>
        <charset val="204"/>
      </rPr>
      <t xml:space="preserve"> человек.</t>
    </r>
  </si>
  <si>
    <r>
      <t xml:space="preserve">Наименование показателя объема: 40 </t>
    </r>
    <r>
      <rPr>
        <sz val="11"/>
        <color theme="1"/>
        <rFont val="Times New Roman"/>
        <family val="1"/>
        <charset val="204"/>
      </rPr>
      <t>концертов</t>
    </r>
  </si>
  <si>
    <r>
      <t xml:space="preserve">Содержание услуги: </t>
    </r>
    <r>
      <rPr>
        <sz val="11"/>
        <color theme="1"/>
        <rFont val="Times New Roman"/>
        <family val="1"/>
        <charset val="204"/>
      </rPr>
      <t>Стационар, на выезде.</t>
    </r>
  </si>
  <si>
    <r>
      <t xml:space="preserve">Наименование показателя объема: 257 </t>
    </r>
    <r>
      <rPr>
        <sz val="11"/>
        <color theme="1"/>
        <rFont val="Times New Roman"/>
        <family val="1"/>
        <charset val="204"/>
      </rPr>
      <t>постановок</t>
    </r>
  </si>
  <si>
    <r>
      <t xml:space="preserve">Услуга: </t>
    </r>
    <r>
      <rPr>
        <sz val="11"/>
        <color theme="1"/>
        <rFont val="Times New Roman"/>
        <family val="1"/>
        <charset val="204"/>
      </rPr>
      <t>Организация показа концертов и концертных программ</t>
    </r>
  </si>
  <si>
    <r>
      <t xml:space="preserve">Штатное расписание: 29.5 </t>
    </r>
    <r>
      <rPr>
        <sz val="11"/>
        <color theme="1"/>
        <rFont val="Times New Roman"/>
        <family val="1"/>
        <charset val="204"/>
      </rPr>
      <t>человек</t>
    </r>
  </si>
  <si>
    <r>
      <t xml:space="preserve">Штатное расписание: 29,5 </t>
    </r>
    <r>
      <rPr>
        <sz val="11"/>
        <color theme="1"/>
        <rFont val="Times New Roman"/>
        <family val="1"/>
        <charset val="204"/>
      </rPr>
      <t>человек</t>
    </r>
  </si>
  <si>
    <r>
      <t xml:space="preserve">Услуга: </t>
    </r>
    <r>
      <rPr>
        <sz val="11"/>
        <color theme="1"/>
        <rFont val="Times New Roman"/>
        <family val="1"/>
        <charset val="204"/>
      </rPr>
      <t>Показ (организация показа)  концертных программ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</si>
</sst>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0.000"/>
  </numFmts>
  <fonts count="10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21">
    <xf numFmtId="0" fontId="0" fillId="0" borderId="0" xfId="0"/>
    <xf numFmtId="0" fontId="2" fillId="0" borderId="0" xfId="0" applyFont="1"/>
    <xf numFmtId="0" fontId="3" fillId="0" borderId="0" xfId="0" applyFont="1"/>
    <xf numFmtId="0" fontId="3" fillId="0" borderId="1" xfId="0" applyFont="1" applyBorder="1"/>
    <xf numFmtId="0" fontId="3" fillId="0" borderId="1" xfId="0" applyFont="1" applyFill="1" applyBorder="1"/>
    <xf numFmtId="0" fontId="3" fillId="0" borderId="1" xfId="0" applyFont="1" applyBorder="1" applyAlignment="1">
      <alignment wrapText="1"/>
    </xf>
    <xf numFmtId="2" fontId="3" fillId="0" borderId="1" xfId="0" applyNumberFormat="1" applyFont="1" applyBorder="1"/>
    <xf numFmtId="0" fontId="3" fillId="0" borderId="1" xfId="0" applyFont="1" applyFill="1" applyBorder="1" applyAlignment="1">
      <alignment wrapText="1"/>
    </xf>
    <xf numFmtId="0" fontId="4" fillId="0" borderId="1" xfId="0" applyFont="1" applyBorder="1"/>
    <xf numFmtId="2" fontId="3" fillId="0" borderId="1" xfId="0" applyNumberFormat="1" applyFont="1" applyBorder="1" applyAlignment="1">
      <alignment wrapText="1"/>
    </xf>
    <xf numFmtId="0" fontId="6" fillId="0" borderId="0" xfId="0" applyFont="1"/>
    <xf numFmtId="0" fontId="7" fillId="0" borderId="0" xfId="0" applyFont="1"/>
    <xf numFmtId="0" fontId="8" fillId="0" borderId="0" xfId="0" applyFont="1"/>
    <xf numFmtId="0" fontId="2" fillId="0" borderId="0" xfId="0" applyFont="1" applyBorder="1" applyAlignment="1">
      <alignment horizontal="left"/>
    </xf>
    <xf numFmtId="2" fontId="3" fillId="0" borderId="0" xfId="0" applyNumberFormat="1" applyFont="1" applyBorder="1"/>
    <xf numFmtId="0" fontId="2" fillId="0" borderId="0" xfId="0" applyFont="1" applyAlignment="1">
      <alignment horizontal="center"/>
    </xf>
    <xf numFmtId="0" fontId="6" fillId="0" borderId="0" xfId="0" applyFont="1" applyAlignment="1"/>
    <xf numFmtId="2" fontId="3" fillId="0" borderId="2" xfId="0" applyNumberFormat="1" applyFont="1" applyBorder="1"/>
    <xf numFmtId="0" fontId="3" fillId="0" borderId="1" xfId="0" applyFont="1" applyBorder="1" applyAlignment="1">
      <alignment horizontal="center" wrapText="1"/>
    </xf>
    <xf numFmtId="0" fontId="3" fillId="0" borderId="2" xfId="0" applyFont="1" applyBorder="1" applyAlignment="1">
      <alignment horizontal="center" wrapText="1"/>
    </xf>
    <xf numFmtId="0" fontId="0" fillId="0" borderId="0" xfId="0" applyFont="1"/>
    <xf numFmtId="0" fontId="4" fillId="0" borderId="0" xfId="0" applyFont="1" applyAlignment="1"/>
    <xf numFmtId="0" fontId="4" fillId="0" borderId="0" xfId="0" applyFont="1"/>
    <xf numFmtId="0" fontId="0" fillId="0" borderId="0" xfId="0" applyFont="1" applyBorder="1"/>
    <xf numFmtId="0" fontId="3" fillId="0" borderId="1" xfId="0" applyFont="1" applyFill="1" applyBorder="1" applyAlignment="1">
      <alignment horizontal="center" wrapText="1"/>
    </xf>
    <xf numFmtId="1" fontId="3" fillId="0" borderId="1" xfId="0" applyNumberFormat="1" applyFont="1" applyBorder="1"/>
    <xf numFmtId="4" fontId="2" fillId="0" borderId="1" xfId="0" applyNumberFormat="1" applyFont="1" applyBorder="1" applyAlignment="1">
      <alignment horizontal="right"/>
    </xf>
    <xf numFmtId="0" fontId="3" fillId="0" borderId="2" xfId="0" applyFont="1" applyFill="1" applyBorder="1" applyAlignment="1">
      <alignment horizontal="center" wrapText="1"/>
    </xf>
    <xf numFmtId="0" fontId="3" fillId="0" borderId="6" xfId="0" applyFont="1" applyBorder="1" applyAlignment="1">
      <alignment wrapText="1"/>
    </xf>
    <xf numFmtId="2" fontId="3" fillId="0" borderId="2" xfId="0" applyNumberFormat="1" applyFont="1" applyBorder="1" applyAlignment="1">
      <alignment wrapText="1"/>
    </xf>
    <xf numFmtId="2" fontId="3" fillId="0" borderId="6" xfId="0" applyNumberFormat="1" applyFont="1" applyBorder="1" applyAlignment="1">
      <alignment wrapText="1"/>
    </xf>
    <xf numFmtId="2" fontId="3" fillId="0" borderId="6" xfId="0" applyNumberFormat="1" applyFont="1" applyBorder="1"/>
    <xf numFmtId="4" fontId="3" fillId="0" borderId="1" xfId="0" applyNumberFormat="1" applyFont="1" applyBorder="1" applyAlignment="1">
      <alignment horizontal="right"/>
    </xf>
    <xf numFmtId="164" fontId="3" fillId="0" borderId="1" xfId="0" applyNumberFormat="1" applyFont="1" applyBorder="1"/>
    <xf numFmtId="0" fontId="3" fillId="0" borderId="0" xfId="0" applyFont="1" applyBorder="1" applyAlignment="1">
      <alignment wrapText="1"/>
    </xf>
    <xf numFmtId="4" fontId="2" fillId="0" borderId="1" xfId="0" applyNumberFormat="1" applyFont="1" applyBorder="1" applyAlignment="1"/>
    <xf numFmtId="4" fontId="2" fillId="0" borderId="0" xfId="0" applyNumberFormat="1" applyFont="1" applyBorder="1" applyAlignment="1"/>
    <xf numFmtId="1" fontId="3" fillId="0" borderId="2" xfId="0" applyNumberFormat="1" applyFont="1" applyBorder="1"/>
    <xf numFmtId="0" fontId="3" fillId="0" borderId="0" xfId="0" applyFont="1" applyBorder="1"/>
    <xf numFmtId="2" fontId="2" fillId="0" borderId="1" xfId="0" applyNumberFormat="1" applyFont="1" applyBorder="1" applyAlignment="1"/>
    <xf numFmtId="0" fontId="2" fillId="0" borderId="0" xfId="0" applyFont="1" applyBorder="1" applyAlignment="1"/>
    <xf numFmtId="2" fontId="2" fillId="0" borderId="0" xfId="0" applyNumberFormat="1" applyFont="1" applyBorder="1" applyAlignment="1"/>
    <xf numFmtId="2" fontId="3" fillId="0" borderId="1" xfId="0" applyNumberFormat="1" applyFont="1" applyBorder="1" applyAlignment="1">
      <alignment horizontal="right"/>
    </xf>
    <xf numFmtId="4" fontId="3" fillId="0" borderId="1" xfId="0" applyNumberFormat="1" applyFont="1" applyBorder="1"/>
    <xf numFmtId="4" fontId="2" fillId="2" borderId="1" xfId="0" applyNumberFormat="1" applyFont="1" applyFill="1" applyBorder="1" applyAlignment="1"/>
    <xf numFmtId="4" fontId="3" fillId="0" borderId="0" xfId="0" applyNumberFormat="1" applyFont="1"/>
    <xf numFmtId="4" fontId="2" fillId="0" borderId="8" xfId="0" applyNumberFormat="1" applyFont="1" applyBorder="1" applyAlignment="1">
      <alignment horizontal="right"/>
    </xf>
    <xf numFmtId="4" fontId="3" fillId="0" borderId="8" xfId="0" applyNumberFormat="1" applyFont="1" applyBorder="1" applyAlignment="1">
      <alignment horizontal="right"/>
    </xf>
    <xf numFmtId="4" fontId="2" fillId="0" borderId="0" xfId="0" applyNumberFormat="1" applyFont="1" applyBorder="1" applyAlignment="1">
      <alignment horizontal="right"/>
    </xf>
    <xf numFmtId="4" fontId="2" fillId="0" borderId="5" xfId="0" applyNumberFormat="1" applyFont="1" applyBorder="1" applyAlignment="1">
      <alignment horizontal="right"/>
    </xf>
    <xf numFmtId="4" fontId="3" fillId="0" borderId="5" xfId="0" applyNumberFormat="1" applyFont="1" applyBorder="1" applyAlignment="1">
      <alignment horizontal="right"/>
    </xf>
    <xf numFmtId="4" fontId="0" fillId="0" borderId="0" xfId="0" applyNumberFormat="1"/>
    <xf numFmtId="4" fontId="0" fillId="0" borderId="0" xfId="0" applyNumberFormat="1" applyFont="1" applyBorder="1"/>
    <xf numFmtId="0" fontId="1" fillId="0" borderId="1" xfId="0" applyFont="1" applyBorder="1" applyAlignment="1">
      <alignment horizontal="center"/>
    </xf>
    <xf numFmtId="4" fontId="0" fillId="0" borderId="1" xfId="0" applyNumberFormat="1" applyBorder="1" applyAlignment="1">
      <alignment horizontal="center"/>
    </xf>
    <xf numFmtId="0" fontId="2" fillId="0" borderId="1" xfId="0" applyFont="1" applyBorder="1"/>
    <xf numFmtId="164" fontId="2" fillId="0" borderId="1" xfId="0" applyNumberFormat="1" applyFont="1" applyBorder="1"/>
    <xf numFmtId="2" fontId="3" fillId="0" borderId="1" xfId="0" applyNumberFormat="1" applyFont="1" applyFill="1" applyBorder="1"/>
    <xf numFmtId="165" fontId="3" fillId="0" borderId="1" xfId="0" applyNumberFormat="1" applyFont="1" applyBorder="1"/>
    <xf numFmtId="165" fontId="3" fillId="0" borderId="1" xfId="0" applyNumberFormat="1" applyFont="1" applyFill="1" applyBorder="1"/>
    <xf numFmtId="165" fontId="2" fillId="0" borderId="1" xfId="0" applyNumberFormat="1" applyFont="1" applyBorder="1"/>
    <xf numFmtId="0" fontId="1" fillId="0" borderId="0" xfId="0" applyFont="1"/>
    <xf numFmtId="2" fontId="2" fillId="0" borderId="1" xfId="0" applyNumberFormat="1" applyFont="1" applyBorder="1"/>
    <xf numFmtId="4" fontId="2" fillId="0" borderId="0" xfId="0" applyNumberFormat="1" applyFont="1"/>
    <xf numFmtId="164" fontId="3" fillId="0" borderId="1" xfId="0" applyNumberFormat="1" applyFont="1" applyFill="1" applyBorder="1"/>
    <xf numFmtId="1" fontId="3" fillId="0" borderId="1" xfId="0" applyNumberFormat="1" applyFont="1" applyFill="1" applyBorder="1"/>
    <xf numFmtId="2" fontId="3" fillId="0" borderId="2" xfId="0" applyNumberFormat="1" applyFont="1" applyFill="1" applyBorder="1"/>
    <xf numFmtId="2" fontId="3" fillId="0" borderId="6" xfId="0" applyNumberFormat="1" applyFont="1" applyFill="1" applyBorder="1"/>
    <xf numFmtId="0" fontId="3" fillId="0" borderId="0" xfId="0" applyFont="1" applyFill="1"/>
    <xf numFmtId="2" fontId="2" fillId="0" borderId="0" xfId="0" applyNumberFormat="1" applyFont="1" applyBorder="1"/>
    <xf numFmtId="2" fontId="2" fillId="0" borderId="0" xfId="0" applyNumberFormat="1" applyFont="1"/>
    <xf numFmtId="164" fontId="3" fillId="0" borderId="0" xfId="0" applyNumberFormat="1" applyFont="1"/>
    <xf numFmtId="2" fontId="4" fillId="0" borderId="1" xfId="0" applyNumberFormat="1" applyFont="1" applyBorder="1"/>
    <xf numFmtId="2" fontId="3" fillId="0" borderId="0" xfId="0" applyNumberFormat="1" applyFont="1"/>
    <xf numFmtId="4" fontId="1" fillId="0" borderId="0" xfId="0" applyNumberFormat="1" applyFont="1"/>
    <xf numFmtId="2" fontId="0" fillId="0" borderId="0" xfId="0" applyNumberFormat="1"/>
    <xf numFmtId="0" fontId="2" fillId="0" borderId="0" xfId="0" applyFont="1" applyAlignment="1">
      <alignment horizontal="center"/>
    </xf>
    <xf numFmtId="2" fontId="3" fillId="0" borderId="2" xfId="0" applyNumberFormat="1" applyFont="1" applyBorder="1"/>
    <xf numFmtId="0" fontId="3" fillId="0" borderId="1" xfId="0" applyFont="1" applyBorder="1" applyAlignment="1">
      <alignment horizontal="center" wrapText="1"/>
    </xf>
    <xf numFmtId="0" fontId="4" fillId="0" borderId="0" xfId="0" applyFont="1" applyAlignment="1"/>
    <xf numFmtId="2" fontId="3" fillId="0" borderId="2" xfId="0" applyNumberFormat="1" applyFont="1" applyBorder="1"/>
    <xf numFmtId="0" fontId="2" fillId="0" borderId="0" xfId="0" applyFont="1" applyBorder="1" applyAlignment="1">
      <alignment horizontal="center"/>
    </xf>
    <xf numFmtId="164" fontId="2" fillId="0" borderId="0" xfId="0" applyNumberFormat="1" applyFont="1"/>
    <xf numFmtId="4" fontId="2" fillId="0" borderId="2" xfId="0" applyNumberFormat="1" applyFont="1" applyBorder="1" applyAlignment="1">
      <alignment horizontal="right"/>
    </xf>
    <xf numFmtId="2" fontId="2" fillId="0" borderId="2" xfId="0" applyNumberFormat="1" applyFont="1" applyBorder="1" applyAlignment="1"/>
    <xf numFmtId="4" fontId="3" fillId="0" borderId="6" xfId="0" applyNumberFormat="1" applyFont="1" applyBorder="1"/>
    <xf numFmtId="0" fontId="3" fillId="0" borderId="1" xfId="0" applyFont="1" applyBorder="1" applyAlignment="1">
      <alignment horizontal="left"/>
    </xf>
    <xf numFmtId="0" fontId="3" fillId="0" borderId="1" xfId="0" applyFont="1" applyBorder="1" applyAlignment="1">
      <alignment horizontal="left" wrapText="1"/>
    </xf>
    <xf numFmtId="0" fontId="3" fillId="0" borderId="2" xfId="0" applyFont="1" applyBorder="1" applyAlignment="1">
      <alignment horizontal="left"/>
    </xf>
    <xf numFmtId="0" fontId="3" fillId="0" borderId="3" xfId="0" applyFont="1" applyBorder="1" applyAlignment="1">
      <alignment horizontal="left"/>
    </xf>
    <xf numFmtId="0" fontId="3" fillId="0" borderId="4" xfId="0" applyFont="1" applyBorder="1" applyAlignment="1">
      <alignment horizontal="left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2" xfId="0" applyFont="1" applyBorder="1" applyAlignment="1">
      <alignment horizontal="left" wrapText="1"/>
    </xf>
    <xf numFmtId="0" fontId="2" fillId="0" borderId="3" xfId="0" applyFont="1" applyBorder="1" applyAlignment="1">
      <alignment horizontal="left" wrapText="1"/>
    </xf>
    <xf numFmtId="0" fontId="2" fillId="0" borderId="4" xfId="0" applyFont="1" applyBorder="1" applyAlignment="1">
      <alignment horizontal="left" wrapText="1"/>
    </xf>
    <xf numFmtId="0" fontId="3" fillId="0" borderId="1" xfId="0" applyFont="1" applyBorder="1" applyAlignment="1">
      <alignment horizontal="center"/>
    </xf>
    <xf numFmtId="0" fontId="2" fillId="0" borderId="2" xfId="0" applyFont="1" applyBorder="1" applyAlignment="1">
      <alignment horizontal="left"/>
    </xf>
    <xf numFmtId="0" fontId="2" fillId="0" borderId="3" xfId="0" applyFont="1" applyBorder="1" applyAlignment="1">
      <alignment horizontal="left"/>
    </xf>
    <xf numFmtId="0" fontId="2" fillId="0" borderId="4" xfId="0" applyFont="1" applyBorder="1" applyAlignment="1">
      <alignment horizontal="left"/>
    </xf>
    <xf numFmtId="0" fontId="3" fillId="0" borderId="1" xfId="0" applyFont="1" applyFill="1" applyBorder="1" applyAlignment="1">
      <alignment horizontal="left" wrapText="1"/>
    </xf>
    <xf numFmtId="0" fontId="3" fillId="0" borderId="1" xfId="0" applyFont="1" applyFill="1" applyBorder="1" applyAlignment="1">
      <alignment horizontal="left"/>
    </xf>
    <xf numFmtId="0" fontId="3" fillId="0" borderId="2" xfId="0" applyFont="1" applyBorder="1" applyAlignment="1">
      <alignment horizontal="left" wrapText="1"/>
    </xf>
    <xf numFmtId="0" fontId="3" fillId="0" borderId="3" xfId="0" applyFont="1" applyBorder="1" applyAlignment="1">
      <alignment horizontal="left" wrapText="1"/>
    </xf>
    <xf numFmtId="0" fontId="3" fillId="0" borderId="4" xfId="0" applyFont="1" applyBorder="1" applyAlignment="1">
      <alignment horizontal="left" wrapText="1"/>
    </xf>
    <xf numFmtId="2" fontId="3" fillId="0" borderId="2" xfId="0" applyNumberFormat="1" applyFont="1" applyBorder="1"/>
    <xf numFmtId="0" fontId="3" fillId="0" borderId="4" xfId="0" applyFont="1" applyBorder="1"/>
    <xf numFmtId="0" fontId="6" fillId="0" borderId="0" xfId="0" applyFont="1" applyAlignment="1"/>
    <xf numFmtId="0" fontId="0" fillId="0" borderId="0" xfId="0" applyAlignment="1"/>
    <xf numFmtId="0" fontId="9" fillId="0" borderId="0" xfId="0" applyFont="1" applyAlignment="1">
      <alignment horizontal="center"/>
    </xf>
    <xf numFmtId="0" fontId="2" fillId="0" borderId="7" xfId="0" applyFont="1" applyBorder="1" applyAlignment="1">
      <alignment horizontal="center"/>
    </xf>
    <xf numFmtId="0" fontId="3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4" fillId="0" borderId="0" xfId="0" applyFont="1" applyAlignment="1">
      <alignment horizontal="left"/>
    </xf>
    <xf numFmtId="0" fontId="4" fillId="0" borderId="0" xfId="0" applyFont="1" applyAlignment="1"/>
    <xf numFmtId="0" fontId="0" fillId="0" borderId="0" xfId="0" applyFont="1" applyAlignment="1"/>
    <xf numFmtId="0" fontId="2" fillId="0" borderId="0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3"/>
  <sheetViews>
    <sheetView workbookViewId="0">
      <selection activeCell="F24" sqref="F24"/>
    </sheetView>
  </sheetViews>
  <sheetFormatPr defaultRowHeight="15" x14ac:dyDescent="0.25"/>
  <cols>
    <col min="1" max="2" width="17.5703125" customWidth="1"/>
  </cols>
  <sheetData>
    <row r="1" spans="1:2" ht="42" customHeight="1" x14ac:dyDescent="0.25">
      <c r="A1" s="53" t="s">
        <v>110</v>
      </c>
      <c r="B1" s="53" t="s">
        <v>111</v>
      </c>
    </row>
    <row r="2" spans="1:2" ht="42" customHeight="1" x14ac:dyDescent="0.25">
      <c r="A2" s="54">
        <f>'Услуга №1'!I109+'Услуга №2 '!I114+'Работа №1'!I109+'Работа №2'!I109+'Работа №3'!I113+'Работа №4'!I111</f>
        <v>7769899.9989928594</v>
      </c>
      <c r="B2" s="54">
        <f>'Услуга №1'!K109+'Услуга №2 '!K114+'Работа №1'!K109+'Работа №2'!K109+'Работа №3'!K113+'Работа №4'!K111</f>
        <v>7769899.9989928585</v>
      </c>
    </row>
    <row r="5" spans="1:2" x14ac:dyDescent="0.25">
      <c r="A5" s="51">
        <v>212</v>
      </c>
      <c r="B5">
        <v>480</v>
      </c>
    </row>
    <row r="7" spans="1:2" x14ac:dyDescent="0.25">
      <c r="A7" s="51"/>
    </row>
    <row r="8" spans="1:2" x14ac:dyDescent="0.25">
      <c r="B8" s="51"/>
    </row>
    <row r="9" spans="1:2" x14ac:dyDescent="0.25">
      <c r="A9" s="51"/>
    </row>
    <row r="11" spans="1:2" x14ac:dyDescent="0.25">
      <c r="A11" s="51"/>
    </row>
    <row r="13" spans="1:2" x14ac:dyDescent="0.25">
      <c r="A13" s="5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17"/>
  <sheetViews>
    <sheetView view="pageBreakPreview" topLeftCell="C2" zoomScale="60" zoomScaleNormal="90" workbookViewId="0">
      <selection activeCell="H107" sqref="H107"/>
    </sheetView>
  </sheetViews>
  <sheetFormatPr defaultRowHeight="15" x14ac:dyDescent="0.25"/>
  <cols>
    <col min="1" max="1" width="9.140625" style="20"/>
    <col min="2" max="2" width="11" style="20" customWidth="1"/>
    <col min="3" max="4" width="9.140625" style="20"/>
    <col min="5" max="5" width="8.85546875" style="20" customWidth="1"/>
    <col min="6" max="6" width="11.5703125" style="20" customWidth="1"/>
    <col min="7" max="7" width="11" style="20" customWidth="1"/>
    <col min="8" max="8" width="12.85546875" style="20" customWidth="1"/>
    <col min="9" max="11" width="13.7109375" style="20" customWidth="1"/>
    <col min="12" max="12" width="11" style="20" customWidth="1"/>
    <col min="13" max="13" width="13.85546875" style="20" customWidth="1"/>
    <col min="14" max="14" width="12.5703125" style="20" bestFit="1" customWidth="1"/>
    <col min="15" max="15" width="10.7109375" style="20" customWidth="1"/>
    <col min="16" max="16" width="11.5703125" style="20" bestFit="1" customWidth="1"/>
    <col min="17" max="16384" width="9.140625" style="20"/>
  </cols>
  <sheetData>
    <row r="1" spans="1:13" hidden="1" x14ac:dyDescent="0.25"/>
    <row r="2" spans="1:13" x14ac:dyDescent="0.25">
      <c r="A2" s="115" t="s">
        <v>63</v>
      </c>
      <c r="B2" s="115"/>
      <c r="C2" s="115"/>
      <c r="D2" s="115"/>
    </row>
    <row r="3" spans="1:13" x14ac:dyDescent="0.25">
      <c r="A3" s="115" t="s">
        <v>64</v>
      </c>
      <c r="B3" s="115"/>
      <c r="C3" s="117"/>
      <c r="D3" s="117"/>
      <c r="E3" s="117"/>
      <c r="F3" s="117"/>
    </row>
    <row r="4" spans="1:13" x14ac:dyDescent="0.25">
      <c r="A4" s="116" t="s">
        <v>65</v>
      </c>
      <c r="B4" s="116"/>
      <c r="C4" s="116"/>
      <c r="D4" s="117"/>
      <c r="E4" s="117"/>
      <c r="F4" s="117"/>
    </row>
    <row r="5" spans="1:13" x14ac:dyDescent="0.25">
      <c r="A5" s="21"/>
      <c r="B5" s="21"/>
      <c r="C5" s="21"/>
      <c r="D5" s="22"/>
    </row>
    <row r="6" spans="1:13" x14ac:dyDescent="0.25">
      <c r="A6" s="116" t="s">
        <v>117</v>
      </c>
      <c r="B6" s="116"/>
      <c r="C6" s="116"/>
      <c r="D6" s="117"/>
      <c r="E6" s="117"/>
      <c r="F6" s="117"/>
    </row>
    <row r="7" spans="1:13" ht="7.5" customHeight="1" x14ac:dyDescent="0.25"/>
    <row r="8" spans="1:13" x14ac:dyDescent="0.25">
      <c r="A8" s="111" t="s">
        <v>62</v>
      </c>
      <c r="B8" s="111"/>
      <c r="C8" s="111"/>
      <c r="D8" s="111"/>
      <c r="E8" s="111"/>
      <c r="F8" s="111"/>
      <c r="G8" s="111"/>
      <c r="H8" s="111"/>
      <c r="I8" s="111"/>
      <c r="J8" s="111"/>
      <c r="K8" s="111"/>
      <c r="L8" s="111"/>
      <c r="M8" s="111"/>
    </row>
    <row r="9" spans="1:13" x14ac:dyDescent="0.25">
      <c r="A9" s="111" t="s">
        <v>73</v>
      </c>
      <c r="B9" s="111"/>
      <c r="C9" s="111"/>
      <c r="D9" s="111"/>
      <c r="E9" s="111"/>
      <c r="F9" s="111"/>
      <c r="G9" s="111"/>
      <c r="H9" s="111"/>
      <c r="I9" s="111"/>
      <c r="J9" s="111"/>
      <c r="K9" s="111"/>
      <c r="L9" s="111"/>
      <c r="M9" s="111"/>
    </row>
    <row r="10" spans="1:13" x14ac:dyDescent="0.25">
      <c r="A10" s="111" t="s">
        <v>113</v>
      </c>
      <c r="B10" s="111"/>
      <c r="C10" s="111"/>
      <c r="D10" s="111"/>
      <c r="E10" s="111"/>
      <c r="F10" s="111"/>
      <c r="G10" s="111"/>
      <c r="H10" s="111"/>
      <c r="I10" s="111"/>
      <c r="J10" s="111"/>
      <c r="K10" s="111"/>
      <c r="L10" s="111"/>
      <c r="M10" s="111"/>
    </row>
    <row r="11" spans="1:13" ht="12" customHeight="1" x14ac:dyDescent="0.25"/>
    <row r="12" spans="1:13" s="2" customFormat="1" x14ac:dyDescent="0.25">
      <c r="A12" s="1" t="s">
        <v>57</v>
      </c>
    </row>
    <row r="13" spans="1:13" s="2" customFormat="1" x14ac:dyDescent="0.25">
      <c r="A13" s="1" t="s">
        <v>95</v>
      </c>
    </row>
    <row r="14" spans="1:13" s="2" customFormat="1" x14ac:dyDescent="0.25">
      <c r="A14" s="1" t="s">
        <v>96</v>
      </c>
    </row>
    <row r="15" spans="1:13" s="2" customFormat="1" x14ac:dyDescent="0.25">
      <c r="A15" s="1" t="s">
        <v>122</v>
      </c>
    </row>
    <row r="16" spans="1:13" s="2" customFormat="1" x14ac:dyDescent="0.25">
      <c r="A16" s="1" t="s">
        <v>97</v>
      </c>
      <c r="D16" s="2">
        <v>6325</v>
      </c>
    </row>
    <row r="17" spans="1:15" s="2" customFormat="1" x14ac:dyDescent="0.25">
      <c r="A17" s="1" t="s">
        <v>125</v>
      </c>
    </row>
    <row r="18" spans="1:15" s="2" customFormat="1" ht="33" customHeight="1" x14ac:dyDescent="0.25">
      <c r="A18" s="113" t="s">
        <v>0</v>
      </c>
      <c r="B18" s="113"/>
      <c r="C18" s="113"/>
      <c r="D18" s="113"/>
      <c r="E18" s="113"/>
      <c r="F18" s="18" t="s">
        <v>1</v>
      </c>
      <c r="G18" s="113" t="s">
        <v>2</v>
      </c>
      <c r="H18" s="113"/>
      <c r="I18" s="113"/>
      <c r="J18" s="113"/>
      <c r="K18" s="113"/>
      <c r="L18" s="18" t="s">
        <v>1</v>
      </c>
    </row>
    <row r="19" spans="1:15" s="2" customFormat="1" x14ac:dyDescent="0.25">
      <c r="A19" s="86" t="s">
        <v>54</v>
      </c>
      <c r="B19" s="86"/>
      <c r="C19" s="86"/>
      <c r="D19" s="86"/>
      <c r="E19" s="86"/>
      <c r="F19" s="33">
        <v>0.42299999999999999</v>
      </c>
      <c r="G19" s="86" t="s">
        <v>3</v>
      </c>
      <c r="H19" s="86"/>
      <c r="I19" s="86"/>
      <c r="J19" s="86"/>
      <c r="K19" s="86"/>
      <c r="L19" s="33">
        <v>0.42299999999999999</v>
      </c>
      <c r="M19" s="71"/>
      <c r="O19" s="71"/>
    </row>
    <row r="20" spans="1:15" s="2" customFormat="1" x14ac:dyDescent="0.25">
      <c r="A20" s="104" t="s">
        <v>98</v>
      </c>
      <c r="B20" s="105"/>
      <c r="C20" s="105"/>
      <c r="D20" s="105"/>
      <c r="E20" s="106"/>
      <c r="F20" s="33">
        <v>0.42299999999999999</v>
      </c>
      <c r="G20" s="86" t="s">
        <v>99</v>
      </c>
      <c r="H20" s="86"/>
      <c r="I20" s="86"/>
      <c r="J20" s="86"/>
      <c r="K20" s="86"/>
      <c r="L20" s="33">
        <v>0.42299999999999999</v>
      </c>
      <c r="M20" s="71"/>
      <c r="O20" s="71"/>
    </row>
    <row r="21" spans="1:15" s="2" customFormat="1" x14ac:dyDescent="0.25">
      <c r="A21" s="86" t="s">
        <v>44</v>
      </c>
      <c r="B21" s="86"/>
      <c r="C21" s="86"/>
      <c r="D21" s="86"/>
      <c r="E21" s="86"/>
      <c r="F21" s="33">
        <v>0.42299999999999999</v>
      </c>
      <c r="G21" s="86" t="s">
        <v>100</v>
      </c>
      <c r="H21" s="86"/>
      <c r="I21" s="86"/>
      <c r="J21" s="86"/>
      <c r="K21" s="86"/>
      <c r="L21" s="33">
        <v>0.42299999999999999</v>
      </c>
      <c r="M21" s="71"/>
      <c r="O21" s="71"/>
    </row>
    <row r="22" spans="1:15" s="2" customFormat="1" ht="15" customHeight="1" x14ac:dyDescent="0.25">
      <c r="A22" s="86" t="s">
        <v>46</v>
      </c>
      <c r="B22" s="86"/>
      <c r="C22" s="86"/>
      <c r="D22" s="86"/>
      <c r="E22" s="86"/>
      <c r="F22" s="33">
        <v>0.63400000000000001</v>
      </c>
      <c r="G22" s="86" t="s">
        <v>69</v>
      </c>
      <c r="H22" s="86"/>
      <c r="I22" s="86"/>
      <c r="J22" s="86"/>
      <c r="K22" s="86"/>
      <c r="L22" s="33">
        <v>0.42299999999999999</v>
      </c>
      <c r="M22" s="71"/>
      <c r="O22" s="71"/>
    </row>
    <row r="23" spans="1:15" s="2" customFormat="1" ht="14.25" customHeight="1" x14ac:dyDescent="0.25">
      <c r="A23" s="86" t="s">
        <v>45</v>
      </c>
      <c r="B23" s="86"/>
      <c r="C23" s="86"/>
      <c r="D23" s="86"/>
      <c r="E23" s="86"/>
      <c r="F23" s="33">
        <v>2.7549999999999999</v>
      </c>
      <c r="G23" s="86" t="s">
        <v>51</v>
      </c>
      <c r="H23" s="86"/>
      <c r="I23" s="86"/>
      <c r="J23" s="86"/>
      <c r="K23" s="86"/>
      <c r="L23" s="33">
        <v>0.84599999999999997</v>
      </c>
      <c r="M23" s="71"/>
      <c r="O23" s="71"/>
    </row>
    <row r="24" spans="1:15" s="2" customFormat="1" x14ac:dyDescent="0.25">
      <c r="A24" s="86" t="s">
        <v>79</v>
      </c>
      <c r="B24" s="86"/>
      <c r="C24" s="86"/>
      <c r="D24" s="86"/>
      <c r="E24" s="86"/>
      <c r="F24" s="33">
        <v>0.21099999999999999</v>
      </c>
      <c r="G24" s="86" t="s">
        <v>49</v>
      </c>
      <c r="H24" s="86"/>
      <c r="I24" s="86"/>
      <c r="J24" s="86"/>
      <c r="K24" s="86"/>
      <c r="L24" s="33">
        <v>1.2689999999999999</v>
      </c>
      <c r="M24" s="71"/>
      <c r="O24" s="71"/>
    </row>
    <row r="25" spans="1:15" s="2" customFormat="1" ht="15" customHeight="1" x14ac:dyDescent="0.25">
      <c r="A25" s="86" t="s">
        <v>78</v>
      </c>
      <c r="B25" s="86"/>
      <c r="C25" s="86"/>
      <c r="D25" s="86"/>
      <c r="E25" s="86"/>
      <c r="F25" s="33">
        <v>0.42299999999999999</v>
      </c>
      <c r="G25" s="104" t="s">
        <v>56</v>
      </c>
      <c r="H25" s="105"/>
      <c r="I25" s="105"/>
      <c r="J25" s="105"/>
      <c r="K25" s="106"/>
      <c r="L25" s="33">
        <v>0.42299999999999999</v>
      </c>
      <c r="M25" s="71"/>
      <c r="O25" s="71"/>
    </row>
    <row r="26" spans="1:15" s="2" customFormat="1" x14ac:dyDescent="0.25">
      <c r="A26" s="87" t="s">
        <v>53</v>
      </c>
      <c r="B26" s="87"/>
      <c r="C26" s="87"/>
      <c r="D26" s="87"/>
      <c r="E26" s="87"/>
      <c r="F26" s="33">
        <v>0.42299999999999999</v>
      </c>
      <c r="G26" s="86"/>
      <c r="H26" s="86"/>
      <c r="I26" s="86"/>
      <c r="J26" s="86"/>
      <c r="K26" s="86"/>
      <c r="L26" s="4"/>
      <c r="M26" s="71"/>
    </row>
    <row r="27" spans="1:15" s="2" customFormat="1" ht="19.5" customHeight="1" x14ac:dyDescent="0.25">
      <c r="A27" s="86" t="s">
        <v>48</v>
      </c>
      <c r="B27" s="86"/>
      <c r="C27" s="86"/>
      <c r="D27" s="86"/>
      <c r="E27" s="86"/>
      <c r="F27" s="33">
        <v>0.42299999999999999</v>
      </c>
      <c r="G27" s="104"/>
      <c r="H27" s="105"/>
      <c r="I27" s="105"/>
      <c r="J27" s="105"/>
      <c r="K27" s="106"/>
      <c r="L27" s="4"/>
      <c r="M27" s="71"/>
    </row>
    <row r="28" spans="1:15" s="2" customFormat="1" x14ac:dyDescent="0.25">
      <c r="A28" s="86" t="s">
        <v>52</v>
      </c>
      <c r="B28" s="86"/>
      <c r="C28" s="86"/>
      <c r="D28" s="86"/>
      <c r="E28" s="86"/>
      <c r="F28" s="33">
        <v>0.42299999999999999</v>
      </c>
      <c r="G28" s="87"/>
      <c r="H28" s="87"/>
      <c r="I28" s="87"/>
      <c r="J28" s="87"/>
      <c r="K28" s="87"/>
      <c r="L28" s="4"/>
      <c r="M28" s="71"/>
    </row>
    <row r="29" spans="1:15" s="2" customFormat="1" x14ac:dyDescent="0.25">
      <c r="A29" s="86" t="s">
        <v>47</v>
      </c>
      <c r="B29" s="86"/>
      <c r="C29" s="86"/>
      <c r="D29" s="86"/>
      <c r="E29" s="86"/>
      <c r="F29" s="33">
        <v>0.42299999999999999</v>
      </c>
      <c r="G29" s="87"/>
      <c r="H29" s="87"/>
      <c r="I29" s="87"/>
      <c r="J29" s="87"/>
      <c r="K29" s="87"/>
      <c r="L29" s="4"/>
      <c r="M29" s="71"/>
    </row>
    <row r="30" spans="1:15" s="2" customFormat="1" ht="15" customHeight="1" x14ac:dyDescent="0.25">
      <c r="A30" s="87" t="s">
        <v>50</v>
      </c>
      <c r="B30" s="87"/>
      <c r="C30" s="87"/>
      <c r="D30" s="87"/>
      <c r="E30" s="87"/>
      <c r="F30" s="33">
        <v>0.42299999999999999</v>
      </c>
      <c r="G30" s="104"/>
      <c r="H30" s="105"/>
      <c r="I30" s="105"/>
      <c r="J30" s="105"/>
      <c r="K30" s="106"/>
      <c r="L30" s="4"/>
      <c r="M30" s="71"/>
    </row>
    <row r="31" spans="1:15" s="2" customFormat="1" x14ac:dyDescent="0.25">
      <c r="A31" s="86" t="s">
        <v>55</v>
      </c>
      <c r="B31" s="86"/>
      <c r="C31" s="86"/>
      <c r="D31" s="86"/>
      <c r="E31" s="86"/>
      <c r="F31" s="33">
        <v>0.42299999999999999</v>
      </c>
      <c r="G31" s="87"/>
      <c r="H31" s="87"/>
      <c r="I31" s="87"/>
      <c r="J31" s="87"/>
      <c r="K31" s="87"/>
      <c r="L31" s="4"/>
      <c r="M31" s="71"/>
    </row>
    <row r="32" spans="1:15" s="2" customFormat="1" x14ac:dyDescent="0.25">
      <c r="A32" s="86" t="s">
        <v>80</v>
      </c>
      <c r="B32" s="86"/>
      <c r="C32" s="86"/>
      <c r="D32" s="86"/>
      <c r="E32" s="86"/>
      <c r="F32" s="33">
        <v>0.42299999999999999</v>
      </c>
      <c r="G32" s="87"/>
      <c r="H32" s="87"/>
      <c r="I32" s="87"/>
      <c r="J32" s="87"/>
      <c r="K32" s="87"/>
      <c r="L32" s="4"/>
      <c r="M32" s="71"/>
    </row>
    <row r="33" spans="1:14" s="1" customFormat="1" ht="14.25" x14ac:dyDescent="0.2">
      <c r="A33" s="114" t="s">
        <v>4</v>
      </c>
      <c r="B33" s="114"/>
      <c r="C33" s="114"/>
      <c r="D33" s="114"/>
      <c r="E33" s="114"/>
      <c r="F33" s="56">
        <f>SUM(F19:F32)</f>
        <v>8.2530000000000001</v>
      </c>
      <c r="G33" s="114" t="s">
        <v>4</v>
      </c>
      <c r="H33" s="114"/>
      <c r="I33" s="114"/>
      <c r="J33" s="114"/>
      <c r="K33" s="114"/>
      <c r="L33" s="56">
        <f>SUM(L19:L32)</f>
        <v>4.2299999999999995</v>
      </c>
      <c r="M33" s="82"/>
      <c r="N33" s="70"/>
    </row>
    <row r="34" spans="1:14" ht="12" customHeight="1" x14ac:dyDescent="0.25"/>
    <row r="35" spans="1:14" s="2" customFormat="1" x14ac:dyDescent="0.25">
      <c r="A35" s="1" t="s">
        <v>58</v>
      </c>
      <c r="F35" s="2">
        <v>6325</v>
      </c>
    </row>
    <row r="36" spans="1:14" s="2" customFormat="1" ht="75" x14ac:dyDescent="0.25">
      <c r="A36" s="91" t="s">
        <v>5</v>
      </c>
      <c r="B36" s="92"/>
      <c r="C36" s="92"/>
      <c r="D36" s="92"/>
      <c r="E36" s="93"/>
      <c r="F36" s="18" t="s">
        <v>6</v>
      </c>
      <c r="G36" s="18" t="s">
        <v>1</v>
      </c>
      <c r="H36" s="18" t="s">
        <v>74</v>
      </c>
      <c r="I36" s="18" t="s">
        <v>75</v>
      </c>
      <c r="J36" s="18" t="s">
        <v>76</v>
      </c>
      <c r="K36" s="24" t="s">
        <v>77</v>
      </c>
      <c r="L36" s="5"/>
    </row>
    <row r="37" spans="1:14" s="2" customFormat="1" ht="15" customHeight="1" x14ac:dyDescent="0.25">
      <c r="A37" s="86" t="s">
        <v>54</v>
      </c>
      <c r="B37" s="86"/>
      <c r="C37" s="86"/>
      <c r="D37" s="86"/>
      <c r="E37" s="86"/>
      <c r="F37" s="3">
        <v>17642.55</v>
      </c>
      <c r="G37" s="33">
        <f>F19</f>
        <v>0.42299999999999999</v>
      </c>
      <c r="H37" s="6">
        <f>F37*G37*12</f>
        <v>89553.583799999993</v>
      </c>
      <c r="I37" s="6">
        <f>H37*1.302</f>
        <v>116598.76610759999</v>
      </c>
      <c r="J37" s="25">
        <f>F35</f>
        <v>6325</v>
      </c>
      <c r="K37" s="6">
        <f>I37/J37</f>
        <v>18.434587526893278</v>
      </c>
      <c r="L37" s="6"/>
      <c r="M37" s="71"/>
      <c r="N37" s="71"/>
    </row>
    <row r="38" spans="1:14" s="2" customFormat="1" ht="15" customHeight="1" x14ac:dyDescent="0.25">
      <c r="A38" s="104" t="s">
        <v>98</v>
      </c>
      <c r="B38" s="105"/>
      <c r="C38" s="105"/>
      <c r="D38" s="105"/>
      <c r="E38" s="106"/>
      <c r="F38" s="3">
        <v>16072.85</v>
      </c>
      <c r="G38" s="33">
        <f t="shared" ref="G38:G39" si="0">F20</f>
        <v>0.42299999999999999</v>
      </c>
      <c r="H38" s="6">
        <f t="shared" ref="H38:H50" si="1">F38*G38*12</f>
        <v>81585.786600000007</v>
      </c>
      <c r="I38" s="6">
        <f t="shared" ref="I38:I50" si="2">H38*1.302</f>
        <v>106224.69415320001</v>
      </c>
      <c r="J38" s="25">
        <f>J37</f>
        <v>6325</v>
      </c>
      <c r="K38" s="6">
        <f t="shared" ref="K38:K47" si="3">I38/J38</f>
        <v>16.794418047936759</v>
      </c>
      <c r="L38" s="6"/>
      <c r="M38" s="71"/>
    </row>
    <row r="39" spans="1:14" s="2" customFormat="1" ht="15" customHeight="1" x14ac:dyDescent="0.25">
      <c r="A39" s="86" t="s">
        <v>44</v>
      </c>
      <c r="B39" s="86"/>
      <c r="C39" s="86"/>
      <c r="D39" s="86"/>
      <c r="E39" s="86"/>
      <c r="F39" s="3">
        <v>12763.79</v>
      </c>
      <c r="G39" s="33">
        <f t="shared" si="0"/>
        <v>0.42299999999999999</v>
      </c>
      <c r="H39" s="6">
        <f t="shared" si="1"/>
        <v>64788.998039999999</v>
      </c>
      <c r="I39" s="6">
        <f t="shared" si="2"/>
        <v>84355.275448080007</v>
      </c>
      <c r="J39" s="25">
        <f t="shared" ref="J39:J45" si="4">J38</f>
        <v>6325</v>
      </c>
      <c r="K39" s="6">
        <f t="shared" si="3"/>
        <v>13.33680244238419</v>
      </c>
      <c r="L39" s="6"/>
      <c r="M39" s="71"/>
    </row>
    <row r="40" spans="1:14" s="2" customFormat="1" ht="15" customHeight="1" x14ac:dyDescent="0.25">
      <c r="A40" s="86" t="s">
        <v>46</v>
      </c>
      <c r="B40" s="86"/>
      <c r="C40" s="86"/>
      <c r="D40" s="86"/>
      <c r="E40" s="86"/>
      <c r="F40" s="3">
        <v>13656.8</v>
      </c>
      <c r="G40" s="33">
        <f t="shared" ref="G40:G50" si="5">F22</f>
        <v>0.63400000000000001</v>
      </c>
      <c r="H40" s="6">
        <f t="shared" si="1"/>
        <v>103900.9344</v>
      </c>
      <c r="I40" s="6">
        <f t="shared" si="2"/>
        <v>135279.0165888</v>
      </c>
      <c r="J40" s="25">
        <f t="shared" si="4"/>
        <v>6325</v>
      </c>
      <c r="K40" s="6">
        <f t="shared" si="3"/>
        <v>21.3879868124585</v>
      </c>
      <c r="L40" s="6"/>
      <c r="M40" s="71"/>
    </row>
    <row r="41" spans="1:14" s="2" customFormat="1" ht="15" customHeight="1" x14ac:dyDescent="0.25">
      <c r="A41" s="86" t="s">
        <v>45</v>
      </c>
      <c r="B41" s="86"/>
      <c r="C41" s="86"/>
      <c r="D41" s="86"/>
      <c r="E41" s="86"/>
      <c r="F41" s="3">
        <v>7982.54</v>
      </c>
      <c r="G41" s="33">
        <f t="shared" si="5"/>
        <v>2.7549999999999999</v>
      </c>
      <c r="H41" s="6">
        <f t="shared" si="1"/>
        <v>263902.77239999996</v>
      </c>
      <c r="I41" s="6">
        <f t="shared" si="2"/>
        <v>343601.40966479998</v>
      </c>
      <c r="J41" s="25">
        <f t="shared" si="4"/>
        <v>6325</v>
      </c>
      <c r="K41" s="6">
        <f t="shared" si="3"/>
        <v>54.324333543841895</v>
      </c>
      <c r="L41" s="6"/>
      <c r="M41" s="71"/>
    </row>
    <row r="42" spans="1:14" s="2" customFormat="1" ht="15" customHeight="1" x14ac:dyDescent="0.25">
      <c r="A42" s="86" t="s">
        <v>79</v>
      </c>
      <c r="B42" s="86"/>
      <c r="C42" s="86"/>
      <c r="D42" s="86"/>
      <c r="E42" s="86"/>
      <c r="F42" s="3">
        <v>7897.6</v>
      </c>
      <c r="G42" s="33">
        <f t="shared" si="5"/>
        <v>0.21099999999999999</v>
      </c>
      <c r="H42" s="6">
        <f t="shared" si="1"/>
        <v>19996.7232</v>
      </c>
      <c r="I42" s="6">
        <f t="shared" si="2"/>
        <v>26035.733606400001</v>
      </c>
      <c r="J42" s="25">
        <f t="shared" si="4"/>
        <v>6325</v>
      </c>
      <c r="K42" s="6">
        <f t="shared" si="3"/>
        <v>4.1163215187984195</v>
      </c>
      <c r="L42" s="6"/>
      <c r="M42" s="71"/>
    </row>
    <row r="43" spans="1:14" s="2" customFormat="1" ht="15" customHeight="1" x14ac:dyDescent="0.25">
      <c r="A43" s="86" t="s">
        <v>78</v>
      </c>
      <c r="B43" s="86"/>
      <c r="C43" s="86"/>
      <c r="D43" s="86"/>
      <c r="E43" s="86"/>
      <c r="F43" s="3">
        <v>5725.39</v>
      </c>
      <c r="G43" s="33">
        <f t="shared" si="5"/>
        <v>0.42299999999999999</v>
      </c>
      <c r="H43" s="6">
        <f t="shared" si="1"/>
        <v>29062.07964</v>
      </c>
      <c r="I43" s="6">
        <f t="shared" si="2"/>
        <v>37838.827691279999</v>
      </c>
      <c r="J43" s="25">
        <f t="shared" si="4"/>
        <v>6325</v>
      </c>
      <c r="K43" s="6">
        <f t="shared" si="3"/>
        <v>5.9824233503999995</v>
      </c>
      <c r="L43" s="6"/>
      <c r="M43" s="71"/>
    </row>
    <row r="44" spans="1:14" s="2" customFormat="1" ht="15" customHeight="1" x14ac:dyDescent="0.25">
      <c r="A44" s="87" t="s">
        <v>53</v>
      </c>
      <c r="B44" s="87"/>
      <c r="C44" s="87"/>
      <c r="D44" s="87"/>
      <c r="E44" s="87"/>
      <c r="F44" s="6">
        <v>12979.079</v>
      </c>
      <c r="G44" s="33">
        <f t="shared" si="5"/>
        <v>0.42299999999999999</v>
      </c>
      <c r="H44" s="6">
        <f t="shared" si="1"/>
        <v>65881.805003999994</v>
      </c>
      <c r="I44" s="6">
        <f t="shared" si="2"/>
        <v>85778.110115207994</v>
      </c>
      <c r="J44" s="25">
        <f t="shared" si="4"/>
        <v>6325</v>
      </c>
      <c r="K44" s="6">
        <f t="shared" si="3"/>
        <v>13.561756539953834</v>
      </c>
      <c r="L44" s="6"/>
      <c r="M44" s="71"/>
    </row>
    <row r="45" spans="1:14" s="2" customFormat="1" ht="15" customHeight="1" x14ac:dyDescent="0.25">
      <c r="A45" s="86" t="s">
        <v>48</v>
      </c>
      <c r="B45" s="86"/>
      <c r="C45" s="86"/>
      <c r="D45" s="86"/>
      <c r="E45" s="86"/>
      <c r="F45" s="6">
        <v>12979.08</v>
      </c>
      <c r="G45" s="33">
        <f t="shared" si="5"/>
        <v>0.42299999999999999</v>
      </c>
      <c r="H45" s="6">
        <f t="shared" si="1"/>
        <v>65881.810079999996</v>
      </c>
      <c r="I45" s="6">
        <f t="shared" si="2"/>
        <v>85778.116724159991</v>
      </c>
      <c r="J45" s="25">
        <f t="shared" si="4"/>
        <v>6325</v>
      </c>
      <c r="K45" s="6">
        <f t="shared" si="3"/>
        <v>13.561757584847429</v>
      </c>
      <c r="L45" s="6"/>
      <c r="M45" s="71"/>
    </row>
    <row r="46" spans="1:14" s="2" customFormat="1" ht="15" customHeight="1" x14ac:dyDescent="0.25">
      <c r="A46" s="86" t="s">
        <v>52</v>
      </c>
      <c r="B46" s="86"/>
      <c r="C46" s="86"/>
      <c r="D46" s="86"/>
      <c r="E46" s="86"/>
      <c r="F46" s="3">
        <v>7210.19</v>
      </c>
      <c r="G46" s="33">
        <f t="shared" si="5"/>
        <v>0.42299999999999999</v>
      </c>
      <c r="H46" s="6">
        <f t="shared" si="1"/>
        <v>36598.924439999995</v>
      </c>
      <c r="I46" s="6">
        <f t="shared" si="2"/>
        <v>47651.799620879996</v>
      </c>
      <c r="J46" s="25">
        <f>J44</f>
        <v>6325</v>
      </c>
      <c r="K46" s="6">
        <f t="shared" si="3"/>
        <v>7.5338813629849799</v>
      </c>
      <c r="L46" s="6"/>
      <c r="M46" s="71"/>
    </row>
    <row r="47" spans="1:14" s="2" customFormat="1" ht="15" customHeight="1" x14ac:dyDescent="0.25">
      <c r="A47" s="86" t="s">
        <v>47</v>
      </c>
      <c r="B47" s="86"/>
      <c r="C47" s="86"/>
      <c r="D47" s="86"/>
      <c r="E47" s="86"/>
      <c r="F47" s="3">
        <v>13556.8</v>
      </c>
      <c r="G47" s="33">
        <f t="shared" si="5"/>
        <v>0.42299999999999999</v>
      </c>
      <c r="H47" s="6">
        <f t="shared" si="1"/>
        <v>68814.316800000001</v>
      </c>
      <c r="I47" s="6">
        <f t="shared" si="2"/>
        <v>89596.240473600003</v>
      </c>
      <c r="J47" s="25">
        <f>J45</f>
        <v>6325</v>
      </c>
      <c r="K47" s="6">
        <f t="shared" si="3"/>
        <v>14.165413513612648</v>
      </c>
      <c r="L47" s="6"/>
      <c r="M47" s="71"/>
    </row>
    <row r="48" spans="1:14" s="2" customFormat="1" ht="15" customHeight="1" x14ac:dyDescent="0.25">
      <c r="A48" s="87" t="s">
        <v>50</v>
      </c>
      <c r="B48" s="87"/>
      <c r="C48" s="87"/>
      <c r="D48" s="87"/>
      <c r="E48" s="87"/>
      <c r="F48" s="3">
        <v>11930.45</v>
      </c>
      <c r="G48" s="33">
        <f t="shared" si="5"/>
        <v>0.42299999999999999</v>
      </c>
      <c r="H48" s="6">
        <f t="shared" si="1"/>
        <v>60558.964200000002</v>
      </c>
      <c r="I48" s="6">
        <f t="shared" si="2"/>
        <v>78847.771388400011</v>
      </c>
      <c r="J48" s="25">
        <f>F35</f>
        <v>6325</v>
      </c>
      <c r="K48" s="6">
        <f>I48/J48</f>
        <v>12.46605081239526</v>
      </c>
      <c r="L48" s="6"/>
      <c r="M48" s="71"/>
      <c r="N48" s="68"/>
    </row>
    <row r="49" spans="1:16" s="2" customFormat="1" ht="15" customHeight="1" x14ac:dyDescent="0.25">
      <c r="A49" s="86" t="s">
        <v>55</v>
      </c>
      <c r="B49" s="86"/>
      <c r="C49" s="86"/>
      <c r="D49" s="86"/>
      <c r="E49" s="86"/>
      <c r="F49" s="3">
        <v>16906.189999999999</v>
      </c>
      <c r="G49" s="33">
        <f t="shared" si="5"/>
        <v>0.42299999999999999</v>
      </c>
      <c r="H49" s="6">
        <f t="shared" si="1"/>
        <v>85815.820439999981</v>
      </c>
      <c r="I49" s="6">
        <f t="shared" si="2"/>
        <v>111732.19821287999</v>
      </c>
      <c r="J49" s="25">
        <f t="shared" ref="J49:J50" si="6">J48</f>
        <v>6325</v>
      </c>
      <c r="K49" s="6">
        <f t="shared" ref="K49:K50" si="7">I49/J49</f>
        <v>17.665169677925689</v>
      </c>
      <c r="L49" s="6"/>
      <c r="M49" s="71"/>
      <c r="N49" s="68"/>
    </row>
    <row r="50" spans="1:16" s="2" customFormat="1" ht="15" customHeight="1" x14ac:dyDescent="0.25">
      <c r="A50" s="86" t="s">
        <v>80</v>
      </c>
      <c r="B50" s="86"/>
      <c r="C50" s="86"/>
      <c r="D50" s="86"/>
      <c r="E50" s="86"/>
      <c r="F50" s="6">
        <v>16226.19</v>
      </c>
      <c r="G50" s="33">
        <f t="shared" si="5"/>
        <v>0.42299999999999999</v>
      </c>
      <c r="H50" s="6">
        <f t="shared" si="1"/>
        <v>82364.140439999988</v>
      </c>
      <c r="I50" s="6">
        <f t="shared" si="2"/>
        <v>107238.11085287998</v>
      </c>
      <c r="J50" s="25">
        <f t="shared" si="6"/>
        <v>6325</v>
      </c>
      <c r="K50" s="6">
        <f t="shared" si="7"/>
        <v>16.954642032075885</v>
      </c>
      <c r="L50" s="6"/>
      <c r="M50" s="71"/>
      <c r="N50" s="68"/>
    </row>
    <row r="51" spans="1:16" customFormat="1" ht="15.75" customHeight="1" x14ac:dyDescent="0.25">
      <c r="A51" s="95" t="s">
        <v>81</v>
      </c>
      <c r="B51" s="96"/>
      <c r="C51" s="96"/>
      <c r="D51" s="96"/>
      <c r="E51" s="96"/>
      <c r="F51" s="96"/>
      <c r="G51" s="96"/>
      <c r="H51" s="97"/>
      <c r="I51" s="26">
        <f>SUM(I37:I50)</f>
        <v>1456556.0706481682</v>
      </c>
      <c r="J51" s="26"/>
      <c r="K51" s="26">
        <f t="shared" ref="K51" si="8">SUM(K37:K50)</f>
        <v>230.28554476650879</v>
      </c>
      <c r="L51" s="6"/>
      <c r="M51" s="63"/>
      <c r="N51" s="74"/>
      <c r="O51" s="51"/>
      <c r="P51" s="2"/>
    </row>
    <row r="52" spans="1:16" s="2" customFormat="1" ht="13.5" customHeight="1" x14ac:dyDescent="0.25"/>
    <row r="53" spans="1:16" s="2" customFormat="1" ht="14.25" customHeight="1" x14ac:dyDescent="0.25">
      <c r="A53" s="94" t="s">
        <v>9</v>
      </c>
      <c r="B53" s="94"/>
      <c r="C53" s="94"/>
      <c r="D53" s="94"/>
      <c r="E53" s="94"/>
      <c r="F53" s="94"/>
      <c r="G53" s="94"/>
      <c r="H53" s="94"/>
      <c r="I53" s="94"/>
      <c r="J53" s="94"/>
      <c r="K53" s="94"/>
      <c r="L53" s="94"/>
      <c r="M53" s="45"/>
      <c r="P53" s="45"/>
    </row>
    <row r="54" spans="1:16" s="2" customFormat="1" ht="45" x14ac:dyDescent="0.25">
      <c r="A54" s="98" t="s">
        <v>10</v>
      </c>
      <c r="B54" s="98"/>
      <c r="C54" s="98"/>
      <c r="D54" s="98"/>
      <c r="E54" s="98"/>
      <c r="F54" s="18" t="s">
        <v>8</v>
      </c>
      <c r="G54" s="18" t="s">
        <v>70</v>
      </c>
      <c r="H54" s="18" t="s">
        <v>71</v>
      </c>
      <c r="I54" s="18" t="s">
        <v>82</v>
      </c>
      <c r="J54" s="18" t="s">
        <v>76</v>
      </c>
      <c r="K54" s="27" t="s">
        <v>77</v>
      </c>
      <c r="L54" s="28"/>
      <c r="M54" s="45"/>
      <c r="O54" s="45"/>
      <c r="P54" s="45"/>
    </row>
    <row r="55" spans="1:16" s="2" customFormat="1" x14ac:dyDescent="0.25">
      <c r="A55" s="88" t="s">
        <v>11</v>
      </c>
      <c r="B55" s="89"/>
      <c r="C55" s="89"/>
      <c r="D55" s="89"/>
      <c r="E55" s="90"/>
      <c r="F55" s="5" t="s">
        <v>83</v>
      </c>
      <c r="G55" s="9">
        <f>I55/H55</f>
        <v>32202.812236286914</v>
      </c>
      <c r="H55" s="9">
        <v>4.74</v>
      </c>
      <c r="I55" s="9">
        <v>152641.32999999999</v>
      </c>
      <c r="J55" s="25">
        <f>J50</f>
        <v>6325</v>
      </c>
      <c r="K55" s="29">
        <f>I55/J55</f>
        <v>24.133016600790512</v>
      </c>
      <c r="L55" s="30"/>
    </row>
    <row r="56" spans="1:16" s="2" customFormat="1" x14ac:dyDescent="0.25">
      <c r="A56" s="86" t="s">
        <v>12</v>
      </c>
      <c r="B56" s="86"/>
      <c r="C56" s="86"/>
      <c r="D56" s="86"/>
      <c r="E56" s="86"/>
      <c r="F56" s="3" t="s">
        <v>15</v>
      </c>
      <c r="G56" s="6">
        <f>I56/H56</f>
        <v>351.09000073067369</v>
      </c>
      <c r="H56" s="6">
        <v>1642.32</v>
      </c>
      <c r="I56" s="9">
        <v>576602.13</v>
      </c>
      <c r="J56" s="25">
        <f>J55</f>
        <v>6325</v>
      </c>
      <c r="K56" s="29">
        <f t="shared" ref="K56:K58" si="9">I56/J56</f>
        <v>91.162392094861659</v>
      </c>
      <c r="L56" s="31"/>
    </row>
    <row r="57" spans="1:16" s="2" customFormat="1" x14ac:dyDescent="0.25">
      <c r="A57" s="86" t="s">
        <v>13</v>
      </c>
      <c r="B57" s="86"/>
      <c r="C57" s="86"/>
      <c r="D57" s="86"/>
      <c r="E57" s="86"/>
      <c r="F57" s="3" t="s">
        <v>16</v>
      </c>
      <c r="G57" s="6">
        <f>I57/H57</f>
        <v>173.42988840368753</v>
      </c>
      <c r="H57" s="6">
        <v>41.22</v>
      </c>
      <c r="I57" s="9">
        <v>7148.78</v>
      </c>
      <c r="J57" s="25">
        <f>J56</f>
        <v>6325</v>
      </c>
      <c r="K57" s="29">
        <f t="shared" si="9"/>
        <v>1.1302418972332016</v>
      </c>
      <c r="L57" s="31"/>
    </row>
    <row r="58" spans="1:16" s="2" customFormat="1" x14ac:dyDescent="0.25">
      <c r="A58" s="86" t="s">
        <v>14</v>
      </c>
      <c r="B58" s="86"/>
      <c r="C58" s="86"/>
      <c r="D58" s="86"/>
      <c r="E58" s="86"/>
      <c r="F58" s="3" t="s">
        <v>16</v>
      </c>
      <c r="G58" s="6">
        <f>I58/H58</f>
        <v>211.50071377587437</v>
      </c>
      <c r="H58" s="6">
        <v>56.04</v>
      </c>
      <c r="I58" s="9">
        <f>11852.46+0.04</f>
        <v>11852.5</v>
      </c>
      <c r="J58" s="25">
        <f>J56</f>
        <v>6325</v>
      </c>
      <c r="K58" s="29">
        <f t="shared" si="9"/>
        <v>1.8739130434782609</v>
      </c>
      <c r="L58" s="31"/>
      <c r="P58" s="45"/>
    </row>
    <row r="59" spans="1:16" s="2" customFormat="1" x14ac:dyDescent="0.25">
      <c r="A59" s="99" t="s">
        <v>17</v>
      </c>
      <c r="B59" s="100"/>
      <c r="C59" s="100"/>
      <c r="D59" s="100"/>
      <c r="E59" s="100"/>
      <c r="F59" s="100"/>
      <c r="G59" s="100"/>
      <c r="H59" s="100"/>
      <c r="I59" s="26">
        <f>SUM(I55:I58)</f>
        <v>748244.74</v>
      </c>
      <c r="J59" s="32"/>
      <c r="K59" s="26">
        <f t="shared" ref="K59" si="10">SUM(K55:K58)</f>
        <v>118.29956363636364</v>
      </c>
      <c r="L59" s="31"/>
      <c r="M59" s="63"/>
      <c r="N59" s="63"/>
    </row>
    <row r="60" spans="1:16" s="2" customFormat="1" ht="12" customHeight="1" x14ac:dyDescent="0.25"/>
    <row r="61" spans="1:16" s="2" customFormat="1" x14ac:dyDescent="0.25">
      <c r="A61" s="94" t="s">
        <v>18</v>
      </c>
      <c r="B61" s="94"/>
      <c r="C61" s="94"/>
      <c r="D61" s="94"/>
      <c r="E61" s="94"/>
      <c r="F61" s="94"/>
      <c r="G61" s="94"/>
      <c r="H61" s="94"/>
      <c r="I61" s="94"/>
      <c r="J61" s="94"/>
      <c r="K61" s="94"/>
      <c r="L61" s="94"/>
    </row>
    <row r="62" spans="1:16" s="2" customFormat="1" ht="45" x14ac:dyDescent="0.25">
      <c r="A62" s="91" t="s">
        <v>22</v>
      </c>
      <c r="B62" s="92"/>
      <c r="C62" s="92"/>
      <c r="D62" s="92"/>
      <c r="E62" s="93"/>
      <c r="F62" s="18" t="s">
        <v>8</v>
      </c>
      <c r="G62" s="18" t="s">
        <v>70</v>
      </c>
      <c r="H62" s="18" t="s">
        <v>71</v>
      </c>
      <c r="I62" s="18" t="s">
        <v>82</v>
      </c>
      <c r="J62" s="18" t="s">
        <v>76</v>
      </c>
      <c r="K62" s="27" t="s">
        <v>77</v>
      </c>
      <c r="L62" s="28"/>
    </row>
    <row r="63" spans="1:16" s="2" customFormat="1" x14ac:dyDescent="0.25">
      <c r="A63" s="86" t="s">
        <v>60</v>
      </c>
      <c r="B63" s="86"/>
      <c r="C63" s="86"/>
      <c r="D63" s="86"/>
      <c r="E63" s="86"/>
      <c r="F63" s="3" t="s">
        <v>20</v>
      </c>
      <c r="G63" s="33">
        <v>5.0769000000000002</v>
      </c>
      <c r="H63" s="6">
        <v>438.33</v>
      </c>
      <c r="I63" s="6">
        <f>H63*G63</f>
        <v>2225.3575770000002</v>
      </c>
      <c r="J63" s="25">
        <f>J58</f>
        <v>6325</v>
      </c>
      <c r="K63" s="17">
        <f>I63/J63</f>
        <v>0.35183519003952574</v>
      </c>
      <c r="L63" s="31"/>
      <c r="M63" s="73"/>
      <c r="N63" s="73"/>
    </row>
    <row r="64" spans="1:16" s="2" customFormat="1" x14ac:dyDescent="0.25">
      <c r="A64" s="86" t="s">
        <v>19</v>
      </c>
      <c r="B64" s="86"/>
      <c r="C64" s="86"/>
      <c r="D64" s="86"/>
      <c r="E64" s="86"/>
      <c r="F64" s="3" t="s">
        <v>20</v>
      </c>
      <c r="G64" s="33">
        <v>5.0768000000000004</v>
      </c>
      <c r="H64" s="6">
        <v>570</v>
      </c>
      <c r="I64" s="6">
        <f t="shared" ref="I64:I68" si="11">H64*G64</f>
        <v>2893.7760000000003</v>
      </c>
      <c r="J64" s="25">
        <f>J63</f>
        <v>6325</v>
      </c>
      <c r="K64" s="17">
        <f t="shared" ref="K64:K68" si="12">I64/J64</f>
        <v>0.45751399209486171</v>
      </c>
      <c r="L64" s="31"/>
      <c r="M64" s="73"/>
      <c r="N64" s="73"/>
    </row>
    <row r="65" spans="1:16" s="68" customFormat="1" ht="29.25" customHeight="1" x14ac:dyDescent="0.25">
      <c r="A65" s="102" t="s">
        <v>84</v>
      </c>
      <c r="B65" s="102"/>
      <c r="C65" s="102"/>
      <c r="D65" s="102"/>
      <c r="E65" s="102"/>
      <c r="F65" s="4" t="s">
        <v>20</v>
      </c>
      <c r="G65" s="64">
        <v>4.6529999999999996</v>
      </c>
      <c r="H65" s="57">
        <v>2284</v>
      </c>
      <c r="I65" s="57">
        <f t="shared" si="11"/>
        <v>10627.451999999999</v>
      </c>
      <c r="J65" s="65">
        <f>J64</f>
        <v>6325</v>
      </c>
      <c r="K65" s="66">
        <f t="shared" si="12"/>
        <v>1.6802295652173911</v>
      </c>
      <c r="L65" s="67"/>
      <c r="M65" s="73"/>
      <c r="N65" s="73"/>
    </row>
    <row r="66" spans="1:16" s="68" customFormat="1" ht="16.5" customHeight="1" x14ac:dyDescent="0.25">
      <c r="A66" s="103" t="s">
        <v>106</v>
      </c>
      <c r="B66" s="103"/>
      <c r="C66" s="103"/>
      <c r="D66" s="103"/>
      <c r="E66" s="103"/>
      <c r="F66" s="4" t="s">
        <v>20</v>
      </c>
      <c r="G66" s="64">
        <v>4.6529999999999996</v>
      </c>
      <c r="H66" s="57">
        <v>3000</v>
      </c>
      <c r="I66" s="57">
        <f t="shared" si="11"/>
        <v>13958.999999999998</v>
      </c>
      <c r="J66" s="65">
        <f>J65</f>
        <v>6325</v>
      </c>
      <c r="K66" s="66">
        <f t="shared" si="12"/>
        <v>2.20695652173913</v>
      </c>
      <c r="L66" s="67"/>
      <c r="M66" s="73"/>
      <c r="N66" s="73"/>
    </row>
    <row r="67" spans="1:16" s="2" customFormat="1" ht="16.5" customHeight="1" x14ac:dyDescent="0.25">
      <c r="A67" s="87" t="s">
        <v>85</v>
      </c>
      <c r="B67" s="87"/>
      <c r="C67" s="87"/>
      <c r="D67" s="87"/>
      <c r="E67" s="87"/>
      <c r="F67" s="3" t="s">
        <v>20</v>
      </c>
      <c r="G67" s="33">
        <v>5.0819999999999999</v>
      </c>
      <c r="H67" s="6">
        <v>4000</v>
      </c>
      <c r="I67" s="6">
        <f t="shared" si="11"/>
        <v>20328</v>
      </c>
      <c r="J67" s="25">
        <f>J65</f>
        <v>6325</v>
      </c>
      <c r="K67" s="17">
        <f t="shared" si="12"/>
        <v>3.2139130434782608</v>
      </c>
      <c r="L67" s="31"/>
      <c r="M67" s="73"/>
      <c r="N67" s="73"/>
    </row>
    <row r="68" spans="1:16" s="2" customFormat="1" ht="15" customHeight="1" x14ac:dyDescent="0.25">
      <c r="A68" s="87" t="s">
        <v>59</v>
      </c>
      <c r="B68" s="87"/>
      <c r="C68" s="87"/>
      <c r="D68" s="87"/>
      <c r="E68" s="87"/>
      <c r="F68" s="3" t="s">
        <v>20</v>
      </c>
      <c r="G68" s="33">
        <v>5.0819999999999999</v>
      </c>
      <c r="H68" s="6">
        <v>3000</v>
      </c>
      <c r="I68" s="6">
        <f t="shared" si="11"/>
        <v>15246</v>
      </c>
      <c r="J68" s="25">
        <f>J65</f>
        <v>6325</v>
      </c>
      <c r="K68" s="17">
        <f t="shared" si="12"/>
        <v>2.4104347826086956</v>
      </c>
      <c r="L68" s="31"/>
      <c r="M68" s="73"/>
      <c r="N68" s="73"/>
    </row>
    <row r="69" spans="1:16" s="2" customFormat="1" ht="15" customHeight="1" x14ac:dyDescent="0.25">
      <c r="A69" s="87" t="s">
        <v>107</v>
      </c>
      <c r="B69" s="87"/>
      <c r="C69" s="87"/>
      <c r="D69" s="87"/>
      <c r="E69" s="87"/>
      <c r="F69" s="3" t="s">
        <v>20</v>
      </c>
      <c r="G69" s="33">
        <v>5.0819999999999999</v>
      </c>
      <c r="H69" s="6">
        <v>4000</v>
      </c>
      <c r="I69" s="6">
        <f>H69*G69</f>
        <v>20328</v>
      </c>
      <c r="J69" s="25">
        <f>J66</f>
        <v>6325</v>
      </c>
      <c r="K69" s="17">
        <f t="shared" ref="K69" si="13">I69/J69</f>
        <v>3.2139130434782608</v>
      </c>
      <c r="L69" s="31"/>
      <c r="M69" s="73"/>
      <c r="N69" s="73"/>
    </row>
    <row r="70" spans="1:16" customFormat="1" ht="18.75" customHeight="1" x14ac:dyDescent="0.25">
      <c r="A70" s="99" t="s">
        <v>21</v>
      </c>
      <c r="B70" s="100"/>
      <c r="C70" s="100"/>
      <c r="D70" s="100"/>
      <c r="E70" s="100"/>
      <c r="F70" s="100"/>
      <c r="G70" s="100"/>
      <c r="H70" s="101"/>
      <c r="I70" s="26">
        <f>SUM(I63:I69)</f>
        <v>85607.585576999991</v>
      </c>
      <c r="J70" s="26"/>
      <c r="K70" s="26">
        <f t="shared" ref="K70" si="14">SUM(K63:K69)</f>
        <v>13.534796138656127</v>
      </c>
      <c r="L70" s="31"/>
      <c r="M70" s="63"/>
      <c r="N70" s="74"/>
      <c r="P70" s="20"/>
    </row>
    <row r="71" spans="1:16" s="2" customFormat="1" ht="12.75" customHeight="1" x14ac:dyDescent="0.25"/>
    <row r="72" spans="1:16" s="2" customFormat="1" hidden="1" x14ac:dyDescent="0.25">
      <c r="A72" s="94" t="s">
        <v>86</v>
      </c>
      <c r="B72" s="94"/>
      <c r="C72" s="94"/>
      <c r="D72" s="94"/>
      <c r="E72" s="94"/>
      <c r="F72" s="94"/>
      <c r="G72" s="94"/>
      <c r="H72" s="94"/>
      <c r="I72" s="94"/>
      <c r="J72" s="94"/>
      <c r="K72" s="94"/>
      <c r="L72" s="94"/>
    </row>
    <row r="73" spans="1:16" s="2" customFormat="1" ht="60" hidden="1" customHeight="1" x14ac:dyDescent="0.25">
      <c r="A73" s="91" t="s">
        <v>22</v>
      </c>
      <c r="B73" s="92"/>
      <c r="C73" s="92"/>
      <c r="D73" s="92"/>
      <c r="E73" s="93"/>
      <c r="F73" s="18" t="s">
        <v>8</v>
      </c>
      <c r="G73" s="18" t="s">
        <v>70</v>
      </c>
      <c r="H73" s="18" t="s">
        <v>71</v>
      </c>
      <c r="I73" s="18" t="s">
        <v>82</v>
      </c>
      <c r="J73" s="18" t="s">
        <v>76</v>
      </c>
      <c r="K73" s="24" t="s">
        <v>77</v>
      </c>
      <c r="L73" s="34"/>
    </row>
    <row r="74" spans="1:16" s="2" customFormat="1" ht="18.75" hidden="1" customHeight="1" x14ac:dyDescent="0.25">
      <c r="A74" s="88" t="s">
        <v>108</v>
      </c>
      <c r="B74" s="89"/>
      <c r="C74" s="89"/>
      <c r="D74" s="89"/>
      <c r="E74" s="90"/>
      <c r="F74" s="3" t="s">
        <v>20</v>
      </c>
      <c r="G74" s="33"/>
      <c r="H74" s="6">
        <v>6000</v>
      </c>
      <c r="I74" s="6">
        <f>G74*H74</f>
        <v>0</v>
      </c>
      <c r="J74" s="25">
        <f>J68</f>
        <v>6325</v>
      </c>
      <c r="K74" s="6">
        <f t="shared" ref="K74" si="15">I74/J74</f>
        <v>0</v>
      </c>
      <c r="L74" s="14"/>
    </row>
    <row r="75" spans="1:16" s="2" customFormat="1" hidden="1" x14ac:dyDescent="0.25">
      <c r="A75" s="99" t="s">
        <v>88</v>
      </c>
      <c r="B75" s="100"/>
      <c r="C75" s="100"/>
      <c r="D75" s="100"/>
      <c r="E75" s="100"/>
      <c r="F75" s="100"/>
      <c r="G75" s="100"/>
      <c r="H75" s="100"/>
      <c r="I75" s="35">
        <f>SUM(I74:I74)</f>
        <v>0</v>
      </c>
      <c r="J75" s="35"/>
      <c r="K75" s="35">
        <f>SUM(K74:K74)</f>
        <v>0</v>
      </c>
      <c r="L75" s="14"/>
    </row>
    <row r="76" spans="1:16" s="2" customFormat="1" hidden="1" x14ac:dyDescent="0.25">
      <c r="A76" s="13"/>
      <c r="B76" s="13"/>
      <c r="C76" s="13"/>
      <c r="D76" s="13"/>
      <c r="E76" s="13"/>
      <c r="F76" s="13"/>
      <c r="G76" s="13"/>
      <c r="H76" s="13"/>
      <c r="I76" s="36"/>
      <c r="J76" s="36"/>
      <c r="K76" s="36"/>
      <c r="L76" s="14"/>
    </row>
    <row r="77" spans="1:16" s="2" customFormat="1" x14ac:dyDescent="0.25">
      <c r="A77" s="94" t="s">
        <v>89</v>
      </c>
      <c r="B77" s="94"/>
      <c r="C77" s="94"/>
      <c r="D77" s="94"/>
      <c r="E77" s="94"/>
      <c r="F77" s="94"/>
      <c r="G77" s="94"/>
      <c r="H77" s="94"/>
      <c r="I77" s="94"/>
      <c r="J77" s="94"/>
      <c r="K77" s="94"/>
      <c r="L77" s="94"/>
    </row>
    <row r="78" spans="1:16" s="2" customFormat="1" ht="60" customHeight="1" x14ac:dyDescent="0.25">
      <c r="A78" s="91" t="s">
        <v>23</v>
      </c>
      <c r="B78" s="92"/>
      <c r="C78" s="92"/>
      <c r="D78" s="92"/>
      <c r="E78" s="93"/>
      <c r="F78" s="18" t="s">
        <v>8</v>
      </c>
      <c r="G78" s="18" t="s">
        <v>70</v>
      </c>
      <c r="H78" s="18" t="s">
        <v>71</v>
      </c>
      <c r="I78" s="18" t="s">
        <v>82</v>
      </c>
      <c r="J78" s="19" t="s">
        <v>76</v>
      </c>
      <c r="K78" s="24" t="s">
        <v>77</v>
      </c>
      <c r="L78" s="34"/>
      <c r="M78" s="34"/>
    </row>
    <row r="79" spans="1:16" s="2" customFormat="1" ht="46.5" customHeight="1" x14ac:dyDescent="0.25">
      <c r="A79" s="91" t="s">
        <v>24</v>
      </c>
      <c r="B79" s="92"/>
      <c r="C79" s="92"/>
      <c r="D79" s="92"/>
      <c r="E79" s="93"/>
      <c r="F79" s="7" t="s">
        <v>25</v>
      </c>
      <c r="G79" s="33">
        <v>1.6919999999999999</v>
      </c>
      <c r="H79" s="6">
        <v>536.9</v>
      </c>
      <c r="I79" s="6">
        <f>G79*H79*12</f>
        <v>10901.217599999998</v>
      </c>
      <c r="J79" s="37">
        <f>F35</f>
        <v>6325</v>
      </c>
      <c r="K79" s="6">
        <f>I79/J79</f>
        <v>1.7235126640316203</v>
      </c>
      <c r="L79" s="38"/>
      <c r="M79" s="14"/>
    </row>
    <row r="80" spans="1:16" s="2" customFormat="1" ht="46.5" customHeight="1" x14ac:dyDescent="0.25">
      <c r="A80" s="91" t="s">
        <v>114</v>
      </c>
      <c r="B80" s="92"/>
      <c r="C80" s="92"/>
      <c r="D80" s="92"/>
      <c r="E80" s="93"/>
      <c r="F80" s="7" t="s">
        <v>25</v>
      </c>
      <c r="G80" s="33">
        <v>5.0759999999999996</v>
      </c>
      <c r="H80" s="6">
        <v>76.7</v>
      </c>
      <c r="I80" s="6">
        <f>G80*H80</f>
        <v>389.32919999999996</v>
      </c>
      <c r="J80" s="37">
        <f>J79</f>
        <v>6325</v>
      </c>
      <c r="K80" s="6">
        <f t="shared" ref="K80:K81" si="16">I80/J80</f>
        <v>6.1554023715415011E-2</v>
      </c>
      <c r="L80" s="38"/>
      <c r="M80" s="14"/>
    </row>
    <row r="81" spans="1:15" s="2" customFormat="1" ht="46.5" customHeight="1" x14ac:dyDescent="0.25">
      <c r="A81" s="91" t="s">
        <v>115</v>
      </c>
      <c r="B81" s="92"/>
      <c r="C81" s="92"/>
      <c r="D81" s="92"/>
      <c r="E81" s="93"/>
      <c r="F81" s="7" t="s">
        <v>25</v>
      </c>
      <c r="G81" s="33"/>
      <c r="H81" s="6"/>
      <c r="I81" s="6">
        <v>891.85299999999995</v>
      </c>
      <c r="J81" s="37">
        <f>J80</f>
        <v>6325</v>
      </c>
      <c r="K81" s="6">
        <f t="shared" si="16"/>
        <v>0.14100442687747033</v>
      </c>
      <c r="L81" s="38"/>
      <c r="M81" s="14"/>
    </row>
    <row r="82" spans="1:15" s="2" customFormat="1" ht="37.5" customHeight="1" x14ac:dyDescent="0.25">
      <c r="A82" s="91" t="s">
        <v>90</v>
      </c>
      <c r="B82" s="92"/>
      <c r="C82" s="92"/>
      <c r="D82" s="92"/>
      <c r="E82" s="93"/>
      <c r="F82" s="7" t="s">
        <v>91</v>
      </c>
      <c r="G82" s="33">
        <v>5.0759999999999996</v>
      </c>
      <c r="H82" s="6">
        <v>1000</v>
      </c>
      <c r="I82" s="6">
        <f t="shared" ref="I82" si="17">G82*H82</f>
        <v>5076</v>
      </c>
      <c r="J82" s="37">
        <f>J81</f>
        <v>6325</v>
      </c>
      <c r="K82" s="6">
        <f>I82/J82</f>
        <v>0.80252964426877471</v>
      </c>
      <c r="L82" s="38"/>
      <c r="M82" s="14"/>
    </row>
    <row r="83" spans="1:15" s="2" customFormat="1" x14ac:dyDescent="0.25">
      <c r="A83" s="99" t="s">
        <v>26</v>
      </c>
      <c r="B83" s="100"/>
      <c r="C83" s="100"/>
      <c r="D83" s="100"/>
      <c r="E83" s="100"/>
      <c r="F83" s="100"/>
      <c r="G83" s="100"/>
      <c r="H83" s="101"/>
      <c r="I83" s="35">
        <f>SUM(I79:I82)</f>
        <v>17258.399799999999</v>
      </c>
      <c r="J83" s="39"/>
      <c r="K83" s="39">
        <f>SUM(K79:K82)</f>
        <v>2.7286007588932804</v>
      </c>
      <c r="L83" s="40"/>
      <c r="M83" s="69"/>
      <c r="N83" s="63"/>
    </row>
    <row r="84" spans="1:15" s="2" customFormat="1" x14ac:dyDescent="0.25">
      <c r="A84" s="13"/>
      <c r="B84" s="13"/>
      <c r="C84" s="13"/>
      <c r="D84" s="13"/>
      <c r="E84" s="13"/>
      <c r="F84" s="13"/>
      <c r="G84" s="13"/>
      <c r="H84" s="13"/>
      <c r="I84" s="36"/>
      <c r="J84" s="41"/>
      <c r="K84" s="41"/>
      <c r="L84" s="40"/>
      <c r="M84" s="14"/>
    </row>
    <row r="85" spans="1:15" s="2" customFormat="1" x14ac:dyDescent="0.25">
      <c r="A85" s="13"/>
      <c r="B85" s="13"/>
      <c r="C85" s="13"/>
      <c r="D85" s="13"/>
      <c r="E85" s="13"/>
      <c r="F85" s="13"/>
      <c r="G85" s="13"/>
      <c r="H85" s="13"/>
      <c r="I85" s="36"/>
      <c r="J85" s="41"/>
      <c r="K85" s="41"/>
      <c r="L85" s="40"/>
      <c r="M85" s="14"/>
    </row>
    <row r="86" spans="1:15" s="2" customFormat="1" x14ac:dyDescent="0.25">
      <c r="A86" s="94" t="s">
        <v>43</v>
      </c>
      <c r="B86" s="94"/>
      <c r="C86" s="94"/>
      <c r="D86" s="94"/>
      <c r="E86" s="94"/>
      <c r="F86" s="94"/>
      <c r="G86" s="94"/>
      <c r="H86" s="94"/>
      <c r="I86" s="94"/>
      <c r="J86" s="94"/>
      <c r="K86" s="94"/>
      <c r="L86" s="94"/>
    </row>
    <row r="87" spans="1:15" s="2" customFormat="1" ht="75" x14ac:dyDescent="0.25">
      <c r="A87" s="91" t="s">
        <v>5</v>
      </c>
      <c r="B87" s="92"/>
      <c r="C87" s="92"/>
      <c r="D87" s="92"/>
      <c r="E87" s="93"/>
      <c r="F87" s="18" t="s">
        <v>6</v>
      </c>
      <c r="G87" s="18" t="s">
        <v>1</v>
      </c>
      <c r="H87" s="18" t="s">
        <v>74</v>
      </c>
      <c r="I87" s="18" t="s">
        <v>75</v>
      </c>
      <c r="J87" s="18" t="s">
        <v>76</v>
      </c>
      <c r="K87" s="24" t="s">
        <v>77</v>
      </c>
      <c r="L87" s="5"/>
    </row>
    <row r="88" spans="1:15" s="2" customFormat="1" ht="15" customHeight="1" x14ac:dyDescent="0.25">
      <c r="A88" s="86" t="s">
        <v>3</v>
      </c>
      <c r="B88" s="86"/>
      <c r="C88" s="86"/>
      <c r="D88" s="86"/>
      <c r="E88" s="86"/>
      <c r="F88" s="8">
        <v>22813.39</v>
      </c>
      <c r="G88" s="33">
        <f>L19</f>
        <v>0.42299999999999999</v>
      </c>
      <c r="H88" s="42">
        <f>F88*12*G88</f>
        <v>115800.76763999999</v>
      </c>
      <c r="I88" s="6">
        <f>H88*1.302</f>
        <v>150772.59946728</v>
      </c>
      <c r="J88" s="25">
        <f>J82</f>
        <v>6325</v>
      </c>
      <c r="K88" s="6">
        <f>I88/J88</f>
        <v>23.837565133166798</v>
      </c>
      <c r="L88" s="6"/>
      <c r="M88" s="71"/>
    </row>
    <row r="89" spans="1:15" s="2" customFormat="1" ht="15" customHeight="1" x14ac:dyDescent="0.25">
      <c r="A89" s="86" t="s">
        <v>99</v>
      </c>
      <c r="B89" s="86"/>
      <c r="C89" s="86"/>
      <c r="D89" s="86"/>
      <c r="E89" s="86"/>
      <c r="F89" s="3">
        <v>16072.85</v>
      </c>
      <c r="G89" s="33">
        <f t="shared" ref="G89:G94" si="18">L20</f>
        <v>0.42299999999999999</v>
      </c>
      <c r="H89" s="42">
        <f t="shared" ref="H89:H94" si="19">F89*12*G89</f>
        <v>81585.786600000007</v>
      </c>
      <c r="I89" s="6">
        <f t="shared" ref="I89:I94" si="20">H89*1.302</f>
        <v>106224.69415320001</v>
      </c>
      <c r="J89" s="25">
        <f>J88</f>
        <v>6325</v>
      </c>
      <c r="K89" s="6">
        <f t="shared" ref="K89:K94" si="21">I89/J89</f>
        <v>16.794418047936759</v>
      </c>
      <c r="L89" s="6"/>
      <c r="M89" s="71"/>
    </row>
    <row r="90" spans="1:15" s="2" customFormat="1" ht="15" customHeight="1" x14ac:dyDescent="0.25">
      <c r="A90" s="86" t="s">
        <v>100</v>
      </c>
      <c r="B90" s="86"/>
      <c r="C90" s="86"/>
      <c r="D90" s="86"/>
      <c r="E90" s="86"/>
      <c r="F90" s="3">
        <v>16072.85</v>
      </c>
      <c r="G90" s="33">
        <f t="shared" si="18"/>
        <v>0.42299999999999999</v>
      </c>
      <c r="H90" s="42">
        <f t="shared" si="19"/>
        <v>81585.786600000007</v>
      </c>
      <c r="I90" s="6">
        <f t="shared" si="20"/>
        <v>106224.69415320001</v>
      </c>
      <c r="J90" s="25">
        <f>J89</f>
        <v>6325</v>
      </c>
      <c r="K90" s="6">
        <f t="shared" si="21"/>
        <v>16.794418047936759</v>
      </c>
      <c r="L90" s="6"/>
      <c r="M90" s="71"/>
    </row>
    <row r="91" spans="1:15" s="2" customFormat="1" ht="15" customHeight="1" x14ac:dyDescent="0.25">
      <c r="A91" s="86" t="s">
        <v>69</v>
      </c>
      <c r="B91" s="86"/>
      <c r="C91" s="86"/>
      <c r="D91" s="86"/>
      <c r="E91" s="86"/>
      <c r="F91" s="3">
        <v>16906.189999999999</v>
      </c>
      <c r="G91" s="33">
        <f t="shared" si="18"/>
        <v>0.42299999999999999</v>
      </c>
      <c r="H91" s="42">
        <f t="shared" si="19"/>
        <v>85815.820439999981</v>
      </c>
      <c r="I91" s="6">
        <f t="shared" si="20"/>
        <v>111732.19821287999</v>
      </c>
      <c r="J91" s="25">
        <f>J89</f>
        <v>6325</v>
      </c>
      <c r="K91" s="6">
        <f t="shared" si="21"/>
        <v>17.665169677925689</v>
      </c>
      <c r="L91" s="6"/>
      <c r="M91" s="71"/>
    </row>
    <row r="92" spans="1:15" s="2" customFormat="1" ht="15.75" customHeight="1" x14ac:dyDescent="0.25">
      <c r="A92" s="86" t="s">
        <v>51</v>
      </c>
      <c r="B92" s="86"/>
      <c r="C92" s="86"/>
      <c r="D92" s="86"/>
      <c r="E92" s="86"/>
      <c r="F92" s="3">
        <v>10057.6</v>
      </c>
      <c r="G92" s="33">
        <f t="shared" si="18"/>
        <v>0.84599999999999997</v>
      </c>
      <c r="H92" s="42">
        <f t="shared" si="19"/>
        <v>102104.7552</v>
      </c>
      <c r="I92" s="6">
        <f t="shared" si="20"/>
        <v>132940.3912704</v>
      </c>
      <c r="J92" s="25">
        <f>J90</f>
        <v>6325</v>
      </c>
      <c r="K92" s="6">
        <f t="shared" si="21"/>
        <v>21.018243679114622</v>
      </c>
      <c r="L92" s="6"/>
      <c r="M92" s="71"/>
    </row>
    <row r="93" spans="1:15" s="2" customFormat="1" ht="14.25" customHeight="1" x14ac:dyDescent="0.25">
      <c r="A93" s="86" t="s">
        <v>49</v>
      </c>
      <c r="B93" s="86"/>
      <c r="C93" s="86"/>
      <c r="D93" s="86"/>
      <c r="E93" s="86"/>
      <c r="F93" s="8">
        <v>14961.74</v>
      </c>
      <c r="G93" s="33">
        <f t="shared" si="18"/>
        <v>1.2689999999999999</v>
      </c>
      <c r="H93" s="42">
        <f t="shared" si="19"/>
        <v>227837.37672</v>
      </c>
      <c r="I93" s="6">
        <f t="shared" si="20"/>
        <v>296644.26448944001</v>
      </c>
      <c r="J93" s="25">
        <f>J91</f>
        <v>6325</v>
      </c>
      <c r="K93" s="6">
        <f t="shared" si="21"/>
        <v>46.900278970662455</v>
      </c>
      <c r="L93" s="6"/>
      <c r="M93" s="71"/>
    </row>
    <row r="94" spans="1:15" s="2" customFormat="1" ht="15" customHeight="1" x14ac:dyDescent="0.25">
      <c r="A94" s="104" t="s">
        <v>56</v>
      </c>
      <c r="B94" s="105"/>
      <c r="C94" s="105"/>
      <c r="D94" s="105"/>
      <c r="E94" s="106"/>
      <c r="F94" s="8">
        <v>7902.99</v>
      </c>
      <c r="G94" s="33">
        <f t="shared" si="18"/>
        <v>0.42299999999999999</v>
      </c>
      <c r="H94" s="42">
        <f t="shared" si="19"/>
        <v>40115.577239999999</v>
      </c>
      <c r="I94" s="6">
        <f t="shared" si="20"/>
        <v>52230.481566479997</v>
      </c>
      <c r="J94" s="25">
        <f t="shared" ref="J94" si="22">J92</f>
        <v>6325</v>
      </c>
      <c r="K94" s="6">
        <f t="shared" si="21"/>
        <v>8.2577836468743087</v>
      </c>
      <c r="L94" s="6"/>
      <c r="M94" s="71"/>
    </row>
    <row r="95" spans="1:15" customFormat="1" ht="20.25" customHeight="1" x14ac:dyDescent="0.25">
      <c r="A95" s="95" t="s">
        <v>27</v>
      </c>
      <c r="B95" s="96"/>
      <c r="C95" s="96"/>
      <c r="D95" s="96"/>
      <c r="E95" s="96"/>
      <c r="F95" s="96"/>
      <c r="G95" s="96"/>
      <c r="H95" s="97"/>
      <c r="I95" s="35">
        <f>SUM(I88:I94)</f>
        <v>956769.32331288001</v>
      </c>
      <c r="J95" s="39"/>
      <c r="K95" s="39">
        <f>SUM(K88:K94)</f>
        <v>151.26787720361739</v>
      </c>
      <c r="L95" s="43"/>
      <c r="M95" s="2"/>
    </row>
    <row r="96" spans="1:15" s="2" customFormat="1" ht="12" customHeight="1" x14ac:dyDescent="0.25">
      <c r="F96" s="15"/>
      <c r="G96" s="15"/>
      <c r="H96" s="15"/>
      <c r="I96" s="15"/>
      <c r="J96" s="15"/>
      <c r="K96" s="15"/>
      <c r="L96" s="15"/>
      <c r="O96" s="73"/>
    </row>
    <row r="97" spans="1:14" customFormat="1" x14ac:dyDescent="0.25">
      <c r="A97" s="112" t="s">
        <v>92</v>
      </c>
      <c r="B97" s="112"/>
      <c r="C97" s="112"/>
      <c r="D97" s="112"/>
      <c r="E97" s="112"/>
      <c r="F97" s="112"/>
      <c r="G97" s="112"/>
      <c r="H97" s="112"/>
      <c r="I97" s="112"/>
      <c r="J97" s="112"/>
      <c r="K97" s="112"/>
      <c r="L97" s="118"/>
      <c r="M97" s="2"/>
    </row>
    <row r="98" spans="1:14" customFormat="1" ht="45" x14ac:dyDescent="0.25">
      <c r="A98" s="98" t="s">
        <v>93</v>
      </c>
      <c r="B98" s="98"/>
      <c r="C98" s="98"/>
      <c r="D98" s="98"/>
      <c r="E98" s="98"/>
      <c r="F98" s="18" t="s">
        <v>8</v>
      </c>
      <c r="G98" s="18" t="s">
        <v>70</v>
      </c>
      <c r="H98" s="18" t="s">
        <v>71</v>
      </c>
      <c r="I98" s="18" t="s">
        <v>82</v>
      </c>
      <c r="J98" s="18" t="s">
        <v>76</v>
      </c>
      <c r="K98" s="27" t="s">
        <v>77</v>
      </c>
      <c r="L98" s="28"/>
      <c r="M98" s="2"/>
    </row>
    <row r="99" spans="1:14" customFormat="1" x14ac:dyDescent="0.25">
      <c r="A99" s="86" t="s">
        <v>87</v>
      </c>
      <c r="B99" s="86"/>
      <c r="C99" s="86"/>
      <c r="D99" s="86"/>
      <c r="E99" s="86"/>
      <c r="F99" s="3" t="s">
        <v>28</v>
      </c>
      <c r="G99" s="33"/>
      <c r="H99" s="42"/>
      <c r="I99" s="42">
        <v>20378.46</v>
      </c>
      <c r="J99" s="25">
        <f>J94</f>
        <v>6325</v>
      </c>
      <c r="K99" s="17">
        <f>I99/J99</f>
        <v>3.2218909090909089</v>
      </c>
      <c r="L99" s="31"/>
      <c r="M99" s="2"/>
      <c r="N99" s="74"/>
    </row>
    <row r="100" spans="1:14" customFormat="1" hidden="1" x14ac:dyDescent="0.25">
      <c r="A100" s="86" t="s">
        <v>109</v>
      </c>
      <c r="B100" s="86"/>
      <c r="C100" s="86"/>
      <c r="D100" s="86"/>
      <c r="E100" s="86"/>
      <c r="F100" s="3" t="s">
        <v>28</v>
      </c>
      <c r="G100" s="33"/>
      <c r="H100" s="42"/>
      <c r="I100" s="42">
        <f>G100*H100</f>
        <v>0</v>
      </c>
      <c r="J100" s="25">
        <f>J99</f>
        <v>6325</v>
      </c>
      <c r="K100" s="17">
        <f>I100/J100</f>
        <v>0</v>
      </c>
      <c r="L100" s="31"/>
      <c r="M100" s="2"/>
    </row>
    <row r="101" spans="1:14" customFormat="1" x14ac:dyDescent="0.25">
      <c r="A101" s="99" t="s">
        <v>94</v>
      </c>
      <c r="B101" s="100"/>
      <c r="C101" s="100"/>
      <c r="D101" s="100"/>
      <c r="E101" s="100"/>
      <c r="F101" s="100"/>
      <c r="G101" s="100"/>
      <c r="H101" s="100"/>
      <c r="I101" s="35">
        <f>SUM(I99:I100)</f>
        <v>20378.46</v>
      </c>
      <c r="J101" s="35"/>
      <c r="K101" s="35">
        <f t="shared" ref="K101" si="23">SUM(K99:K100)</f>
        <v>3.2218909090909089</v>
      </c>
      <c r="L101" s="31"/>
      <c r="M101" s="63"/>
    </row>
    <row r="102" spans="1:14" s="2" customFormat="1" x14ac:dyDescent="0.25">
      <c r="F102" s="15"/>
      <c r="G102" s="15"/>
      <c r="H102" s="15"/>
      <c r="I102" s="15"/>
      <c r="J102" s="15"/>
      <c r="K102" s="15"/>
      <c r="L102" s="15"/>
    </row>
    <row r="103" spans="1:14" s="2" customFormat="1" ht="12.75" customHeight="1" x14ac:dyDescent="0.25">
      <c r="A103" s="112" t="s">
        <v>29</v>
      </c>
      <c r="B103" s="112"/>
      <c r="C103" s="112"/>
      <c r="D103" s="112"/>
      <c r="E103" s="112"/>
      <c r="F103" s="112"/>
      <c r="G103" s="112"/>
      <c r="H103" s="112"/>
      <c r="I103" s="112"/>
      <c r="J103" s="112"/>
      <c r="K103" s="112"/>
      <c r="L103" s="112"/>
    </row>
    <row r="104" spans="1:14" s="2" customFormat="1" ht="15" customHeight="1" x14ac:dyDescent="0.25">
      <c r="A104" s="113" t="s">
        <v>30</v>
      </c>
      <c r="B104" s="113"/>
      <c r="C104" s="113"/>
      <c r="D104" s="91" t="s">
        <v>31</v>
      </c>
      <c r="E104" s="92"/>
      <c r="F104" s="92"/>
      <c r="G104" s="92"/>
      <c r="H104" s="92"/>
      <c r="I104" s="92"/>
      <c r="J104" s="93"/>
      <c r="K104" s="113" t="s">
        <v>42</v>
      </c>
      <c r="L104" s="113"/>
    </row>
    <row r="105" spans="1:14" s="2" customFormat="1" ht="30" x14ac:dyDescent="0.25">
      <c r="A105" s="3" t="s">
        <v>32</v>
      </c>
      <c r="B105" s="5" t="s">
        <v>33</v>
      </c>
      <c r="C105" s="3" t="s">
        <v>34</v>
      </c>
      <c r="D105" s="3" t="s">
        <v>35</v>
      </c>
      <c r="E105" s="3" t="s">
        <v>36</v>
      </c>
      <c r="F105" s="3" t="s">
        <v>37</v>
      </c>
      <c r="G105" s="3" t="s">
        <v>38</v>
      </c>
      <c r="H105" s="3" t="s">
        <v>39</v>
      </c>
      <c r="I105" s="3" t="s">
        <v>40</v>
      </c>
      <c r="J105" s="3" t="s">
        <v>41</v>
      </c>
      <c r="K105" s="113"/>
      <c r="L105" s="113"/>
    </row>
    <row r="106" spans="1:14" s="2" customFormat="1" x14ac:dyDescent="0.25">
      <c r="A106" s="6">
        <f>K51</f>
        <v>230.28554476650879</v>
      </c>
      <c r="B106" s="6"/>
      <c r="C106" s="6"/>
      <c r="D106" s="6">
        <f>K59</f>
        <v>118.29956363636364</v>
      </c>
      <c r="E106" s="6">
        <f>K70</f>
        <v>13.534796138656127</v>
      </c>
      <c r="F106" s="6"/>
      <c r="G106" s="6">
        <f>K83</f>
        <v>2.7286007588932804</v>
      </c>
      <c r="H106" s="3"/>
      <c r="I106" s="6">
        <f>K95</f>
        <v>151.26787720361739</v>
      </c>
      <c r="J106" s="6">
        <f>K101+K75</f>
        <v>3.2218909090909089</v>
      </c>
      <c r="K106" s="107">
        <f>SUM(A106:J106)</f>
        <v>519.33827341313008</v>
      </c>
      <c r="L106" s="108"/>
      <c r="M106" s="63"/>
    </row>
    <row r="107" spans="1:14" s="2" customFormat="1" x14ac:dyDescent="0.25"/>
    <row r="108" spans="1:14" customFormat="1" ht="15.75" x14ac:dyDescent="0.25">
      <c r="A108" s="10" t="s">
        <v>66</v>
      </c>
      <c r="B108" s="11"/>
      <c r="C108" s="11"/>
      <c r="D108" s="11"/>
      <c r="E108" s="11"/>
      <c r="F108" s="109" t="s">
        <v>119</v>
      </c>
      <c r="G108" s="110"/>
      <c r="H108" s="110"/>
      <c r="I108" s="2"/>
      <c r="J108" s="2"/>
      <c r="K108" s="2"/>
      <c r="L108" s="2"/>
      <c r="M108" s="2"/>
      <c r="N108" s="2"/>
    </row>
    <row r="109" spans="1:14" customFormat="1" x14ac:dyDescent="0.25">
      <c r="A109" s="2"/>
      <c r="B109" s="2"/>
      <c r="C109" s="2"/>
      <c r="D109" s="2"/>
      <c r="E109" s="2"/>
      <c r="F109" s="2"/>
      <c r="G109" s="2"/>
      <c r="H109" s="2"/>
      <c r="I109" s="44">
        <f>I51+I59+I70+I75+I83+I95+I101</f>
        <v>3284814.5793380481</v>
      </c>
      <c r="J109" s="2"/>
      <c r="K109" s="44">
        <f>K106*J100</f>
        <v>3284814.5793380477</v>
      </c>
      <c r="L109" s="2"/>
      <c r="M109" s="2"/>
      <c r="N109" s="2"/>
    </row>
    <row r="110" spans="1:14" customFormat="1" x14ac:dyDescent="0.25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</row>
    <row r="111" spans="1:14" customFormat="1" x14ac:dyDescent="0.25">
      <c r="A111" s="12" t="s">
        <v>116</v>
      </c>
      <c r="C111" s="1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</row>
    <row r="112" spans="1:14" customFormat="1" x14ac:dyDescent="0.25">
      <c r="A112" s="12" t="s">
        <v>61</v>
      </c>
      <c r="C112" s="12"/>
      <c r="I112" s="51"/>
    </row>
    <row r="113" spans="1:13" x14ac:dyDescent="0.25">
      <c r="A113" s="23"/>
      <c r="B113" s="23"/>
      <c r="C113" s="23"/>
      <c r="D113" s="23"/>
      <c r="E113" s="23"/>
      <c r="F113" s="23"/>
      <c r="G113" s="23"/>
      <c r="H113" s="23"/>
      <c r="I113" s="23"/>
      <c r="J113" s="23"/>
      <c r="K113" s="23"/>
      <c r="L113" s="23"/>
      <c r="M113" s="23"/>
    </row>
    <row r="114" spans="1:13" x14ac:dyDescent="0.25">
      <c r="A114" s="23"/>
      <c r="B114" s="23"/>
      <c r="C114" s="23"/>
      <c r="D114" s="23"/>
      <c r="E114" s="23"/>
      <c r="F114" s="23"/>
      <c r="G114" s="23"/>
      <c r="H114" s="23"/>
      <c r="I114" s="23"/>
      <c r="J114" s="23"/>
      <c r="K114" s="23"/>
      <c r="L114" s="23"/>
      <c r="M114" s="23"/>
    </row>
    <row r="115" spans="1:13" x14ac:dyDescent="0.25">
      <c r="A115" s="23"/>
      <c r="B115" s="23"/>
      <c r="C115" s="23"/>
      <c r="D115" s="23"/>
      <c r="E115" s="23"/>
      <c r="F115" s="23"/>
      <c r="G115" s="23"/>
      <c r="H115" s="23"/>
      <c r="I115" s="23"/>
      <c r="J115" s="23"/>
      <c r="K115" s="23"/>
      <c r="L115" s="23"/>
      <c r="M115" s="23"/>
    </row>
    <row r="116" spans="1:13" x14ac:dyDescent="0.25">
      <c r="A116" s="23"/>
      <c r="B116" s="23"/>
      <c r="C116" s="23"/>
      <c r="D116" s="23"/>
      <c r="E116" s="23"/>
      <c r="F116" s="23"/>
      <c r="G116" s="23"/>
      <c r="H116" s="23"/>
      <c r="I116" s="23"/>
      <c r="J116" s="23"/>
      <c r="K116" s="23"/>
      <c r="L116" s="23"/>
      <c r="M116" s="23"/>
    </row>
    <row r="117" spans="1:13" x14ac:dyDescent="0.25">
      <c r="A117" s="23"/>
      <c r="B117" s="23"/>
      <c r="C117" s="23"/>
      <c r="D117" s="23"/>
      <c r="E117" s="23"/>
      <c r="F117" s="23"/>
      <c r="G117" s="23"/>
      <c r="H117" s="23"/>
      <c r="I117" s="23"/>
      <c r="J117" s="23"/>
      <c r="K117" s="23"/>
      <c r="L117" s="23"/>
      <c r="M117" s="23"/>
    </row>
  </sheetData>
  <mergeCells count="104">
    <mergeCell ref="A2:D2"/>
    <mergeCell ref="A4:F4"/>
    <mergeCell ref="A6:F6"/>
    <mergeCell ref="A3:F3"/>
    <mergeCell ref="A93:E93"/>
    <mergeCell ref="A94:E94"/>
    <mergeCell ref="A78:E78"/>
    <mergeCell ref="A97:L97"/>
    <mergeCell ref="A99:E99"/>
    <mergeCell ref="A36:E36"/>
    <mergeCell ref="A31:E31"/>
    <mergeCell ref="G31:K31"/>
    <mergeCell ref="A32:E32"/>
    <mergeCell ref="G32:K32"/>
    <mergeCell ref="A33:E33"/>
    <mergeCell ref="A26:E26"/>
    <mergeCell ref="G26:K26"/>
    <mergeCell ref="A46:E46"/>
    <mergeCell ref="A47:E47"/>
    <mergeCell ref="A53:L53"/>
    <mergeCell ref="A54:E54"/>
    <mergeCell ref="A24:E24"/>
    <mergeCell ref="G24:K24"/>
    <mergeCell ref="A25:E25"/>
    <mergeCell ref="K106:L106"/>
    <mergeCell ref="F108:H108"/>
    <mergeCell ref="A8:M8"/>
    <mergeCell ref="A9:M9"/>
    <mergeCell ref="A10:M10"/>
    <mergeCell ref="A103:L103"/>
    <mergeCell ref="A104:C104"/>
    <mergeCell ref="D104:J104"/>
    <mergeCell ref="K104:L105"/>
    <mergeCell ref="A30:E30"/>
    <mergeCell ref="G30:K30"/>
    <mergeCell ref="A27:E27"/>
    <mergeCell ref="G27:K27"/>
    <mergeCell ref="A28:E28"/>
    <mergeCell ref="G28:K28"/>
    <mergeCell ref="A29:E29"/>
    <mergeCell ref="G29:K29"/>
    <mergeCell ref="G33:K33"/>
    <mergeCell ref="A18:E18"/>
    <mergeCell ref="G18:K18"/>
    <mergeCell ref="A19:E19"/>
    <mergeCell ref="G19:K19"/>
    <mergeCell ref="A20:E20"/>
    <mergeCell ref="G20:K20"/>
    <mergeCell ref="G25:K25"/>
    <mergeCell ref="A21:E21"/>
    <mergeCell ref="G21:K21"/>
    <mergeCell ref="A22:E22"/>
    <mergeCell ref="G22:K22"/>
    <mergeCell ref="A23:E23"/>
    <mergeCell ref="G23:K23"/>
    <mergeCell ref="A70:H70"/>
    <mergeCell ref="A72:L72"/>
    <mergeCell ref="A59:H59"/>
    <mergeCell ref="A61:L61"/>
    <mergeCell ref="A67:E67"/>
    <mergeCell ref="A51:H51"/>
    <mergeCell ref="A62:E62"/>
    <mergeCell ref="A37:E37"/>
    <mergeCell ref="A38:E38"/>
    <mergeCell ref="A39:E39"/>
    <mergeCell ref="A40:E40"/>
    <mergeCell ref="A41:E41"/>
    <mergeCell ref="A42:E42"/>
    <mergeCell ref="A43:E43"/>
    <mergeCell ref="A44:E44"/>
    <mergeCell ref="A45:E45"/>
    <mergeCell ref="A57:E57"/>
    <mergeCell ref="A86:L86"/>
    <mergeCell ref="A95:H95"/>
    <mergeCell ref="A98:E98"/>
    <mergeCell ref="A101:H101"/>
    <mergeCell ref="A63:E63"/>
    <mergeCell ref="A64:E64"/>
    <mergeCell ref="A74:E74"/>
    <mergeCell ref="A75:H75"/>
    <mergeCell ref="A77:L77"/>
    <mergeCell ref="A79:E79"/>
    <mergeCell ref="A82:E82"/>
    <mergeCell ref="A83:H83"/>
    <mergeCell ref="A69:E69"/>
    <mergeCell ref="A68:E68"/>
    <mergeCell ref="A100:E100"/>
    <mergeCell ref="A87:E87"/>
    <mergeCell ref="A88:E88"/>
    <mergeCell ref="A89:E89"/>
    <mergeCell ref="A90:E90"/>
    <mergeCell ref="A91:E91"/>
    <mergeCell ref="A92:E92"/>
    <mergeCell ref="A65:E65"/>
    <mergeCell ref="A66:E66"/>
    <mergeCell ref="A58:E58"/>
    <mergeCell ref="A48:E48"/>
    <mergeCell ref="A49:E49"/>
    <mergeCell ref="A50:E50"/>
    <mergeCell ref="A55:E55"/>
    <mergeCell ref="A56:E56"/>
    <mergeCell ref="A80:E80"/>
    <mergeCell ref="A81:E81"/>
    <mergeCell ref="A73:E73"/>
  </mergeCells>
  <printOptions horizontalCentered="1"/>
  <pageMargins left="0" right="0" top="0" bottom="0" header="0.31496062992125984" footer="0.31496062992125984"/>
  <pageSetup paperSize="9" scale="74" orientation="landscape" horizontalDpi="180" verticalDpi="180" r:id="rId1"/>
  <rowBreaks count="2" manualBreakCount="2">
    <brk id="44" max="16383" man="1"/>
    <brk id="80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17"/>
  <sheetViews>
    <sheetView view="pageBreakPreview" topLeftCell="A80" zoomScale="60" zoomScaleNormal="90" workbookViewId="0">
      <selection activeCell="L91" sqref="L91"/>
    </sheetView>
  </sheetViews>
  <sheetFormatPr defaultRowHeight="15" x14ac:dyDescent="0.25"/>
  <cols>
    <col min="3" max="3" width="6.7109375" customWidth="1"/>
    <col min="4" max="4" width="8.85546875" customWidth="1"/>
    <col min="5" max="5" width="13.42578125" customWidth="1"/>
    <col min="6" max="6" width="13" customWidth="1"/>
    <col min="7" max="7" width="8.5703125" customWidth="1"/>
    <col min="8" max="8" width="17.42578125" customWidth="1"/>
    <col min="9" max="9" width="13.7109375" customWidth="1"/>
    <col min="10" max="10" width="13.140625" customWidth="1"/>
    <col min="11" max="11" width="15.28515625" customWidth="1"/>
    <col min="12" max="12" width="14.7109375" customWidth="1"/>
    <col min="13" max="13" width="16.140625" customWidth="1"/>
  </cols>
  <sheetData>
    <row r="1" spans="1:14" hidden="1" x14ac:dyDescent="0.25"/>
    <row r="2" spans="1:14" hidden="1" x14ac:dyDescent="0.25"/>
    <row r="3" spans="1:14" x14ac:dyDescent="0.25">
      <c r="A3" s="115" t="s">
        <v>63</v>
      </c>
      <c r="B3" s="115"/>
      <c r="C3" s="115"/>
      <c r="D3" s="115"/>
      <c r="E3" s="20"/>
      <c r="F3" s="20"/>
    </row>
    <row r="4" spans="1:14" x14ac:dyDescent="0.25">
      <c r="A4" s="115" t="s">
        <v>64</v>
      </c>
      <c r="B4" s="115"/>
      <c r="C4" s="117"/>
      <c r="D4" s="117"/>
      <c r="E4" s="117"/>
      <c r="F4" s="117"/>
    </row>
    <row r="5" spans="1:14" x14ac:dyDescent="0.25">
      <c r="A5" s="116" t="s">
        <v>65</v>
      </c>
      <c r="B5" s="116"/>
      <c r="C5" s="116"/>
      <c r="D5" s="117"/>
      <c r="E5" s="117"/>
      <c r="F5" s="117"/>
    </row>
    <row r="6" spans="1:14" x14ac:dyDescent="0.25">
      <c r="A6" s="21"/>
      <c r="B6" s="21"/>
      <c r="C6" s="21"/>
      <c r="D6" s="22"/>
      <c r="E6" s="20"/>
      <c r="F6" s="20"/>
    </row>
    <row r="7" spans="1:14" x14ac:dyDescent="0.25">
      <c r="A7" s="116" t="s">
        <v>117</v>
      </c>
      <c r="B7" s="116"/>
      <c r="C7" s="116"/>
      <c r="D7" s="117"/>
      <c r="E7" s="117"/>
      <c r="F7" s="117"/>
    </row>
    <row r="8" spans="1:14" x14ac:dyDescent="0.25">
      <c r="A8" s="20"/>
      <c r="B8" s="20"/>
      <c r="C8" s="20"/>
      <c r="D8" s="20"/>
      <c r="E8" s="20"/>
      <c r="F8" s="20"/>
    </row>
    <row r="9" spans="1:14" ht="15.75" x14ac:dyDescent="0.25">
      <c r="A9" s="119" t="s">
        <v>68</v>
      </c>
      <c r="B9" s="119"/>
      <c r="C9" s="119"/>
      <c r="D9" s="119"/>
      <c r="E9" s="119"/>
      <c r="F9" s="119"/>
      <c r="G9" s="119"/>
      <c r="H9" s="119"/>
      <c r="I9" s="119"/>
      <c r="J9" s="119"/>
      <c r="K9" s="119"/>
      <c r="L9" s="119"/>
      <c r="M9" s="119"/>
    </row>
    <row r="10" spans="1:14" ht="15.75" x14ac:dyDescent="0.25">
      <c r="A10" s="119" t="s">
        <v>67</v>
      </c>
      <c r="B10" s="119"/>
      <c r="C10" s="119"/>
      <c r="D10" s="119"/>
      <c r="E10" s="119"/>
      <c r="F10" s="119"/>
      <c r="G10" s="119"/>
      <c r="H10" s="119"/>
      <c r="I10" s="119"/>
      <c r="J10" s="119"/>
      <c r="K10" s="119"/>
      <c r="L10" s="119"/>
      <c r="M10" s="119"/>
    </row>
    <row r="11" spans="1:14" ht="15.75" x14ac:dyDescent="0.25">
      <c r="A11" s="119" t="s">
        <v>113</v>
      </c>
      <c r="B11" s="119"/>
      <c r="C11" s="119"/>
      <c r="D11" s="119"/>
      <c r="E11" s="119"/>
      <c r="F11" s="119"/>
      <c r="G11" s="119"/>
      <c r="H11" s="119"/>
      <c r="I11" s="119"/>
      <c r="J11" s="119"/>
      <c r="K11" s="119"/>
      <c r="L11" s="119"/>
      <c r="M11" s="119"/>
    </row>
    <row r="12" spans="1:14" ht="11.25" customHeight="1" x14ac:dyDescent="0.25"/>
    <row r="13" spans="1:14" x14ac:dyDescent="0.25">
      <c r="A13" s="1" t="s">
        <v>57</v>
      </c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</row>
    <row r="14" spans="1:14" x14ac:dyDescent="0.25">
      <c r="A14" s="1" t="s">
        <v>127</v>
      </c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</row>
    <row r="15" spans="1:14" x14ac:dyDescent="0.25">
      <c r="A15" s="1" t="s">
        <v>72</v>
      </c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</row>
    <row r="16" spans="1:14" x14ac:dyDescent="0.25">
      <c r="A16" s="1" t="s">
        <v>122</v>
      </c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</row>
    <row r="17" spans="1:14" x14ac:dyDescent="0.25">
      <c r="A17" s="1" t="s">
        <v>120</v>
      </c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</row>
    <row r="18" spans="1:14" x14ac:dyDescent="0.25">
      <c r="A18" s="1" t="s">
        <v>126</v>
      </c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</row>
    <row r="19" spans="1:14" ht="33" customHeight="1" x14ac:dyDescent="0.25">
      <c r="A19" s="113" t="s">
        <v>0</v>
      </c>
      <c r="B19" s="113"/>
      <c r="C19" s="113"/>
      <c r="D19" s="113"/>
      <c r="E19" s="113"/>
      <c r="F19" s="3" t="s">
        <v>1</v>
      </c>
      <c r="G19" s="113" t="s">
        <v>2</v>
      </c>
      <c r="H19" s="113"/>
      <c r="I19" s="113"/>
      <c r="J19" s="113"/>
      <c r="K19" s="113"/>
      <c r="L19" s="3" t="s">
        <v>1</v>
      </c>
      <c r="M19" s="2"/>
      <c r="N19" s="2"/>
    </row>
    <row r="20" spans="1:14" x14ac:dyDescent="0.25">
      <c r="A20" s="86" t="s">
        <v>54</v>
      </c>
      <c r="B20" s="86"/>
      <c r="C20" s="86"/>
      <c r="D20" s="86"/>
      <c r="E20" s="86"/>
      <c r="F20" s="33">
        <v>0.55000000000000004</v>
      </c>
      <c r="G20" s="86" t="s">
        <v>3</v>
      </c>
      <c r="H20" s="86"/>
      <c r="I20" s="86"/>
      <c r="J20" s="86"/>
      <c r="K20" s="86"/>
      <c r="L20" s="33">
        <v>0.55000000000000004</v>
      </c>
      <c r="M20" s="2"/>
      <c r="N20" s="2"/>
    </row>
    <row r="21" spans="1:14" ht="15" customHeight="1" x14ac:dyDescent="0.25">
      <c r="A21" s="104" t="s">
        <v>98</v>
      </c>
      <c r="B21" s="105"/>
      <c r="C21" s="105"/>
      <c r="D21" s="105"/>
      <c r="E21" s="106"/>
      <c r="F21" s="33">
        <v>0.55000000000000004</v>
      </c>
      <c r="G21" s="86" t="s">
        <v>99</v>
      </c>
      <c r="H21" s="86"/>
      <c r="I21" s="86"/>
      <c r="J21" s="86"/>
      <c r="K21" s="86"/>
      <c r="L21" s="33">
        <v>0.55000000000000004</v>
      </c>
      <c r="M21" s="2"/>
      <c r="N21" s="2"/>
    </row>
    <row r="22" spans="1:14" x14ac:dyDescent="0.25">
      <c r="A22" s="86" t="s">
        <v>100</v>
      </c>
      <c r="B22" s="86"/>
      <c r="C22" s="86"/>
      <c r="D22" s="86"/>
      <c r="E22" s="86"/>
      <c r="F22" s="33">
        <v>0.55000000000000004</v>
      </c>
      <c r="G22" s="104" t="s">
        <v>56</v>
      </c>
      <c r="H22" s="105"/>
      <c r="I22" s="105"/>
      <c r="J22" s="105"/>
      <c r="K22" s="106"/>
      <c r="L22" s="33">
        <v>0.55000000000000004</v>
      </c>
      <c r="M22" s="2"/>
      <c r="N22" s="2"/>
    </row>
    <row r="23" spans="1:14" ht="15" customHeight="1" x14ac:dyDescent="0.25">
      <c r="A23" s="86" t="s">
        <v>69</v>
      </c>
      <c r="B23" s="86"/>
      <c r="C23" s="86"/>
      <c r="D23" s="86"/>
      <c r="E23" s="86"/>
      <c r="F23" s="33">
        <v>0.55000000000000004</v>
      </c>
      <c r="G23" s="86"/>
      <c r="H23" s="86"/>
      <c r="I23" s="86"/>
      <c r="J23" s="86"/>
      <c r="K23" s="86"/>
      <c r="L23" s="3"/>
      <c r="M23" s="2"/>
      <c r="N23" s="2"/>
    </row>
    <row r="24" spans="1:14" ht="14.25" customHeight="1" x14ac:dyDescent="0.25">
      <c r="A24" s="88" t="s">
        <v>44</v>
      </c>
      <c r="B24" s="89"/>
      <c r="C24" s="89"/>
      <c r="D24" s="89"/>
      <c r="E24" s="90"/>
      <c r="F24" s="33">
        <v>0.55000000000000004</v>
      </c>
      <c r="G24" s="86"/>
      <c r="H24" s="86"/>
      <c r="I24" s="86"/>
      <c r="J24" s="86"/>
      <c r="K24" s="86"/>
      <c r="L24" s="3"/>
      <c r="M24" s="2"/>
      <c r="N24" s="2"/>
    </row>
    <row r="25" spans="1:14" x14ac:dyDescent="0.25">
      <c r="A25" s="86" t="s">
        <v>46</v>
      </c>
      <c r="B25" s="86"/>
      <c r="C25" s="86"/>
      <c r="D25" s="86"/>
      <c r="E25" s="86"/>
      <c r="F25" s="33">
        <v>0.82</v>
      </c>
      <c r="G25" s="86"/>
      <c r="H25" s="86"/>
      <c r="I25" s="86"/>
      <c r="J25" s="86"/>
      <c r="K25" s="86"/>
      <c r="L25" s="3"/>
      <c r="M25" s="2"/>
      <c r="N25" s="2"/>
    </row>
    <row r="26" spans="1:14" ht="15" customHeight="1" x14ac:dyDescent="0.25">
      <c r="A26" s="86" t="s">
        <v>45</v>
      </c>
      <c r="B26" s="86"/>
      <c r="C26" s="86"/>
      <c r="D26" s="86"/>
      <c r="E26" s="86"/>
      <c r="F26" s="33">
        <v>3.57</v>
      </c>
      <c r="G26" s="86"/>
      <c r="H26" s="86"/>
      <c r="I26" s="86"/>
      <c r="J26" s="86"/>
      <c r="K26" s="86"/>
      <c r="L26" s="3"/>
      <c r="M26" s="2"/>
      <c r="N26" s="2"/>
    </row>
    <row r="27" spans="1:14" x14ac:dyDescent="0.25">
      <c r="A27" s="86" t="s">
        <v>51</v>
      </c>
      <c r="B27" s="86"/>
      <c r="C27" s="86"/>
      <c r="D27" s="86"/>
      <c r="E27" s="86"/>
      <c r="F27" s="33">
        <v>1.1499999999999999</v>
      </c>
      <c r="G27" s="86"/>
      <c r="H27" s="86"/>
      <c r="I27" s="86"/>
      <c r="J27" s="86"/>
      <c r="K27" s="86"/>
      <c r="L27" s="4"/>
      <c r="M27" s="2"/>
      <c r="N27" s="2"/>
    </row>
    <row r="28" spans="1:14" x14ac:dyDescent="0.25">
      <c r="A28" s="86" t="s">
        <v>79</v>
      </c>
      <c r="B28" s="86"/>
      <c r="C28" s="86"/>
      <c r="D28" s="86"/>
      <c r="E28" s="86"/>
      <c r="F28" s="33">
        <v>0.27</v>
      </c>
      <c r="G28" s="104"/>
      <c r="H28" s="105"/>
      <c r="I28" s="105"/>
      <c r="J28" s="105"/>
      <c r="K28" s="106"/>
      <c r="L28" s="4"/>
      <c r="M28" s="2"/>
      <c r="N28" s="2"/>
    </row>
    <row r="29" spans="1:14" x14ac:dyDescent="0.25">
      <c r="A29" s="86" t="s">
        <v>78</v>
      </c>
      <c r="B29" s="86"/>
      <c r="C29" s="86"/>
      <c r="D29" s="86"/>
      <c r="E29" s="86"/>
      <c r="F29" s="33">
        <v>0.55500000000000005</v>
      </c>
      <c r="G29" s="87"/>
      <c r="H29" s="87"/>
      <c r="I29" s="87"/>
      <c r="J29" s="87"/>
      <c r="K29" s="87"/>
      <c r="L29" s="4"/>
      <c r="M29" s="2"/>
      <c r="N29" s="2"/>
    </row>
    <row r="30" spans="1:14" x14ac:dyDescent="0.25">
      <c r="A30" s="86" t="s">
        <v>49</v>
      </c>
      <c r="B30" s="86"/>
      <c r="C30" s="86"/>
      <c r="D30" s="86"/>
      <c r="E30" s="86"/>
      <c r="F30" s="33">
        <v>1.65</v>
      </c>
      <c r="G30" s="87"/>
      <c r="H30" s="87"/>
      <c r="I30" s="87"/>
      <c r="J30" s="87"/>
      <c r="K30" s="87"/>
      <c r="L30" s="4"/>
      <c r="M30" s="2"/>
      <c r="N30" s="2"/>
    </row>
    <row r="31" spans="1:14" x14ac:dyDescent="0.25">
      <c r="A31" s="87" t="s">
        <v>53</v>
      </c>
      <c r="B31" s="87"/>
      <c r="C31" s="87"/>
      <c r="D31" s="87"/>
      <c r="E31" s="87"/>
      <c r="F31" s="33">
        <v>0.55000000000000004</v>
      </c>
      <c r="G31" s="87"/>
      <c r="H31" s="87"/>
      <c r="I31" s="87"/>
      <c r="J31" s="87"/>
      <c r="K31" s="87"/>
      <c r="L31" s="4"/>
      <c r="M31" s="2"/>
      <c r="N31" s="2"/>
    </row>
    <row r="32" spans="1:14" x14ac:dyDescent="0.25">
      <c r="A32" s="86" t="s">
        <v>48</v>
      </c>
      <c r="B32" s="86"/>
      <c r="C32" s="86"/>
      <c r="D32" s="86"/>
      <c r="E32" s="86"/>
      <c r="F32" s="33">
        <v>0.55000000000000004</v>
      </c>
      <c r="G32" s="87"/>
      <c r="H32" s="87"/>
      <c r="I32" s="87"/>
      <c r="J32" s="87"/>
      <c r="K32" s="87"/>
      <c r="L32" s="4"/>
      <c r="M32" s="2"/>
      <c r="N32" s="2"/>
    </row>
    <row r="33" spans="1:14" x14ac:dyDescent="0.25">
      <c r="A33" s="86" t="s">
        <v>52</v>
      </c>
      <c r="B33" s="86"/>
      <c r="C33" s="86"/>
      <c r="D33" s="86"/>
      <c r="E33" s="86"/>
      <c r="F33" s="33">
        <v>0.55000000000000004</v>
      </c>
      <c r="G33" s="87"/>
      <c r="H33" s="87"/>
      <c r="I33" s="87"/>
      <c r="J33" s="87"/>
      <c r="K33" s="87"/>
      <c r="L33" s="4"/>
      <c r="M33" s="2"/>
      <c r="N33" s="2"/>
    </row>
    <row r="34" spans="1:14" x14ac:dyDescent="0.25">
      <c r="A34" s="86" t="s">
        <v>47</v>
      </c>
      <c r="B34" s="86"/>
      <c r="C34" s="86"/>
      <c r="D34" s="86"/>
      <c r="E34" s="86"/>
      <c r="F34" s="33">
        <v>0.55000000000000004</v>
      </c>
      <c r="G34" s="87"/>
      <c r="H34" s="87"/>
      <c r="I34" s="87"/>
      <c r="J34" s="87"/>
      <c r="K34" s="87"/>
      <c r="L34" s="4"/>
      <c r="M34" s="2"/>
      <c r="N34" s="2"/>
    </row>
    <row r="35" spans="1:14" ht="14.25" customHeight="1" x14ac:dyDescent="0.25">
      <c r="A35" s="87" t="s">
        <v>50</v>
      </c>
      <c r="B35" s="87"/>
      <c r="C35" s="87"/>
      <c r="D35" s="87"/>
      <c r="E35" s="87"/>
      <c r="F35" s="33">
        <v>0.55000000000000004</v>
      </c>
      <c r="G35" s="87"/>
      <c r="H35" s="87"/>
      <c r="I35" s="87"/>
      <c r="J35" s="87"/>
      <c r="K35" s="87"/>
      <c r="L35" s="4"/>
      <c r="M35" s="2"/>
      <c r="N35" s="2"/>
    </row>
    <row r="36" spans="1:14" x14ac:dyDescent="0.25">
      <c r="A36" s="86" t="s">
        <v>55</v>
      </c>
      <c r="B36" s="86"/>
      <c r="C36" s="86"/>
      <c r="D36" s="86"/>
      <c r="E36" s="86"/>
      <c r="F36" s="33">
        <v>0.55000000000000004</v>
      </c>
      <c r="G36" s="87"/>
      <c r="H36" s="87"/>
      <c r="I36" s="87"/>
      <c r="J36" s="87"/>
      <c r="K36" s="87"/>
      <c r="L36" s="4"/>
      <c r="M36" s="2"/>
      <c r="N36" s="2"/>
    </row>
    <row r="37" spans="1:14" x14ac:dyDescent="0.25">
      <c r="A37" s="86" t="s">
        <v>80</v>
      </c>
      <c r="B37" s="86"/>
      <c r="C37" s="86"/>
      <c r="D37" s="86"/>
      <c r="E37" s="86"/>
      <c r="F37" s="33">
        <v>0.55000000000000004</v>
      </c>
      <c r="G37" s="104"/>
      <c r="H37" s="105"/>
      <c r="I37" s="105"/>
      <c r="J37" s="105"/>
      <c r="K37" s="106"/>
      <c r="L37" s="4"/>
      <c r="M37" s="2"/>
      <c r="N37" s="2"/>
    </row>
    <row r="38" spans="1:14" s="61" customFormat="1" x14ac:dyDescent="0.25">
      <c r="A38" s="114" t="s">
        <v>4</v>
      </c>
      <c r="B38" s="114"/>
      <c r="C38" s="114"/>
      <c r="D38" s="114"/>
      <c r="E38" s="114"/>
      <c r="F38" s="56">
        <f>SUM(F20:F37)</f>
        <v>14.615000000000004</v>
      </c>
      <c r="G38" s="114" t="s">
        <v>4</v>
      </c>
      <c r="H38" s="114"/>
      <c r="I38" s="114"/>
      <c r="J38" s="114"/>
      <c r="K38" s="114"/>
      <c r="L38" s="56">
        <f>SUM(L20:L37)</f>
        <v>1.6500000000000001</v>
      </c>
      <c r="M38" s="70"/>
      <c r="N38" s="1"/>
    </row>
    <row r="39" spans="1:14" x14ac:dyDescent="0.25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</row>
    <row r="40" spans="1:14" x14ac:dyDescent="0.25">
      <c r="A40" s="1" t="s">
        <v>58</v>
      </c>
      <c r="B40" s="2"/>
      <c r="C40" s="2"/>
      <c r="D40" s="2"/>
      <c r="E40" s="2"/>
      <c r="F40" s="2">
        <v>8220</v>
      </c>
      <c r="G40" s="2"/>
      <c r="H40" s="2"/>
      <c r="I40" s="2"/>
      <c r="J40" s="2"/>
      <c r="K40" s="2"/>
      <c r="L40" s="2"/>
      <c r="M40" s="2"/>
      <c r="N40" s="2"/>
    </row>
    <row r="41" spans="1:14" ht="75" x14ac:dyDescent="0.25">
      <c r="A41" s="91" t="s">
        <v>5</v>
      </c>
      <c r="B41" s="92"/>
      <c r="C41" s="92"/>
      <c r="D41" s="92"/>
      <c r="E41" s="93"/>
      <c r="F41" s="18" t="s">
        <v>6</v>
      </c>
      <c r="G41" s="18" t="s">
        <v>1</v>
      </c>
      <c r="H41" s="18" t="s">
        <v>74</v>
      </c>
      <c r="I41" s="18" t="s">
        <v>75</v>
      </c>
      <c r="J41" s="18" t="s">
        <v>76</v>
      </c>
      <c r="K41" s="27" t="s">
        <v>77</v>
      </c>
      <c r="L41" s="28"/>
      <c r="M41" s="2"/>
      <c r="N41" s="2"/>
    </row>
    <row r="42" spans="1:14" x14ac:dyDescent="0.25">
      <c r="A42" s="86" t="s">
        <v>54</v>
      </c>
      <c r="B42" s="86"/>
      <c r="C42" s="86"/>
      <c r="D42" s="86"/>
      <c r="E42" s="86"/>
      <c r="F42" s="3">
        <f>'Услуга №1'!F37</f>
        <v>17642.55</v>
      </c>
      <c r="G42" s="33">
        <f>F20</f>
        <v>0.55000000000000004</v>
      </c>
      <c r="H42" s="6">
        <f>F42*G42*12</f>
        <v>116440.83</v>
      </c>
      <c r="I42" s="6">
        <f>H42*1.302</f>
        <v>151605.96066000001</v>
      </c>
      <c r="J42" s="25">
        <f>F40</f>
        <v>8220</v>
      </c>
      <c r="K42" s="80">
        <f>I42/J42</f>
        <v>18.443547525547448</v>
      </c>
      <c r="L42" s="31"/>
      <c r="M42" s="2"/>
      <c r="N42" s="2"/>
    </row>
    <row r="43" spans="1:14" ht="15" customHeight="1" x14ac:dyDescent="0.25">
      <c r="A43" s="104" t="s">
        <v>98</v>
      </c>
      <c r="B43" s="105"/>
      <c r="C43" s="105"/>
      <c r="D43" s="105"/>
      <c r="E43" s="106"/>
      <c r="F43" s="3">
        <f>'Услуга №1'!F38</f>
        <v>16072.85</v>
      </c>
      <c r="G43" s="33">
        <f t="shared" ref="G43:G59" si="0">F21</f>
        <v>0.55000000000000004</v>
      </c>
      <c r="H43" s="6">
        <f t="shared" ref="H43:H58" si="1">F43*G43*12</f>
        <v>106080.81000000001</v>
      </c>
      <c r="I43" s="6">
        <f t="shared" ref="I43:I59" si="2">H43*1.302</f>
        <v>138117.21462000001</v>
      </c>
      <c r="J43" s="25">
        <f>J42</f>
        <v>8220</v>
      </c>
      <c r="K43" s="80">
        <f t="shared" ref="K43:K59" si="3">I43/J43</f>
        <v>16.8025808540146</v>
      </c>
      <c r="L43" s="31"/>
      <c r="M43" s="2"/>
      <c r="N43" s="2"/>
    </row>
    <row r="44" spans="1:14" x14ac:dyDescent="0.25">
      <c r="A44" s="86" t="s">
        <v>100</v>
      </c>
      <c r="B44" s="86"/>
      <c r="C44" s="86"/>
      <c r="D44" s="86"/>
      <c r="E44" s="86"/>
      <c r="F44" s="3">
        <f>'Услуга №1'!F90</f>
        <v>16072.85</v>
      </c>
      <c r="G44" s="33">
        <f t="shared" si="0"/>
        <v>0.55000000000000004</v>
      </c>
      <c r="H44" s="6">
        <f t="shared" si="1"/>
        <v>106080.81000000001</v>
      </c>
      <c r="I44" s="6">
        <f t="shared" si="2"/>
        <v>138117.21462000001</v>
      </c>
      <c r="J44" s="25">
        <f>J43</f>
        <v>8220</v>
      </c>
      <c r="K44" s="80">
        <f t="shared" si="3"/>
        <v>16.8025808540146</v>
      </c>
      <c r="L44" s="31"/>
      <c r="M44" s="2"/>
      <c r="N44" s="2"/>
    </row>
    <row r="45" spans="1:14" x14ac:dyDescent="0.25">
      <c r="A45" s="86" t="s">
        <v>69</v>
      </c>
      <c r="B45" s="86"/>
      <c r="C45" s="86"/>
      <c r="D45" s="86"/>
      <c r="E45" s="86"/>
      <c r="F45" s="3">
        <f>'Услуга №1'!F91</f>
        <v>16906.189999999999</v>
      </c>
      <c r="G45" s="33">
        <f t="shared" si="0"/>
        <v>0.55000000000000004</v>
      </c>
      <c r="H45" s="6">
        <f t="shared" si="1"/>
        <v>111580.85400000001</v>
      </c>
      <c r="I45" s="6">
        <f t="shared" si="2"/>
        <v>145278.27190800002</v>
      </c>
      <c r="J45" s="25">
        <f t="shared" ref="J45:J59" si="4">J44</f>
        <v>8220</v>
      </c>
      <c r="K45" s="80">
        <f t="shared" si="3"/>
        <v>17.673755706569345</v>
      </c>
      <c r="L45" s="31"/>
      <c r="M45" s="2"/>
      <c r="N45" s="2"/>
    </row>
    <row r="46" spans="1:14" x14ac:dyDescent="0.25">
      <c r="A46" s="88" t="s">
        <v>44</v>
      </c>
      <c r="B46" s="89"/>
      <c r="C46" s="89"/>
      <c r="D46" s="89"/>
      <c r="E46" s="90"/>
      <c r="F46" s="3">
        <f>'Услуга №1'!F39</f>
        <v>12763.79</v>
      </c>
      <c r="G46" s="33">
        <f t="shared" si="0"/>
        <v>0.55000000000000004</v>
      </c>
      <c r="H46" s="6">
        <f t="shared" si="1"/>
        <v>84241.01400000001</v>
      </c>
      <c r="I46" s="6">
        <f t="shared" si="2"/>
        <v>109681.80022800002</v>
      </c>
      <c r="J46" s="25">
        <f t="shared" si="4"/>
        <v>8220</v>
      </c>
      <c r="K46" s="80">
        <f t="shared" si="3"/>
        <v>13.343284699270075</v>
      </c>
      <c r="L46" s="31"/>
      <c r="M46" s="2"/>
      <c r="N46" s="2"/>
    </row>
    <row r="47" spans="1:14" x14ac:dyDescent="0.25">
      <c r="A47" s="86" t="s">
        <v>46</v>
      </c>
      <c r="B47" s="86"/>
      <c r="C47" s="86"/>
      <c r="D47" s="86"/>
      <c r="E47" s="86"/>
      <c r="F47" s="3">
        <f>'Услуга №1'!F40</f>
        <v>13656.8</v>
      </c>
      <c r="G47" s="33">
        <f t="shared" si="0"/>
        <v>0.82</v>
      </c>
      <c r="H47" s="6">
        <f t="shared" si="1"/>
        <v>134382.91199999998</v>
      </c>
      <c r="I47" s="6">
        <f t="shared" si="2"/>
        <v>174966.55142399998</v>
      </c>
      <c r="J47" s="25">
        <f t="shared" si="4"/>
        <v>8220</v>
      </c>
      <c r="K47" s="80">
        <f t="shared" si="3"/>
        <v>21.28546854306569</v>
      </c>
      <c r="L47" s="31"/>
      <c r="M47" s="2"/>
      <c r="N47" s="2"/>
    </row>
    <row r="48" spans="1:14" ht="15" customHeight="1" x14ac:dyDescent="0.25">
      <c r="A48" s="86" t="s">
        <v>45</v>
      </c>
      <c r="B48" s="86"/>
      <c r="C48" s="86"/>
      <c r="D48" s="86"/>
      <c r="E48" s="86"/>
      <c r="F48" s="3">
        <f>'Услуга №1'!F41</f>
        <v>7982.54</v>
      </c>
      <c r="G48" s="33">
        <f t="shared" si="0"/>
        <v>3.57</v>
      </c>
      <c r="H48" s="6">
        <f t="shared" si="1"/>
        <v>341972.01360000001</v>
      </c>
      <c r="I48" s="6">
        <f t="shared" si="2"/>
        <v>445247.56170720002</v>
      </c>
      <c r="J48" s="25">
        <f t="shared" si="4"/>
        <v>8220</v>
      </c>
      <c r="K48" s="80">
        <f t="shared" si="3"/>
        <v>54.166370037372268</v>
      </c>
      <c r="L48" s="31"/>
      <c r="M48" s="2"/>
      <c r="N48" s="2"/>
    </row>
    <row r="49" spans="1:14" x14ac:dyDescent="0.25">
      <c r="A49" s="86" t="s">
        <v>51</v>
      </c>
      <c r="B49" s="86"/>
      <c r="C49" s="86"/>
      <c r="D49" s="86"/>
      <c r="E49" s="86"/>
      <c r="F49" s="3">
        <f>'Услуга №1'!F92</f>
        <v>10057.6</v>
      </c>
      <c r="G49" s="33">
        <f t="shared" si="0"/>
        <v>1.1499999999999999</v>
      </c>
      <c r="H49" s="6">
        <f t="shared" si="1"/>
        <v>138794.88</v>
      </c>
      <c r="I49" s="6">
        <f t="shared" si="2"/>
        <v>180710.93376000001</v>
      </c>
      <c r="J49" s="25">
        <f t="shared" si="4"/>
        <v>8220</v>
      </c>
      <c r="K49" s="80">
        <f t="shared" si="3"/>
        <v>21.984298510948907</v>
      </c>
      <c r="L49" s="31"/>
      <c r="M49" s="2"/>
      <c r="N49" s="2"/>
    </row>
    <row r="50" spans="1:14" x14ac:dyDescent="0.25">
      <c r="A50" s="86" t="s">
        <v>79</v>
      </c>
      <c r="B50" s="86"/>
      <c r="C50" s="86"/>
      <c r="D50" s="86"/>
      <c r="E50" s="86"/>
      <c r="F50" s="3">
        <f>'Услуга №1'!F42</f>
        <v>7897.6</v>
      </c>
      <c r="G50" s="33">
        <f t="shared" si="0"/>
        <v>0.27</v>
      </c>
      <c r="H50" s="6">
        <f t="shared" si="1"/>
        <v>25588.224000000002</v>
      </c>
      <c r="I50" s="6">
        <f t="shared" si="2"/>
        <v>33315.867648000007</v>
      </c>
      <c r="J50" s="25">
        <f t="shared" si="4"/>
        <v>8220</v>
      </c>
      <c r="K50" s="80">
        <f t="shared" si="3"/>
        <v>4.0530252613138691</v>
      </c>
      <c r="L50" s="31"/>
      <c r="M50" s="2"/>
      <c r="N50" s="2"/>
    </row>
    <row r="51" spans="1:14" x14ac:dyDescent="0.25">
      <c r="A51" s="86" t="s">
        <v>78</v>
      </c>
      <c r="B51" s="86"/>
      <c r="C51" s="86"/>
      <c r="D51" s="86"/>
      <c r="E51" s="86"/>
      <c r="F51" s="3">
        <f>'Услуга №1'!F43</f>
        <v>5725.39</v>
      </c>
      <c r="G51" s="33">
        <f t="shared" si="0"/>
        <v>0.55500000000000005</v>
      </c>
      <c r="H51" s="6">
        <f t="shared" si="1"/>
        <v>38131.097400000006</v>
      </c>
      <c r="I51" s="6">
        <f t="shared" si="2"/>
        <v>49646.688814800007</v>
      </c>
      <c r="J51" s="25">
        <f t="shared" si="4"/>
        <v>8220</v>
      </c>
      <c r="K51" s="80">
        <f t="shared" si="3"/>
        <v>6.0397431648175193</v>
      </c>
      <c r="L51" s="31"/>
      <c r="M51" s="2"/>
      <c r="N51" s="2"/>
    </row>
    <row r="52" spans="1:14" x14ac:dyDescent="0.25">
      <c r="A52" s="86" t="s">
        <v>49</v>
      </c>
      <c r="B52" s="86"/>
      <c r="C52" s="86"/>
      <c r="D52" s="86"/>
      <c r="E52" s="86"/>
      <c r="F52" s="8">
        <f>'Услуга №1'!F93</f>
        <v>14961.74</v>
      </c>
      <c r="G52" s="33">
        <f t="shared" si="0"/>
        <v>1.65</v>
      </c>
      <c r="H52" s="6">
        <f t="shared" si="1"/>
        <v>296242.45199999999</v>
      </c>
      <c r="I52" s="6">
        <f t="shared" si="2"/>
        <v>385707.67250400002</v>
      </c>
      <c r="J52" s="25">
        <f t="shared" si="4"/>
        <v>8220</v>
      </c>
      <c r="K52" s="80">
        <f t="shared" si="3"/>
        <v>46.923074513868613</v>
      </c>
      <c r="L52" s="31"/>
      <c r="M52" s="2"/>
      <c r="N52" s="2"/>
    </row>
    <row r="53" spans="1:14" x14ac:dyDescent="0.25">
      <c r="A53" s="87" t="s">
        <v>53</v>
      </c>
      <c r="B53" s="87"/>
      <c r="C53" s="87"/>
      <c r="D53" s="87"/>
      <c r="E53" s="87"/>
      <c r="F53" s="6">
        <f>'Услуга №1'!F44</f>
        <v>12979.079</v>
      </c>
      <c r="G53" s="33">
        <f t="shared" si="0"/>
        <v>0.55000000000000004</v>
      </c>
      <c r="H53" s="6">
        <f t="shared" si="1"/>
        <v>85661.921400000007</v>
      </c>
      <c r="I53" s="6">
        <f t="shared" si="2"/>
        <v>111531.82166280001</v>
      </c>
      <c r="J53" s="25">
        <f t="shared" si="4"/>
        <v>8220</v>
      </c>
      <c r="K53" s="80">
        <f t="shared" si="3"/>
        <v>13.568348134160585</v>
      </c>
      <c r="L53" s="31"/>
      <c r="M53" s="2"/>
      <c r="N53" s="2"/>
    </row>
    <row r="54" spans="1:14" x14ac:dyDescent="0.25">
      <c r="A54" s="86" t="s">
        <v>48</v>
      </c>
      <c r="B54" s="86"/>
      <c r="C54" s="86"/>
      <c r="D54" s="86"/>
      <c r="E54" s="86"/>
      <c r="F54" s="3">
        <f>'Услуга №1'!F45</f>
        <v>12979.08</v>
      </c>
      <c r="G54" s="33">
        <f t="shared" si="0"/>
        <v>0.55000000000000004</v>
      </c>
      <c r="H54" s="6">
        <f t="shared" si="1"/>
        <v>85661.928000000014</v>
      </c>
      <c r="I54" s="6">
        <f t="shared" si="2"/>
        <v>111531.83025600002</v>
      </c>
      <c r="J54" s="25">
        <f t="shared" si="4"/>
        <v>8220</v>
      </c>
      <c r="K54" s="80">
        <f t="shared" si="3"/>
        <v>13.568349179562047</v>
      </c>
      <c r="L54" s="31"/>
      <c r="M54" s="2"/>
      <c r="N54" s="2"/>
    </row>
    <row r="55" spans="1:14" x14ac:dyDescent="0.25">
      <c r="A55" s="86" t="s">
        <v>52</v>
      </c>
      <c r="B55" s="86"/>
      <c r="C55" s="86"/>
      <c r="D55" s="86"/>
      <c r="E55" s="86"/>
      <c r="F55" s="3">
        <f>'Услуга №1'!F46</f>
        <v>7210.19</v>
      </c>
      <c r="G55" s="33">
        <f t="shared" si="0"/>
        <v>0.55000000000000004</v>
      </c>
      <c r="H55" s="6">
        <f t="shared" si="1"/>
        <v>47587.254000000001</v>
      </c>
      <c r="I55" s="6">
        <f t="shared" si="2"/>
        <v>61958.604708000006</v>
      </c>
      <c r="J55" s="25">
        <f t="shared" si="4"/>
        <v>8220</v>
      </c>
      <c r="K55" s="80">
        <f t="shared" si="3"/>
        <v>7.5375431518248179</v>
      </c>
      <c r="L55" s="31"/>
      <c r="M55" s="2"/>
      <c r="N55" s="2"/>
    </row>
    <row r="56" spans="1:14" ht="15" customHeight="1" x14ac:dyDescent="0.25">
      <c r="A56" s="86" t="s">
        <v>47</v>
      </c>
      <c r="B56" s="86"/>
      <c r="C56" s="86"/>
      <c r="D56" s="86"/>
      <c r="E56" s="86"/>
      <c r="F56" s="3">
        <f>'Услуга №1'!F47</f>
        <v>13556.8</v>
      </c>
      <c r="G56" s="33">
        <f t="shared" si="0"/>
        <v>0.55000000000000004</v>
      </c>
      <c r="H56" s="6">
        <f t="shared" si="1"/>
        <v>89474.880000000005</v>
      </c>
      <c r="I56" s="6">
        <f t="shared" si="2"/>
        <v>116496.29376000002</v>
      </c>
      <c r="J56" s="25">
        <f t="shared" si="4"/>
        <v>8220</v>
      </c>
      <c r="K56" s="80">
        <f t="shared" si="3"/>
        <v>14.172298510948908</v>
      </c>
      <c r="L56" s="31"/>
      <c r="M56" s="2"/>
      <c r="N56" s="2"/>
    </row>
    <row r="57" spans="1:14" x14ac:dyDescent="0.25">
      <c r="A57" s="87" t="s">
        <v>50</v>
      </c>
      <c r="B57" s="87"/>
      <c r="C57" s="87"/>
      <c r="D57" s="87"/>
      <c r="E57" s="87"/>
      <c r="F57" s="3">
        <f>'Услуга №1'!F48</f>
        <v>11930.45</v>
      </c>
      <c r="G57" s="33">
        <f t="shared" si="0"/>
        <v>0.55000000000000004</v>
      </c>
      <c r="H57" s="6">
        <f t="shared" si="1"/>
        <v>78740.970000000016</v>
      </c>
      <c r="I57" s="6">
        <f t="shared" si="2"/>
        <v>102520.74294000003</v>
      </c>
      <c r="J57" s="25">
        <f t="shared" si="4"/>
        <v>8220</v>
      </c>
      <c r="K57" s="80">
        <f t="shared" si="3"/>
        <v>12.472109846715332</v>
      </c>
      <c r="L57" s="31"/>
      <c r="M57" s="2"/>
      <c r="N57" s="2"/>
    </row>
    <row r="58" spans="1:14" x14ac:dyDescent="0.25">
      <c r="A58" s="86" t="s">
        <v>55</v>
      </c>
      <c r="B58" s="86"/>
      <c r="C58" s="86"/>
      <c r="D58" s="86"/>
      <c r="E58" s="86"/>
      <c r="F58" s="3">
        <f>'Услуга №1'!F49</f>
        <v>16906.189999999999</v>
      </c>
      <c r="G58" s="33">
        <f t="shared" si="0"/>
        <v>0.55000000000000004</v>
      </c>
      <c r="H58" s="6">
        <f t="shared" si="1"/>
        <v>111580.85400000001</v>
      </c>
      <c r="I58" s="6">
        <f t="shared" si="2"/>
        <v>145278.27190800002</v>
      </c>
      <c r="J58" s="25">
        <f t="shared" si="4"/>
        <v>8220</v>
      </c>
      <c r="K58" s="80">
        <f t="shared" si="3"/>
        <v>17.673755706569345</v>
      </c>
      <c r="L58" s="31"/>
      <c r="M58" s="2"/>
      <c r="N58" s="2"/>
    </row>
    <row r="59" spans="1:14" x14ac:dyDescent="0.25">
      <c r="A59" s="86" t="s">
        <v>80</v>
      </c>
      <c r="B59" s="86"/>
      <c r="C59" s="86"/>
      <c r="D59" s="86"/>
      <c r="E59" s="86"/>
      <c r="F59" s="6">
        <f>'Услуга №1'!F50</f>
        <v>16226.19</v>
      </c>
      <c r="G59" s="33">
        <f t="shared" si="0"/>
        <v>0.55000000000000004</v>
      </c>
      <c r="H59" s="6">
        <f>F59*G59*12</f>
        <v>107092.85400000001</v>
      </c>
      <c r="I59" s="6">
        <f t="shared" si="2"/>
        <v>139434.89590800001</v>
      </c>
      <c r="J59" s="25">
        <f t="shared" si="4"/>
        <v>8220</v>
      </c>
      <c r="K59" s="80">
        <f t="shared" si="3"/>
        <v>16.962882713868613</v>
      </c>
      <c r="L59" s="31"/>
      <c r="M59" s="2"/>
      <c r="N59" s="2"/>
    </row>
    <row r="60" spans="1:14" x14ac:dyDescent="0.25">
      <c r="A60" s="98" t="s">
        <v>7</v>
      </c>
      <c r="B60" s="98"/>
      <c r="C60" s="98"/>
      <c r="D60" s="98"/>
      <c r="E60" s="98"/>
      <c r="F60" s="3"/>
      <c r="G60" s="3"/>
      <c r="H60" s="3"/>
      <c r="I60" s="26">
        <f>SUM(I42:I59)</f>
        <v>2741148.1990368003</v>
      </c>
      <c r="J60" s="32"/>
      <c r="K60" s="83">
        <f t="shared" ref="K60" si="5">SUM(K42:K59)</f>
        <v>333.47301691445261</v>
      </c>
      <c r="L60" s="31"/>
      <c r="M60" s="73"/>
      <c r="N60" s="2"/>
    </row>
    <row r="61" spans="1:14" ht="11.25" customHeight="1" x14ac:dyDescent="0.25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</row>
    <row r="62" spans="1:14" s="2" customFormat="1" ht="14.25" customHeight="1" x14ac:dyDescent="0.25">
      <c r="A62" s="94" t="s">
        <v>9</v>
      </c>
      <c r="B62" s="94"/>
      <c r="C62" s="94"/>
      <c r="D62" s="94"/>
      <c r="E62" s="94"/>
      <c r="F62" s="94"/>
      <c r="G62" s="94"/>
      <c r="H62" s="94"/>
      <c r="I62" s="94"/>
      <c r="J62" s="94"/>
      <c r="K62" s="94"/>
      <c r="L62" s="94"/>
    </row>
    <row r="63" spans="1:14" s="2" customFormat="1" ht="45" x14ac:dyDescent="0.25">
      <c r="A63" s="98" t="s">
        <v>10</v>
      </c>
      <c r="B63" s="98"/>
      <c r="C63" s="98"/>
      <c r="D63" s="98"/>
      <c r="E63" s="98"/>
      <c r="F63" s="18" t="s">
        <v>8</v>
      </c>
      <c r="G63" s="18" t="s">
        <v>70</v>
      </c>
      <c r="H63" s="18" t="s">
        <v>71</v>
      </c>
      <c r="I63" s="18" t="s">
        <v>82</v>
      </c>
      <c r="J63" s="18" t="s">
        <v>76</v>
      </c>
      <c r="K63" s="27" t="s">
        <v>77</v>
      </c>
      <c r="L63" s="28"/>
    </row>
    <row r="64" spans="1:14" s="2" customFormat="1" x14ac:dyDescent="0.25">
      <c r="A64" s="88" t="s">
        <v>11</v>
      </c>
      <c r="B64" s="89"/>
      <c r="C64" s="89"/>
      <c r="D64" s="89"/>
      <c r="E64" s="90"/>
      <c r="F64" s="5" t="s">
        <v>83</v>
      </c>
      <c r="G64" s="9">
        <f>I64/H64</f>
        <v>41871.267932489449</v>
      </c>
      <c r="H64" s="9">
        <f>'Услуга №1'!H55</f>
        <v>4.74</v>
      </c>
      <c r="I64" s="9">
        <v>198469.81</v>
      </c>
      <c r="J64" s="25">
        <f>J59</f>
        <v>8220</v>
      </c>
      <c r="K64" s="29">
        <f>I64/J64</f>
        <v>24.144745742092457</v>
      </c>
      <c r="L64" s="30"/>
    </row>
    <row r="65" spans="1:13" s="2" customFormat="1" x14ac:dyDescent="0.25">
      <c r="A65" s="86" t="s">
        <v>12</v>
      </c>
      <c r="B65" s="86"/>
      <c r="C65" s="86"/>
      <c r="D65" s="86"/>
      <c r="E65" s="86"/>
      <c r="F65" s="3" t="s">
        <v>15</v>
      </c>
      <c r="G65" s="6">
        <f>I65/H65</f>
        <v>456.5</v>
      </c>
      <c r="H65" s="9">
        <f>'Услуга №1'!H56</f>
        <v>1642.32</v>
      </c>
      <c r="I65" s="9">
        <v>749719.08</v>
      </c>
      <c r="J65" s="25">
        <f>J64</f>
        <v>8220</v>
      </c>
      <c r="K65" s="29">
        <f t="shared" ref="K65:K67" si="6">I65/J65</f>
        <v>91.206700729927007</v>
      </c>
      <c r="L65" s="31"/>
    </row>
    <row r="66" spans="1:13" s="2" customFormat="1" x14ac:dyDescent="0.25">
      <c r="A66" s="86" t="s">
        <v>13</v>
      </c>
      <c r="B66" s="86"/>
      <c r="C66" s="86"/>
      <c r="D66" s="86"/>
      <c r="E66" s="86"/>
      <c r="F66" s="3" t="s">
        <v>16</v>
      </c>
      <c r="G66" s="6">
        <f>I66/H66</f>
        <v>225.50000000000003</v>
      </c>
      <c r="H66" s="9">
        <f>'Услуга №1'!H57</f>
        <v>41.22</v>
      </c>
      <c r="I66" s="9">
        <v>9295.11</v>
      </c>
      <c r="J66" s="25">
        <f>J65</f>
        <v>8220</v>
      </c>
      <c r="K66" s="29">
        <f t="shared" si="6"/>
        <v>1.1307919708029197</v>
      </c>
      <c r="L66" s="31"/>
    </row>
    <row r="67" spans="1:13" s="2" customFormat="1" x14ac:dyDescent="0.25">
      <c r="A67" s="86" t="s">
        <v>14</v>
      </c>
      <c r="B67" s="86"/>
      <c r="C67" s="86"/>
      <c r="D67" s="86"/>
      <c r="E67" s="86"/>
      <c r="F67" s="3" t="s">
        <v>16</v>
      </c>
      <c r="G67" s="6">
        <f>I67/H67</f>
        <v>275</v>
      </c>
      <c r="H67" s="9">
        <f>'Услуга №1'!H58</f>
        <v>56.04</v>
      </c>
      <c r="I67" s="9">
        <v>15411</v>
      </c>
      <c r="J67" s="25">
        <f>J65</f>
        <v>8220</v>
      </c>
      <c r="K67" s="29">
        <f t="shared" si="6"/>
        <v>1.8748175182481752</v>
      </c>
      <c r="L67" s="31"/>
    </row>
    <row r="68" spans="1:13" s="2" customFormat="1" x14ac:dyDescent="0.25">
      <c r="A68" s="99" t="s">
        <v>17</v>
      </c>
      <c r="B68" s="100"/>
      <c r="C68" s="100"/>
      <c r="D68" s="100"/>
      <c r="E68" s="100"/>
      <c r="F68" s="100"/>
      <c r="G68" s="100"/>
      <c r="H68" s="100"/>
      <c r="I68" s="26">
        <f>SUM(I64:I67)</f>
        <v>972894.99999999988</v>
      </c>
      <c r="J68" s="32"/>
      <c r="K68" s="26">
        <f t="shared" ref="K68" si="7">SUM(K64:K67)</f>
        <v>118.35705596107056</v>
      </c>
      <c r="L68" s="31"/>
    </row>
    <row r="69" spans="1:13" s="2" customFormat="1" ht="12" customHeight="1" x14ac:dyDescent="0.25"/>
    <row r="70" spans="1:13" s="2" customFormat="1" x14ac:dyDescent="0.25">
      <c r="A70" s="94" t="s">
        <v>18</v>
      </c>
      <c r="B70" s="94"/>
      <c r="C70" s="94"/>
      <c r="D70" s="94"/>
      <c r="E70" s="94"/>
      <c r="F70" s="94"/>
      <c r="G70" s="94"/>
      <c r="H70" s="94"/>
      <c r="I70" s="94"/>
      <c r="J70" s="94"/>
      <c r="K70" s="94"/>
      <c r="L70" s="94"/>
    </row>
    <row r="71" spans="1:13" s="2" customFormat="1" ht="45" x14ac:dyDescent="0.25">
      <c r="A71" s="91" t="s">
        <v>22</v>
      </c>
      <c r="B71" s="92"/>
      <c r="C71" s="92"/>
      <c r="D71" s="92"/>
      <c r="E71" s="93"/>
      <c r="F71" s="18" t="s">
        <v>8</v>
      </c>
      <c r="G71" s="18" t="s">
        <v>70</v>
      </c>
      <c r="H71" s="18" t="s">
        <v>71</v>
      </c>
      <c r="I71" s="18" t="s">
        <v>82</v>
      </c>
      <c r="J71" s="18" t="s">
        <v>76</v>
      </c>
      <c r="K71" s="27" t="s">
        <v>77</v>
      </c>
      <c r="L71" s="28"/>
    </row>
    <row r="72" spans="1:13" s="2" customFormat="1" x14ac:dyDescent="0.25">
      <c r="A72" s="86" t="s">
        <v>60</v>
      </c>
      <c r="B72" s="86"/>
      <c r="C72" s="86"/>
      <c r="D72" s="86"/>
      <c r="E72" s="86"/>
      <c r="F72" s="3" t="s">
        <v>20</v>
      </c>
      <c r="G72" s="33">
        <v>6.6</v>
      </c>
      <c r="H72" s="6">
        <f>'Услуга №1'!H63</f>
        <v>438.33</v>
      </c>
      <c r="I72" s="6">
        <f>H72*G72</f>
        <v>2892.9779999999996</v>
      </c>
      <c r="J72" s="25">
        <f>J67</f>
        <v>8220</v>
      </c>
      <c r="K72" s="17">
        <f>I72/J72</f>
        <v>0.35194379562043793</v>
      </c>
      <c r="L72" s="31"/>
    </row>
    <row r="73" spans="1:13" s="2" customFormat="1" x14ac:dyDescent="0.25">
      <c r="A73" s="86" t="s">
        <v>19</v>
      </c>
      <c r="B73" s="86"/>
      <c r="C73" s="86"/>
      <c r="D73" s="86"/>
      <c r="E73" s="86"/>
      <c r="F73" s="3" t="s">
        <v>20</v>
      </c>
      <c r="G73" s="33">
        <v>6.6</v>
      </c>
      <c r="H73" s="6">
        <f>'Услуга №1'!H64</f>
        <v>570</v>
      </c>
      <c r="I73" s="6">
        <f t="shared" ref="I73:I78" si="8">H73*G73</f>
        <v>3762</v>
      </c>
      <c r="J73" s="25">
        <f>J72</f>
        <v>8220</v>
      </c>
      <c r="K73" s="17">
        <f t="shared" ref="K73:K78" si="9">I73/J73</f>
        <v>0.45766423357664232</v>
      </c>
      <c r="L73" s="31"/>
    </row>
    <row r="74" spans="1:13" s="2" customFormat="1" ht="29.25" customHeight="1" x14ac:dyDescent="0.25">
      <c r="A74" s="87" t="s">
        <v>84</v>
      </c>
      <c r="B74" s="87"/>
      <c r="C74" s="87"/>
      <c r="D74" s="87"/>
      <c r="E74" s="87"/>
      <c r="F74" s="3" t="s">
        <v>20</v>
      </c>
      <c r="G74" s="33">
        <v>6.05</v>
      </c>
      <c r="H74" s="6">
        <f>'Услуга №1'!H65</f>
        <v>2284</v>
      </c>
      <c r="I74" s="6">
        <f t="shared" si="8"/>
        <v>13818.199999999999</v>
      </c>
      <c r="J74" s="25">
        <f>J73</f>
        <v>8220</v>
      </c>
      <c r="K74" s="17">
        <f t="shared" si="9"/>
        <v>1.6810462287104622</v>
      </c>
      <c r="L74" s="31"/>
    </row>
    <row r="75" spans="1:13" s="2" customFormat="1" ht="16.5" customHeight="1" x14ac:dyDescent="0.25">
      <c r="A75" s="86" t="s">
        <v>106</v>
      </c>
      <c r="B75" s="86"/>
      <c r="C75" s="86"/>
      <c r="D75" s="86"/>
      <c r="E75" s="86"/>
      <c r="F75" s="3" t="s">
        <v>20</v>
      </c>
      <c r="G75" s="33">
        <v>6.05</v>
      </c>
      <c r="H75" s="6">
        <f>'Услуга №1'!H66</f>
        <v>3000</v>
      </c>
      <c r="I75" s="6">
        <f t="shared" si="8"/>
        <v>18150</v>
      </c>
      <c r="J75" s="25">
        <f>J74</f>
        <v>8220</v>
      </c>
      <c r="K75" s="17">
        <f t="shared" si="9"/>
        <v>2.2080291970802919</v>
      </c>
      <c r="L75" s="31"/>
    </row>
    <row r="76" spans="1:13" s="2" customFormat="1" ht="16.5" customHeight="1" x14ac:dyDescent="0.25">
      <c r="A76" s="87" t="s">
        <v>85</v>
      </c>
      <c r="B76" s="87"/>
      <c r="C76" s="87"/>
      <c r="D76" s="87"/>
      <c r="E76" s="87"/>
      <c r="F76" s="3" t="s">
        <v>20</v>
      </c>
      <c r="G76" s="33">
        <v>6.6</v>
      </c>
      <c r="H76" s="6">
        <f>'Услуга №1'!H67</f>
        <v>4000</v>
      </c>
      <c r="I76" s="6">
        <f t="shared" si="8"/>
        <v>26400</v>
      </c>
      <c r="J76" s="25">
        <f>J74</f>
        <v>8220</v>
      </c>
      <c r="K76" s="17">
        <f t="shared" si="9"/>
        <v>3.2116788321167884</v>
      </c>
      <c r="L76" s="31"/>
    </row>
    <row r="77" spans="1:13" s="2" customFormat="1" ht="15" customHeight="1" x14ac:dyDescent="0.25">
      <c r="A77" s="87" t="s">
        <v>59</v>
      </c>
      <c r="B77" s="87"/>
      <c r="C77" s="87"/>
      <c r="D77" s="87"/>
      <c r="E77" s="87"/>
      <c r="F77" s="3" t="s">
        <v>20</v>
      </c>
      <c r="G77" s="33">
        <v>6.6</v>
      </c>
      <c r="H77" s="6">
        <f>'Услуга №1'!H68</f>
        <v>3000</v>
      </c>
      <c r="I77" s="6">
        <f t="shared" si="8"/>
        <v>19800</v>
      </c>
      <c r="J77" s="25">
        <f>J74</f>
        <v>8220</v>
      </c>
      <c r="K77" s="17">
        <f t="shared" si="9"/>
        <v>2.4087591240875912</v>
      </c>
      <c r="L77" s="31"/>
    </row>
    <row r="78" spans="1:13" s="2" customFormat="1" ht="15" customHeight="1" x14ac:dyDescent="0.25">
      <c r="A78" s="87" t="s">
        <v>107</v>
      </c>
      <c r="B78" s="87"/>
      <c r="C78" s="87"/>
      <c r="D78" s="87"/>
      <c r="E78" s="87"/>
      <c r="F78" s="3" t="s">
        <v>20</v>
      </c>
      <c r="G78" s="33">
        <v>6.6</v>
      </c>
      <c r="H78" s="6">
        <f>'Услуга №1'!H69</f>
        <v>4000</v>
      </c>
      <c r="I78" s="6">
        <f t="shared" si="8"/>
        <v>26400</v>
      </c>
      <c r="J78" s="25">
        <f>J75</f>
        <v>8220</v>
      </c>
      <c r="K78" s="17">
        <f t="shared" si="9"/>
        <v>3.2116788321167884</v>
      </c>
      <c r="L78" s="31"/>
    </row>
    <row r="79" spans="1:13" ht="18.75" customHeight="1" x14ac:dyDescent="0.25">
      <c r="A79" s="99" t="s">
        <v>21</v>
      </c>
      <c r="B79" s="100"/>
      <c r="C79" s="100"/>
      <c r="D79" s="100"/>
      <c r="E79" s="100"/>
      <c r="F79" s="100"/>
      <c r="G79" s="100"/>
      <c r="H79" s="101"/>
      <c r="I79" s="26">
        <f>SUM(I72:I78)</f>
        <v>111223.178</v>
      </c>
      <c r="J79" s="26"/>
      <c r="K79" s="26">
        <f t="shared" ref="K79" si="10">SUM(K72:K78)</f>
        <v>13.530800243309004</v>
      </c>
      <c r="L79" s="31"/>
      <c r="M79" s="2"/>
    </row>
    <row r="80" spans="1:13" s="2" customFormat="1" ht="12.75" customHeight="1" x14ac:dyDescent="0.25"/>
    <row r="81" spans="1:13" s="2" customFormat="1" hidden="1" x14ac:dyDescent="0.25">
      <c r="A81" s="94" t="s">
        <v>86</v>
      </c>
      <c r="B81" s="94"/>
      <c r="C81" s="94"/>
      <c r="D81" s="94"/>
      <c r="E81" s="94"/>
      <c r="F81" s="94"/>
      <c r="G81" s="94"/>
      <c r="H81" s="94"/>
      <c r="I81" s="94"/>
      <c r="J81" s="94"/>
      <c r="K81" s="94"/>
      <c r="L81" s="94"/>
    </row>
    <row r="82" spans="1:13" s="2" customFormat="1" ht="60" hidden="1" customHeight="1" x14ac:dyDescent="0.25">
      <c r="A82" s="91" t="s">
        <v>22</v>
      </c>
      <c r="B82" s="92"/>
      <c r="C82" s="92"/>
      <c r="D82" s="92"/>
      <c r="E82" s="93"/>
      <c r="F82" s="18" t="s">
        <v>8</v>
      </c>
      <c r="G82" s="18" t="s">
        <v>70</v>
      </c>
      <c r="H82" s="18" t="s">
        <v>71</v>
      </c>
      <c r="I82" s="18" t="s">
        <v>82</v>
      </c>
      <c r="J82" s="18" t="s">
        <v>76</v>
      </c>
      <c r="K82" s="24" t="s">
        <v>77</v>
      </c>
      <c r="L82" s="34"/>
    </row>
    <row r="83" spans="1:13" s="2" customFormat="1" ht="18.75" hidden="1" customHeight="1" x14ac:dyDescent="0.25">
      <c r="A83" s="88" t="s">
        <v>108</v>
      </c>
      <c r="B83" s="89"/>
      <c r="C83" s="89"/>
      <c r="D83" s="89"/>
      <c r="E83" s="90"/>
      <c r="F83" s="3" t="s">
        <v>20</v>
      </c>
      <c r="G83" s="33"/>
      <c r="H83" s="6">
        <v>6000</v>
      </c>
      <c r="I83" s="6">
        <f>G83*H83</f>
        <v>0</v>
      </c>
      <c r="J83" s="25">
        <f>J77</f>
        <v>8220</v>
      </c>
      <c r="K83" s="6">
        <f t="shared" ref="K83" si="11">I83/J83</f>
        <v>0</v>
      </c>
      <c r="L83" s="14"/>
    </row>
    <row r="84" spans="1:13" s="2" customFormat="1" hidden="1" x14ac:dyDescent="0.25">
      <c r="A84" s="99" t="s">
        <v>88</v>
      </c>
      <c r="B84" s="100"/>
      <c r="C84" s="100"/>
      <c r="D84" s="100"/>
      <c r="E84" s="100"/>
      <c r="F84" s="100"/>
      <c r="G84" s="100"/>
      <c r="H84" s="100"/>
      <c r="I84" s="35">
        <f>SUM(I83:I83)</f>
        <v>0</v>
      </c>
      <c r="J84" s="35"/>
      <c r="K84" s="35">
        <f>SUM(K83:K83)</f>
        <v>0</v>
      </c>
      <c r="L84" s="14"/>
    </row>
    <row r="85" spans="1:13" s="2" customFormat="1" hidden="1" x14ac:dyDescent="0.25">
      <c r="A85" s="13"/>
      <c r="B85" s="13"/>
      <c r="C85" s="13"/>
      <c r="D85" s="13"/>
      <c r="E85" s="13"/>
      <c r="F85" s="13"/>
      <c r="G85" s="13"/>
      <c r="H85" s="13"/>
      <c r="I85" s="36"/>
      <c r="J85" s="36"/>
      <c r="K85" s="36"/>
      <c r="L85" s="14"/>
    </row>
    <row r="86" spans="1:13" s="2" customFormat="1" x14ac:dyDescent="0.25">
      <c r="A86" s="94" t="s">
        <v>89</v>
      </c>
      <c r="B86" s="94"/>
      <c r="C86" s="94"/>
      <c r="D86" s="94"/>
      <c r="E86" s="94"/>
      <c r="F86" s="94"/>
      <c r="G86" s="94"/>
      <c r="H86" s="94"/>
      <c r="I86" s="94"/>
      <c r="J86" s="94"/>
      <c r="K86" s="94"/>
      <c r="L86" s="94"/>
    </row>
    <row r="87" spans="1:13" s="2" customFormat="1" ht="60" customHeight="1" x14ac:dyDescent="0.25">
      <c r="A87" s="91" t="s">
        <v>23</v>
      </c>
      <c r="B87" s="92"/>
      <c r="C87" s="92"/>
      <c r="D87" s="92"/>
      <c r="E87" s="93"/>
      <c r="F87" s="18" t="s">
        <v>8</v>
      </c>
      <c r="G87" s="18" t="s">
        <v>70</v>
      </c>
      <c r="H87" s="18" t="s">
        <v>71</v>
      </c>
      <c r="I87" s="18" t="s">
        <v>82</v>
      </c>
      <c r="J87" s="19" t="s">
        <v>76</v>
      </c>
      <c r="K87" s="24" t="s">
        <v>77</v>
      </c>
      <c r="L87" s="34"/>
      <c r="M87" s="34"/>
    </row>
    <row r="88" spans="1:13" s="2" customFormat="1" ht="46.5" customHeight="1" x14ac:dyDescent="0.25">
      <c r="A88" s="91" t="s">
        <v>24</v>
      </c>
      <c r="B88" s="92"/>
      <c r="C88" s="92"/>
      <c r="D88" s="92"/>
      <c r="E88" s="93"/>
      <c r="F88" s="7" t="s">
        <v>25</v>
      </c>
      <c r="G88" s="33">
        <v>2.2000000000000002</v>
      </c>
      <c r="H88" s="6">
        <f>'Услуга №1'!H79</f>
        <v>536.9</v>
      </c>
      <c r="I88" s="6">
        <f>G88*H88*12</f>
        <v>14174.16</v>
      </c>
      <c r="J88" s="37">
        <f>J83</f>
        <v>8220</v>
      </c>
      <c r="K88" s="6">
        <f>I88/J88</f>
        <v>1.7243503649635037</v>
      </c>
      <c r="L88" s="38"/>
      <c r="M88" s="14"/>
    </row>
    <row r="89" spans="1:13" s="2" customFormat="1" ht="46.5" customHeight="1" x14ac:dyDescent="0.25">
      <c r="A89" s="91" t="str">
        <f>'Услуга №1'!A80:E80</f>
        <v>Абонентская связь (дополнительно)</v>
      </c>
      <c r="B89" s="92"/>
      <c r="C89" s="92"/>
      <c r="D89" s="92"/>
      <c r="E89" s="93"/>
      <c r="F89" s="7" t="s">
        <v>25</v>
      </c>
      <c r="G89" s="33">
        <v>6.6</v>
      </c>
      <c r="H89" s="6">
        <f>'Услуга №1'!H80</f>
        <v>76.7</v>
      </c>
      <c r="I89" s="6">
        <f>G89*H89</f>
        <v>506.21999999999997</v>
      </c>
      <c r="J89" s="37">
        <f>J88</f>
        <v>8220</v>
      </c>
      <c r="K89" s="6">
        <f t="shared" ref="K89:K90" si="12">I89/J89</f>
        <v>6.158394160583941E-2</v>
      </c>
      <c r="L89" s="38"/>
      <c r="M89" s="14"/>
    </row>
    <row r="90" spans="1:13" s="2" customFormat="1" ht="46.5" customHeight="1" x14ac:dyDescent="0.25">
      <c r="A90" s="91" t="str">
        <f>'Услуга №1'!A81:E81</f>
        <v>Услуги междугородней связи</v>
      </c>
      <c r="B90" s="92"/>
      <c r="C90" s="92"/>
      <c r="D90" s="92"/>
      <c r="E90" s="93"/>
      <c r="F90" s="7" t="s">
        <v>25</v>
      </c>
      <c r="G90" s="33"/>
      <c r="H90" s="6"/>
      <c r="I90" s="6">
        <v>1159.6199999999999</v>
      </c>
      <c r="J90" s="37">
        <f>J89</f>
        <v>8220</v>
      </c>
      <c r="K90" s="6">
        <f t="shared" si="12"/>
        <v>0.14107299270072993</v>
      </c>
      <c r="L90" s="38"/>
      <c r="M90" s="14"/>
    </row>
    <row r="91" spans="1:13" s="2" customFormat="1" ht="37.5" customHeight="1" x14ac:dyDescent="0.25">
      <c r="A91" s="91" t="s">
        <v>90</v>
      </c>
      <c r="B91" s="92"/>
      <c r="C91" s="92"/>
      <c r="D91" s="92"/>
      <c r="E91" s="93"/>
      <c r="F91" s="7" t="s">
        <v>91</v>
      </c>
      <c r="G91" s="33">
        <v>6.6</v>
      </c>
      <c r="H91" s="6">
        <f>'Услуга №1'!H82</f>
        <v>1000</v>
      </c>
      <c r="I91" s="6">
        <f t="shared" ref="I91" si="13">G91*H91</f>
        <v>6600</v>
      </c>
      <c r="J91" s="37">
        <f>J88</f>
        <v>8220</v>
      </c>
      <c r="K91" s="6">
        <f>I91/J91</f>
        <v>0.8029197080291971</v>
      </c>
      <c r="L91" s="38"/>
      <c r="M91" s="14"/>
    </row>
    <row r="92" spans="1:13" s="2" customFormat="1" x14ac:dyDescent="0.25">
      <c r="A92" s="99" t="s">
        <v>26</v>
      </c>
      <c r="B92" s="100"/>
      <c r="C92" s="100"/>
      <c r="D92" s="100"/>
      <c r="E92" s="100"/>
      <c r="F92" s="100"/>
      <c r="G92" s="100"/>
      <c r="H92" s="101"/>
      <c r="I92" s="35">
        <f>SUM(I88:I91)</f>
        <v>22440</v>
      </c>
      <c r="J92" s="39"/>
      <c r="K92" s="39">
        <f>SUM(K88:K91)</f>
        <v>2.7299270072992701</v>
      </c>
      <c r="L92" s="40"/>
      <c r="M92" s="14"/>
    </row>
    <row r="93" spans="1:13" s="2" customFormat="1" x14ac:dyDescent="0.25">
      <c r="A93" s="13"/>
      <c r="B93" s="13"/>
      <c r="C93" s="13"/>
      <c r="D93" s="13"/>
      <c r="E93" s="13"/>
      <c r="F93" s="13"/>
      <c r="G93" s="13"/>
      <c r="H93" s="13"/>
      <c r="I93" s="36"/>
      <c r="J93" s="41"/>
      <c r="K93" s="41"/>
      <c r="L93" s="40"/>
      <c r="M93" s="14"/>
    </row>
    <row r="94" spans="1:13" s="2" customFormat="1" x14ac:dyDescent="0.25">
      <c r="A94" s="13"/>
      <c r="B94" s="13"/>
      <c r="C94" s="13"/>
      <c r="D94" s="13"/>
      <c r="E94" s="13"/>
      <c r="F94" s="13"/>
      <c r="G94" s="13"/>
      <c r="H94" s="13"/>
      <c r="I94" s="36"/>
      <c r="J94" s="41"/>
      <c r="K94" s="41"/>
      <c r="L94" s="40"/>
      <c r="M94" s="14"/>
    </row>
    <row r="95" spans="1:13" s="2" customFormat="1" x14ac:dyDescent="0.25">
      <c r="A95" s="94" t="s">
        <v>43</v>
      </c>
      <c r="B95" s="94"/>
      <c r="C95" s="94"/>
      <c r="D95" s="94"/>
      <c r="E95" s="94"/>
      <c r="F95" s="94"/>
      <c r="G95" s="94"/>
      <c r="H95" s="94"/>
      <c r="I95" s="94"/>
      <c r="J95" s="94"/>
      <c r="K95" s="94"/>
      <c r="L95" s="94"/>
    </row>
    <row r="96" spans="1:13" s="2" customFormat="1" ht="75" x14ac:dyDescent="0.25">
      <c r="A96" s="91" t="s">
        <v>5</v>
      </c>
      <c r="B96" s="92"/>
      <c r="C96" s="92"/>
      <c r="D96" s="92"/>
      <c r="E96" s="93"/>
      <c r="F96" s="18" t="s">
        <v>6</v>
      </c>
      <c r="G96" s="18" t="s">
        <v>1</v>
      </c>
      <c r="H96" s="18" t="s">
        <v>74</v>
      </c>
      <c r="I96" s="18" t="s">
        <v>75</v>
      </c>
      <c r="J96" s="18" t="s">
        <v>76</v>
      </c>
      <c r="K96" s="27" t="s">
        <v>77</v>
      </c>
      <c r="L96" s="28"/>
    </row>
    <row r="97" spans="1:13" s="2" customFormat="1" ht="15" customHeight="1" x14ac:dyDescent="0.25">
      <c r="A97" s="86" t="s">
        <v>3</v>
      </c>
      <c r="B97" s="86"/>
      <c r="C97" s="86"/>
      <c r="D97" s="86"/>
      <c r="E97" s="86"/>
      <c r="F97" s="8">
        <f>'Услуга №1'!F88</f>
        <v>22813.39</v>
      </c>
      <c r="G97" s="33">
        <f>L20</f>
        <v>0.55000000000000004</v>
      </c>
      <c r="H97" s="42">
        <f>F97*12*G97</f>
        <v>150568.37400000001</v>
      </c>
      <c r="I97" s="6">
        <f>H97*1.302</f>
        <v>196040.02294800003</v>
      </c>
      <c r="J97" s="25">
        <f>J91</f>
        <v>8220</v>
      </c>
      <c r="K97" s="80">
        <f>I97/J97</f>
        <v>23.849151210218981</v>
      </c>
      <c r="L97" s="31"/>
    </row>
    <row r="98" spans="1:13" s="2" customFormat="1" ht="15" customHeight="1" x14ac:dyDescent="0.25">
      <c r="A98" s="86" t="s">
        <v>99</v>
      </c>
      <c r="B98" s="86"/>
      <c r="C98" s="86"/>
      <c r="D98" s="86"/>
      <c r="E98" s="86"/>
      <c r="F98" s="3">
        <f>'Услуга №1'!F89</f>
        <v>16072.85</v>
      </c>
      <c r="G98" s="33">
        <f t="shared" ref="G98:G99" si="14">L21</f>
        <v>0.55000000000000004</v>
      </c>
      <c r="H98" s="42">
        <f t="shared" ref="H98:H99" si="15">F98*12*G98</f>
        <v>106080.81000000001</v>
      </c>
      <c r="I98" s="6">
        <f t="shared" ref="I98:I99" si="16">H98*1.302</f>
        <v>138117.21462000001</v>
      </c>
      <c r="J98" s="25">
        <f>J97</f>
        <v>8220</v>
      </c>
      <c r="K98" s="80">
        <f t="shared" ref="K98:K99" si="17">I98/J98</f>
        <v>16.8025808540146</v>
      </c>
      <c r="L98" s="31"/>
    </row>
    <row r="99" spans="1:13" s="2" customFormat="1" ht="15" customHeight="1" x14ac:dyDescent="0.25">
      <c r="A99" s="104" t="s">
        <v>56</v>
      </c>
      <c r="B99" s="105"/>
      <c r="C99" s="105"/>
      <c r="D99" s="105"/>
      <c r="E99" s="106"/>
      <c r="F99" s="3">
        <f>'Услуга №1'!F94</f>
        <v>7902.99</v>
      </c>
      <c r="G99" s="33">
        <f t="shared" si="14"/>
        <v>0.55000000000000004</v>
      </c>
      <c r="H99" s="42">
        <f t="shared" si="15"/>
        <v>52159.734000000004</v>
      </c>
      <c r="I99" s="6">
        <f t="shared" si="16"/>
        <v>67911.973668000006</v>
      </c>
      <c r="J99" s="25">
        <f>J98</f>
        <v>8220</v>
      </c>
      <c r="K99" s="80">
        <f t="shared" si="17"/>
        <v>8.2617972832116795</v>
      </c>
      <c r="L99" s="31"/>
    </row>
    <row r="100" spans="1:13" ht="20.25" customHeight="1" x14ac:dyDescent="0.25">
      <c r="A100" s="95" t="s">
        <v>27</v>
      </c>
      <c r="B100" s="96"/>
      <c r="C100" s="96"/>
      <c r="D100" s="96"/>
      <c r="E100" s="96"/>
      <c r="F100" s="96"/>
      <c r="G100" s="96"/>
      <c r="H100" s="97"/>
      <c r="I100" s="35">
        <f>SUM(I97:I99)</f>
        <v>402069.21123600006</v>
      </c>
      <c r="J100" s="39"/>
      <c r="K100" s="84">
        <f>SUM(K97:K99)</f>
        <v>48.913529347445262</v>
      </c>
      <c r="L100" s="85"/>
      <c r="M100" s="73"/>
    </row>
    <row r="101" spans="1:13" s="2" customFormat="1" ht="12" customHeight="1" x14ac:dyDescent="0.25">
      <c r="F101" s="15"/>
      <c r="G101" s="15"/>
      <c r="H101" s="15"/>
      <c r="I101" s="15"/>
      <c r="J101" s="15"/>
      <c r="K101" s="15"/>
      <c r="L101" s="81"/>
    </row>
    <row r="102" spans="1:13" x14ac:dyDescent="0.25">
      <c r="A102" s="112" t="s">
        <v>92</v>
      </c>
      <c r="B102" s="112"/>
      <c r="C102" s="112"/>
      <c r="D102" s="112"/>
      <c r="E102" s="112"/>
      <c r="F102" s="112"/>
      <c r="G102" s="112"/>
      <c r="H102" s="112"/>
      <c r="I102" s="112"/>
      <c r="J102" s="112"/>
      <c r="K102" s="112"/>
      <c r="L102" s="118"/>
      <c r="M102" s="2"/>
    </row>
    <row r="103" spans="1:13" ht="45" x14ac:dyDescent="0.25">
      <c r="A103" s="98" t="s">
        <v>93</v>
      </c>
      <c r="B103" s="98"/>
      <c r="C103" s="98"/>
      <c r="D103" s="98"/>
      <c r="E103" s="98"/>
      <c r="F103" s="18" t="s">
        <v>8</v>
      </c>
      <c r="G103" s="18" t="s">
        <v>70</v>
      </c>
      <c r="H103" s="18" t="s">
        <v>71</v>
      </c>
      <c r="I103" s="18" t="s">
        <v>82</v>
      </c>
      <c r="J103" s="18" t="s">
        <v>76</v>
      </c>
      <c r="K103" s="27" t="s">
        <v>77</v>
      </c>
      <c r="L103" s="28"/>
      <c r="M103" s="2"/>
    </row>
    <row r="104" spans="1:13" x14ac:dyDescent="0.25">
      <c r="A104" s="86" t="s">
        <v>87</v>
      </c>
      <c r="B104" s="86"/>
      <c r="C104" s="86"/>
      <c r="D104" s="86"/>
      <c r="E104" s="86"/>
      <c r="F104" s="3" t="s">
        <v>28</v>
      </c>
      <c r="G104" s="33"/>
      <c r="H104" s="42"/>
      <c r="I104" s="42">
        <v>26496.81</v>
      </c>
      <c r="J104" s="25">
        <f>J99</f>
        <v>8220</v>
      </c>
      <c r="K104" s="17">
        <f>I104/J104</f>
        <v>3.2234562043795623</v>
      </c>
      <c r="L104" s="31"/>
      <c r="M104" s="2"/>
    </row>
    <row r="105" spans="1:13" hidden="1" x14ac:dyDescent="0.25">
      <c r="A105" s="86" t="s">
        <v>109</v>
      </c>
      <c r="B105" s="86"/>
      <c r="C105" s="86"/>
      <c r="D105" s="86"/>
      <c r="E105" s="86"/>
      <c r="F105" s="3" t="s">
        <v>28</v>
      </c>
      <c r="G105" s="33"/>
      <c r="H105" s="42">
        <v>33436.800000000003</v>
      </c>
      <c r="I105" s="42">
        <f>G105*H105</f>
        <v>0</v>
      </c>
      <c r="J105" s="25">
        <f>J104</f>
        <v>8220</v>
      </c>
      <c r="K105" s="17">
        <f>I105/J105</f>
        <v>0</v>
      </c>
      <c r="L105" s="31"/>
      <c r="M105" s="2"/>
    </row>
    <row r="106" spans="1:13" x14ac:dyDescent="0.25">
      <c r="A106" s="99" t="s">
        <v>94</v>
      </c>
      <c r="B106" s="100"/>
      <c r="C106" s="100"/>
      <c r="D106" s="100"/>
      <c r="E106" s="100"/>
      <c r="F106" s="100"/>
      <c r="G106" s="100"/>
      <c r="H106" s="100"/>
      <c r="I106" s="35">
        <f>SUM(I104:I105)</f>
        <v>26496.81</v>
      </c>
      <c r="J106" s="39"/>
      <c r="K106" s="39">
        <f>SUM(K104:K105)</f>
        <v>3.2234562043795623</v>
      </c>
      <c r="L106" s="31"/>
      <c r="M106" s="2"/>
    </row>
    <row r="107" spans="1:13" s="2" customFormat="1" x14ac:dyDescent="0.25">
      <c r="F107" s="15"/>
      <c r="G107" s="15"/>
      <c r="H107" s="15"/>
      <c r="I107" s="15"/>
      <c r="J107" s="15"/>
      <c r="K107" s="15"/>
      <c r="L107" s="15"/>
    </row>
    <row r="108" spans="1:13" s="2" customFormat="1" ht="12.75" customHeight="1" x14ac:dyDescent="0.25">
      <c r="A108" s="112" t="s">
        <v>29</v>
      </c>
      <c r="B108" s="112"/>
      <c r="C108" s="112"/>
      <c r="D108" s="112"/>
      <c r="E108" s="112"/>
      <c r="F108" s="112"/>
      <c r="G108" s="112"/>
      <c r="H108" s="112"/>
      <c r="I108" s="112"/>
      <c r="J108" s="112"/>
      <c r="K108" s="112"/>
      <c r="L108" s="112"/>
    </row>
    <row r="109" spans="1:13" s="2" customFormat="1" ht="15" customHeight="1" x14ac:dyDescent="0.25">
      <c r="A109" s="113" t="s">
        <v>30</v>
      </c>
      <c r="B109" s="113"/>
      <c r="C109" s="113"/>
      <c r="D109" s="91" t="s">
        <v>31</v>
      </c>
      <c r="E109" s="92"/>
      <c r="F109" s="92"/>
      <c r="G109" s="92"/>
      <c r="H109" s="92"/>
      <c r="I109" s="92"/>
      <c r="J109" s="93"/>
      <c r="K109" s="113" t="s">
        <v>42</v>
      </c>
      <c r="L109" s="113"/>
    </row>
    <row r="110" spans="1:13" s="2" customFormat="1" ht="30" x14ac:dyDescent="0.25">
      <c r="A110" s="3" t="s">
        <v>32</v>
      </c>
      <c r="B110" s="5" t="s">
        <v>33</v>
      </c>
      <c r="C110" s="3" t="s">
        <v>34</v>
      </c>
      <c r="D110" s="3" t="s">
        <v>35</v>
      </c>
      <c r="E110" s="3" t="s">
        <v>36</v>
      </c>
      <c r="F110" s="3" t="s">
        <v>37</v>
      </c>
      <c r="G110" s="3" t="s">
        <v>38</v>
      </c>
      <c r="H110" s="3" t="s">
        <v>39</v>
      </c>
      <c r="I110" s="3" t="s">
        <v>40</v>
      </c>
      <c r="J110" s="3" t="s">
        <v>41</v>
      </c>
      <c r="K110" s="113"/>
      <c r="L110" s="113"/>
    </row>
    <row r="111" spans="1:13" s="2" customFormat="1" x14ac:dyDescent="0.25">
      <c r="A111" s="6">
        <f>K60</f>
        <v>333.47301691445261</v>
      </c>
      <c r="B111" s="6"/>
      <c r="C111" s="6"/>
      <c r="D111" s="6">
        <f>K68</f>
        <v>118.35705596107056</v>
      </c>
      <c r="E111" s="6">
        <f>K79</f>
        <v>13.530800243309004</v>
      </c>
      <c r="F111" s="6"/>
      <c r="G111" s="6">
        <f>K92</f>
        <v>2.7299270072992701</v>
      </c>
      <c r="H111" s="3"/>
      <c r="I111" s="6">
        <f>K100</f>
        <v>48.913529347445262</v>
      </c>
      <c r="J111" s="6">
        <f>K106+K84</f>
        <v>3.2234562043795623</v>
      </c>
      <c r="K111" s="107">
        <f>SUM(A111:J111)</f>
        <v>520.22778567795626</v>
      </c>
      <c r="L111" s="108"/>
    </row>
    <row r="112" spans="1:13" s="2" customFormat="1" x14ac:dyDescent="0.25"/>
    <row r="113" spans="1:14" ht="15.75" x14ac:dyDescent="0.25">
      <c r="A113" s="10" t="s">
        <v>66</v>
      </c>
      <c r="B113" s="11"/>
      <c r="C113" s="11"/>
      <c r="D113" s="11"/>
      <c r="E113" s="11"/>
      <c r="F113" s="109" t="str">
        <f>'Услуга №1'!F108:H108</f>
        <v xml:space="preserve">          О. Е. Федичкина</v>
      </c>
      <c r="G113" s="110"/>
      <c r="H113" s="110"/>
      <c r="I113" s="2"/>
      <c r="J113" s="2"/>
      <c r="K113" s="2"/>
      <c r="L113" s="2"/>
      <c r="M113" s="2"/>
      <c r="N113" s="2"/>
    </row>
    <row r="114" spans="1:14" x14ac:dyDescent="0.25">
      <c r="A114" s="2"/>
      <c r="B114" s="2"/>
      <c r="C114" s="2"/>
      <c r="D114" s="2"/>
      <c r="E114" s="2"/>
      <c r="F114" s="2"/>
      <c r="G114" s="2"/>
      <c r="H114" s="2"/>
      <c r="I114" s="44">
        <f>I106+I100+I92+I84+I79+I68+I60</f>
        <v>4276272.3982728003</v>
      </c>
      <c r="J114" s="2"/>
      <c r="K114" s="44">
        <f>K111*J105</f>
        <v>4276272.3982728003</v>
      </c>
      <c r="L114" s="2"/>
      <c r="M114" s="2"/>
      <c r="N114" s="2"/>
    </row>
    <row r="115" spans="1:14" x14ac:dyDescent="0.25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</row>
    <row r="116" spans="1:14" x14ac:dyDescent="0.25">
      <c r="A116" s="12" t="str">
        <f>'Услуга №1'!A111:C111</f>
        <v>Курлович Анастасия Вячеславовна</v>
      </c>
      <c r="C116" s="1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</row>
    <row r="117" spans="1:14" x14ac:dyDescent="0.25">
      <c r="A117" s="12" t="s">
        <v>61</v>
      </c>
      <c r="C117" s="12"/>
      <c r="I117" s="51"/>
    </row>
  </sheetData>
  <mergeCells count="112">
    <mergeCell ref="G35:K35"/>
    <mergeCell ref="G36:K36"/>
    <mergeCell ref="A36:E36"/>
    <mergeCell ref="A37:E37"/>
    <mergeCell ref="A25:E25"/>
    <mergeCell ref="G25:K25"/>
    <mergeCell ref="A26:E26"/>
    <mergeCell ref="G26:K26"/>
    <mergeCell ref="A27:E27"/>
    <mergeCell ref="A3:D3"/>
    <mergeCell ref="A5:F5"/>
    <mergeCell ref="A7:F7"/>
    <mergeCell ref="A4:F4"/>
    <mergeCell ref="A22:E22"/>
    <mergeCell ref="G22:K22"/>
    <mergeCell ref="A19:E19"/>
    <mergeCell ref="G19:K19"/>
    <mergeCell ref="A20:E20"/>
    <mergeCell ref="G20:K20"/>
    <mergeCell ref="A21:E21"/>
    <mergeCell ref="G21:K21"/>
    <mergeCell ref="G24:K24"/>
    <mergeCell ref="G37:K37"/>
    <mergeCell ref="A23:E23"/>
    <mergeCell ref="A9:M9"/>
    <mergeCell ref="A10:M10"/>
    <mergeCell ref="A11:M11"/>
    <mergeCell ref="G23:K23"/>
    <mergeCell ref="A28:E28"/>
    <mergeCell ref="G28:K28"/>
    <mergeCell ref="A29:E29"/>
    <mergeCell ref="G29:K29"/>
    <mergeCell ref="A30:E30"/>
    <mergeCell ref="G30:K30"/>
    <mergeCell ref="A33:E33"/>
    <mergeCell ref="G33:K33"/>
    <mergeCell ref="A31:E31"/>
    <mergeCell ref="G31:K31"/>
    <mergeCell ref="A32:E32"/>
    <mergeCell ref="G32:K32"/>
    <mergeCell ref="A24:E24"/>
    <mergeCell ref="G27:K27"/>
    <mergeCell ref="A34:E34"/>
    <mergeCell ref="G34:K34"/>
    <mergeCell ref="A35:E35"/>
    <mergeCell ref="A56:E56"/>
    <mergeCell ref="A57:E57"/>
    <mergeCell ref="A58:E58"/>
    <mergeCell ref="A47:E47"/>
    <mergeCell ref="A87:E87"/>
    <mergeCell ref="A89:E89"/>
    <mergeCell ref="A95:L95"/>
    <mergeCell ref="A97:E97"/>
    <mergeCell ref="A91:E91"/>
    <mergeCell ref="A90:E90"/>
    <mergeCell ref="A75:E75"/>
    <mergeCell ref="A63:E63"/>
    <mergeCell ref="A64:E64"/>
    <mergeCell ref="A65:E65"/>
    <mergeCell ref="A68:H68"/>
    <mergeCell ref="A70:L70"/>
    <mergeCell ref="A71:E71"/>
    <mergeCell ref="A73:E73"/>
    <mergeCell ref="A74:E74"/>
    <mergeCell ref="A84:H84"/>
    <mergeCell ref="A76:E76"/>
    <mergeCell ref="A77:E77"/>
    <mergeCell ref="A67:E67"/>
    <mergeCell ref="A82:E82"/>
    <mergeCell ref="A62:L62"/>
    <mergeCell ref="A66:E66"/>
    <mergeCell ref="A48:E48"/>
    <mergeCell ref="A60:E60"/>
    <mergeCell ref="A83:E83"/>
    <mergeCell ref="A72:E72"/>
    <mergeCell ref="A86:L86"/>
    <mergeCell ref="G38:K38"/>
    <mergeCell ref="K111:L111"/>
    <mergeCell ref="A38:E38"/>
    <mergeCell ref="A42:E42"/>
    <mergeCell ref="A43:E43"/>
    <mergeCell ref="A44:E44"/>
    <mergeCell ref="A45:E45"/>
    <mergeCell ref="A46:E46"/>
    <mergeCell ref="A59:E59"/>
    <mergeCell ref="A49:E49"/>
    <mergeCell ref="A50:E50"/>
    <mergeCell ref="A51:E51"/>
    <mergeCell ref="A52:E52"/>
    <mergeCell ref="A53:E53"/>
    <mergeCell ref="A54:E54"/>
    <mergeCell ref="A41:E41"/>
    <mergeCell ref="A55:E55"/>
    <mergeCell ref="F113:H113"/>
    <mergeCell ref="A78:E78"/>
    <mergeCell ref="A79:H79"/>
    <mergeCell ref="A105:E105"/>
    <mergeCell ref="A88:E88"/>
    <mergeCell ref="A92:H92"/>
    <mergeCell ref="A96:E96"/>
    <mergeCell ref="A100:H100"/>
    <mergeCell ref="A102:L102"/>
    <mergeCell ref="A106:H106"/>
    <mergeCell ref="A108:L108"/>
    <mergeCell ref="A109:C109"/>
    <mergeCell ref="D109:J109"/>
    <mergeCell ref="K109:L110"/>
    <mergeCell ref="A104:E104"/>
    <mergeCell ref="A103:E103"/>
    <mergeCell ref="A98:E98"/>
    <mergeCell ref="A99:E99"/>
    <mergeCell ref="A81:L81"/>
  </mergeCells>
  <printOptions horizontalCentered="1"/>
  <pageMargins left="0" right="0" top="0" bottom="0" header="0" footer="0"/>
  <pageSetup paperSize="9" scale="85" orientation="landscape" horizontalDpi="180" verticalDpi="180" r:id="rId1"/>
  <rowBreaks count="2" manualBreakCount="2">
    <brk id="37" max="11" man="1"/>
    <brk id="74" max="11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115"/>
  <sheetViews>
    <sheetView view="pageBreakPreview" zoomScale="60" zoomScaleNormal="90" workbookViewId="0">
      <selection activeCell="A20" sqref="A20:E20"/>
    </sheetView>
  </sheetViews>
  <sheetFormatPr defaultRowHeight="15" x14ac:dyDescent="0.25"/>
  <cols>
    <col min="1" max="1" width="9.140625" style="20"/>
    <col min="2" max="2" width="11" style="20" customWidth="1"/>
    <col min="3" max="4" width="9.140625" style="20"/>
    <col min="5" max="5" width="8.85546875" style="20" customWidth="1"/>
    <col min="6" max="6" width="11.42578125" style="20" customWidth="1"/>
    <col min="7" max="7" width="11" style="20" customWidth="1"/>
    <col min="8" max="8" width="12.85546875" style="20" customWidth="1"/>
    <col min="9" max="11" width="13.7109375" style="20" customWidth="1"/>
    <col min="12" max="12" width="11" style="20" customWidth="1"/>
    <col min="13" max="13" width="13.85546875" style="20" customWidth="1"/>
    <col min="14" max="16384" width="9.140625" style="20"/>
  </cols>
  <sheetData>
    <row r="2" spans="1:13" x14ac:dyDescent="0.25">
      <c r="A2" s="115" t="s">
        <v>63</v>
      </c>
      <c r="B2" s="115"/>
      <c r="C2" s="115"/>
      <c r="D2" s="115"/>
    </row>
    <row r="3" spans="1:13" x14ac:dyDescent="0.25">
      <c r="A3" s="115" t="s">
        <v>64</v>
      </c>
      <c r="B3" s="115"/>
      <c r="C3" s="117"/>
      <c r="D3" s="117"/>
      <c r="E3" s="117"/>
      <c r="F3" s="117"/>
    </row>
    <row r="4" spans="1:13" x14ac:dyDescent="0.25">
      <c r="A4" s="116" t="s">
        <v>65</v>
      </c>
      <c r="B4" s="116"/>
      <c r="C4" s="116"/>
      <c r="D4" s="117"/>
      <c r="E4" s="117"/>
      <c r="F4" s="117"/>
    </row>
    <row r="5" spans="1:13" x14ac:dyDescent="0.25">
      <c r="A5" s="79"/>
      <c r="B5" s="79"/>
      <c r="C5" s="79"/>
      <c r="D5" s="22"/>
    </row>
    <row r="6" spans="1:13" x14ac:dyDescent="0.25">
      <c r="A6" s="116" t="s">
        <v>117</v>
      </c>
      <c r="B6" s="116"/>
      <c r="C6" s="116"/>
      <c r="D6" s="117"/>
      <c r="E6" s="117"/>
      <c r="F6" s="117"/>
    </row>
    <row r="8" spans="1:13" x14ac:dyDescent="0.25">
      <c r="A8" s="111" t="s">
        <v>62</v>
      </c>
      <c r="B8" s="111"/>
      <c r="C8" s="111"/>
      <c r="D8" s="111"/>
      <c r="E8" s="111"/>
      <c r="F8" s="111"/>
      <c r="G8" s="111"/>
      <c r="H8" s="111"/>
      <c r="I8" s="111"/>
      <c r="J8" s="111"/>
      <c r="K8" s="111"/>
      <c r="L8" s="111"/>
      <c r="M8" s="111"/>
    </row>
    <row r="9" spans="1:13" x14ac:dyDescent="0.25">
      <c r="A9" s="111" t="s">
        <v>73</v>
      </c>
      <c r="B9" s="111"/>
      <c r="C9" s="111"/>
      <c r="D9" s="111"/>
      <c r="E9" s="111"/>
      <c r="F9" s="111"/>
      <c r="G9" s="111"/>
      <c r="H9" s="111"/>
      <c r="I9" s="111"/>
      <c r="J9" s="111"/>
      <c r="K9" s="111"/>
      <c r="L9" s="111"/>
      <c r="M9" s="111"/>
    </row>
    <row r="10" spans="1:13" x14ac:dyDescent="0.25">
      <c r="A10" s="111" t="s">
        <v>113</v>
      </c>
      <c r="B10" s="111"/>
      <c r="C10" s="111"/>
      <c r="D10" s="111"/>
      <c r="E10" s="111"/>
      <c r="F10" s="111"/>
      <c r="G10" s="111"/>
      <c r="H10" s="111"/>
      <c r="I10" s="111"/>
      <c r="J10" s="111"/>
      <c r="K10" s="111"/>
      <c r="L10" s="111"/>
      <c r="M10" s="111"/>
    </row>
    <row r="12" spans="1:13" s="2" customFormat="1" x14ac:dyDescent="0.25">
      <c r="A12" s="1" t="s">
        <v>57</v>
      </c>
    </row>
    <row r="13" spans="1:13" s="2" customFormat="1" x14ac:dyDescent="0.25">
      <c r="A13" s="1" t="s">
        <v>124</v>
      </c>
    </row>
    <row r="14" spans="1:13" s="2" customFormat="1" x14ac:dyDescent="0.25">
      <c r="A14" s="1" t="s">
        <v>112</v>
      </c>
    </row>
    <row r="15" spans="1:13" s="2" customFormat="1" x14ac:dyDescent="0.25">
      <c r="A15" s="1" t="s">
        <v>123</v>
      </c>
    </row>
    <row r="16" spans="1:13" s="2" customFormat="1" x14ac:dyDescent="0.25">
      <c r="A16" s="1" t="s">
        <v>126</v>
      </c>
    </row>
    <row r="17" spans="1:12" s="2" customFormat="1" ht="30" x14ac:dyDescent="0.25">
      <c r="A17" s="113" t="s">
        <v>0</v>
      </c>
      <c r="B17" s="113"/>
      <c r="C17" s="113"/>
      <c r="D17" s="113"/>
      <c r="E17" s="113"/>
      <c r="F17" s="78" t="s">
        <v>1</v>
      </c>
      <c r="G17" s="113" t="s">
        <v>2</v>
      </c>
      <c r="H17" s="113"/>
      <c r="I17" s="113"/>
      <c r="J17" s="113"/>
      <c r="K17" s="113"/>
      <c r="L17" s="78" t="s">
        <v>1</v>
      </c>
    </row>
    <row r="18" spans="1:12" s="2" customFormat="1" x14ac:dyDescent="0.25">
      <c r="A18" s="86" t="s">
        <v>54</v>
      </c>
      <c r="B18" s="86"/>
      <c r="C18" s="86"/>
      <c r="D18" s="86"/>
      <c r="E18" s="86"/>
      <c r="F18" s="58">
        <v>1.7000000000000001E-2</v>
      </c>
      <c r="G18" s="86" t="s">
        <v>3</v>
      </c>
      <c r="H18" s="86"/>
      <c r="I18" s="86"/>
      <c r="J18" s="86"/>
      <c r="K18" s="86"/>
      <c r="L18" s="58">
        <v>1.7000000000000001E-2</v>
      </c>
    </row>
    <row r="19" spans="1:12" s="2" customFormat="1" x14ac:dyDescent="0.25">
      <c r="A19" s="104" t="s">
        <v>98</v>
      </c>
      <c r="B19" s="105"/>
      <c r="C19" s="105"/>
      <c r="D19" s="105"/>
      <c r="E19" s="106"/>
      <c r="F19" s="58">
        <v>1.7000000000000001E-2</v>
      </c>
      <c r="G19" s="86" t="s">
        <v>99</v>
      </c>
      <c r="H19" s="86"/>
      <c r="I19" s="86"/>
      <c r="J19" s="86"/>
      <c r="K19" s="86"/>
      <c r="L19" s="58">
        <v>1.7000000000000001E-2</v>
      </c>
    </row>
    <row r="20" spans="1:12" s="2" customFormat="1" x14ac:dyDescent="0.25">
      <c r="A20" s="86" t="s">
        <v>44</v>
      </c>
      <c r="B20" s="86"/>
      <c r="C20" s="86"/>
      <c r="D20" s="86"/>
      <c r="E20" s="86"/>
      <c r="F20" s="58">
        <v>1.7000000000000001E-2</v>
      </c>
      <c r="G20" s="86" t="s">
        <v>100</v>
      </c>
      <c r="H20" s="86"/>
      <c r="I20" s="86"/>
      <c r="J20" s="86"/>
      <c r="K20" s="86"/>
      <c r="L20" s="58">
        <v>1.7000000000000001E-2</v>
      </c>
    </row>
    <row r="21" spans="1:12" s="2" customFormat="1" x14ac:dyDescent="0.25">
      <c r="A21" s="86" t="s">
        <v>46</v>
      </c>
      <c r="B21" s="86"/>
      <c r="C21" s="86"/>
      <c r="D21" s="86"/>
      <c r="E21" s="86"/>
      <c r="F21" s="58">
        <v>2.5000000000000001E-2</v>
      </c>
      <c r="G21" s="86" t="s">
        <v>69</v>
      </c>
      <c r="H21" s="86"/>
      <c r="I21" s="86"/>
      <c r="J21" s="86"/>
      <c r="K21" s="86"/>
      <c r="L21" s="58">
        <v>1.7000000000000001E-2</v>
      </c>
    </row>
    <row r="22" spans="1:12" s="2" customFormat="1" x14ac:dyDescent="0.25">
      <c r="A22" s="86" t="s">
        <v>45</v>
      </c>
      <c r="B22" s="86"/>
      <c r="C22" s="86"/>
      <c r="D22" s="86"/>
      <c r="E22" s="86"/>
      <c r="F22" s="58">
        <v>0.111</v>
      </c>
      <c r="G22" s="86" t="s">
        <v>51</v>
      </c>
      <c r="H22" s="86"/>
      <c r="I22" s="86"/>
      <c r="J22" s="86"/>
      <c r="K22" s="86"/>
      <c r="L22" s="58">
        <v>3.4200000000000001E-2</v>
      </c>
    </row>
    <row r="23" spans="1:12" s="2" customFormat="1" x14ac:dyDescent="0.25">
      <c r="A23" s="86" t="s">
        <v>79</v>
      </c>
      <c r="B23" s="86"/>
      <c r="C23" s="86"/>
      <c r="D23" s="86"/>
      <c r="E23" s="86"/>
      <c r="F23" s="58">
        <v>8.9999999999999993E-3</v>
      </c>
      <c r="G23" s="86" t="s">
        <v>49</v>
      </c>
      <c r="H23" s="86"/>
      <c r="I23" s="86"/>
      <c r="J23" s="86"/>
      <c r="K23" s="86"/>
      <c r="L23" s="58">
        <v>5.1299999999999998E-2</v>
      </c>
    </row>
    <row r="24" spans="1:12" s="2" customFormat="1" x14ac:dyDescent="0.25">
      <c r="A24" s="86" t="s">
        <v>78</v>
      </c>
      <c r="B24" s="86"/>
      <c r="C24" s="86"/>
      <c r="D24" s="86"/>
      <c r="E24" s="86"/>
      <c r="F24" s="58">
        <v>1.7000000000000001E-2</v>
      </c>
      <c r="G24" s="104" t="s">
        <v>56</v>
      </c>
      <c r="H24" s="105"/>
      <c r="I24" s="105"/>
      <c r="J24" s="105"/>
      <c r="K24" s="106"/>
      <c r="L24" s="58">
        <v>1.7000000000000001E-2</v>
      </c>
    </row>
    <row r="25" spans="1:12" s="2" customFormat="1" x14ac:dyDescent="0.25">
      <c r="A25" s="87" t="s">
        <v>53</v>
      </c>
      <c r="B25" s="87"/>
      <c r="C25" s="87"/>
      <c r="D25" s="87"/>
      <c r="E25" s="87"/>
      <c r="F25" s="58">
        <v>1.7000000000000001E-2</v>
      </c>
      <c r="G25" s="86"/>
      <c r="H25" s="86"/>
      <c r="I25" s="86"/>
      <c r="J25" s="86"/>
      <c r="K25" s="86"/>
      <c r="L25" s="59"/>
    </row>
    <row r="26" spans="1:12" s="2" customFormat="1" x14ac:dyDescent="0.25">
      <c r="A26" s="86" t="s">
        <v>48</v>
      </c>
      <c r="B26" s="86"/>
      <c r="C26" s="86"/>
      <c r="D26" s="86"/>
      <c r="E26" s="86"/>
      <c r="F26" s="58">
        <v>1.7000000000000001E-2</v>
      </c>
      <c r="G26" s="104"/>
      <c r="H26" s="105"/>
      <c r="I26" s="105"/>
      <c r="J26" s="105"/>
      <c r="K26" s="106"/>
      <c r="L26" s="4"/>
    </row>
    <row r="27" spans="1:12" s="2" customFormat="1" x14ac:dyDescent="0.25">
      <c r="A27" s="86" t="s">
        <v>52</v>
      </c>
      <c r="B27" s="86"/>
      <c r="C27" s="86"/>
      <c r="D27" s="86"/>
      <c r="E27" s="86"/>
      <c r="F27" s="58">
        <v>1.7000000000000001E-2</v>
      </c>
      <c r="G27" s="87"/>
      <c r="H27" s="87"/>
      <c r="I27" s="87"/>
      <c r="J27" s="87"/>
      <c r="K27" s="87"/>
      <c r="L27" s="4"/>
    </row>
    <row r="28" spans="1:12" s="2" customFormat="1" x14ac:dyDescent="0.25">
      <c r="A28" s="86" t="s">
        <v>47</v>
      </c>
      <c r="B28" s="86"/>
      <c r="C28" s="86"/>
      <c r="D28" s="86"/>
      <c r="E28" s="86"/>
      <c r="F28" s="58">
        <v>1.7000000000000001E-2</v>
      </c>
      <c r="G28" s="87"/>
      <c r="H28" s="87"/>
      <c r="I28" s="87"/>
      <c r="J28" s="87"/>
      <c r="K28" s="87"/>
      <c r="L28" s="4"/>
    </row>
    <row r="29" spans="1:12" s="2" customFormat="1" x14ac:dyDescent="0.25">
      <c r="A29" s="87" t="s">
        <v>50</v>
      </c>
      <c r="B29" s="87"/>
      <c r="C29" s="87"/>
      <c r="D29" s="87"/>
      <c r="E29" s="87"/>
      <c r="F29" s="58">
        <v>1.7000000000000001E-2</v>
      </c>
      <c r="G29" s="104"/>
      <c r="H29" s="105"/>
      <c r="I29" s="105"/>
      <c r="J29" s="105"/>
      <c r="K29" s="106"/>
      <c r="L29" s="4"/>
    </row>
    <row r="30" spans="1:12" s="2" customFormat="1" x14ac:dyDescent="0.25">
      <c r="A30" s="86" t="s">
        <v>55</v>
      </c>
      <c r="B30" s="86"/>
      <c r="C30" s="86"/>
      <c r="D30" s="86"/>
      <c r="E30" s="86"/>
      <c r="F30" s="58">
        <v>1.7000000000000001E-2</v>
      </c>
      <c r="G30" s="87"/>
      <c r="H30" s="87"/>
      <c r="I30" s="87"/>
      <c r="J30" s="87"/>
      <c r="K30" s="87"/>
      <c r="L30" s="4"/>
    </row>
    <row r="31" spans="1:12" s="2" customFormat="1" x14ac:dyDescent="0.25">
      <c r="A31" s="86" t="s">
        <v>80</v>
      </c>
      <c r="B31" s="86"/>
      <c r="C31" s="86"/>
      <c r="D31" s="86"/>
      <c r="E31" s="86"/>
      <c r="F31" s="58">
        <v>1.7000000000000001E-2</v>
      </c>
      <c r="G31" s="87"/>
      <c r="H31" s="87"/>
      <c r="I31" s="87"/>
      <c r="J31" s="87"/>
      <c r="K31" s="87"/>
      <c r="L31" s="4"/>
    </row>
    <row r="32" spans="1:12" s="1" customFormat="1" ht="14.25" x14ac:dyDescent="0.2">
      <c r="A32" s="114" t="s">
        <v>4</v>
      </c>
      <c r="B32" s="114"/>
      <c r="C32" s="114"/>
      <c r="D32" s="114"/>
      <c r="E32" s="114"/>
      <c r="F32" s="56">
        <f>SUM(F18:F31)</f>
        <v>0.33200000000000013</v>
      </c>
      <c r="G32" s="114" t="s">
        <v>4</v>
      </c>
      <c r="H32" s="114"/>
      <c r="I32" s="114"/>
      <c r="J32" s="114"/>
      <c r="K32" s="114"/>
      <c r="L32" s="60">
        <f>SUM(L18:L31)</f>
        <v>0.17050000000000004</v>
      </c>
    </row>
    <row r="34" spans="1:12" s="2" customFormat="1" x14ac:dyDescent="0.25">
      <c r="A34" s="1" t="s">
        <v>105</v>
      </c>
      <c r="F34" s="2">
        <v>257</v>
      </c>
    </row>
    <row r="35" spans="1:12" s="2" customFormat="1" ht="75" x14ac:dyDescent="0.25">
      <c r="A35" s="91" t="s">
        <v>5</v>
      </c>
      <c r="B35" s="92"/>
      <c r="C35" s="92"/>
      <c r="D35" s="92"/>
      <c r="E35" s="93"/>
      <c r="F35" s="78" t="s">
        <v>6</v>
      </c>
      <c r="G35" s="78" t="s">
        <v>1</v>
      </c>
      <c r="H35" s="78" t="s">
        <v>74</v>
      </c>
      <c r="I35" s="78" t="s">
        <v>75</v>
      </c>
      <c r="J35" s="78" t="s">
        <v>76</v>
      </c>
      <c r="K35" s="24" t="s">
        <v>77</v>
      </c>
      <c r="L35" s="5"/>
    </row>
    <row r="36" spans="1:12" s="2" customFormat="1" ht="15" customHeight="1" x14ac:dyDescent="0.25">
      <c r="A36" s="86" t="s">
        <v>54</v>
      </c>
      <c r="B36" s="86"/>
      <c r="C36" s="86"/>
      <c r="D36" s="86"/>
      <c r="E36" s="86"/>
      <c r="F36" s="3">
        <f>'Услуга №2 '!F42</f>
        <v>17642.55</v>
      </c>
      <c r="G36" s="58">
        <f>F18</f>
        <v>1.7000000000000001E-2</v>
      </c>
      <c r="H36" s="6">
        <f>F36*G36*12</f>
        <v>3599.0802000000003</v>
      </c>
      <c r="I36" s="6">
        <f>H36*1.302</f>
        <v>4686.002420400001</v>
      </c>
      <c r="J36" s="25">
        <f>F34</f>
        <v>257</v>
      </c>
      <c r="K36" s="6">
        <f>I36/J36</f>
        <v>18.233472452918292</v>
      </c>
      <c r="L36" s="6"/>
    </row>
    <row r="37" spans="1:12" s="2" customFormat="1" ht="15" customHeight="1" x14ac:dyDescent="0.25">
      <c r="A37" s="86" t="s">
        <v>98</v>
      </c>
      <c r="B37" s="86"/>
      <c r="C37" s="86"/>
      <c r="D37" s="86"/>
      <c r="E37" s="86"/>
      <c r="F37" s="3">
        <f>'Услуга №2 '!F43</f>
        <v>16072.85</v>
      </c>
      <c r="G37" s="58">
        <f t="shared" ref="G37:G49" si="0">F19</f>
        <v>1.7000000000000001E-2</v>
      </c>
      <c r="H37" s="6">
        <f t="shared" ref="H37:H49" si="1">F37*G37*12</f>
        <v>3278.8613999999998</v>
      </c>
      <c r="I37" s="6">
        <f t="shared" ref="I37:I46" si="2">H37*1.302</f>
        <v>4269.0775427999997</v>
      </c>
      <c r="J37" s="25">
        <f>J36</f>
        <v>257</v>
      </c>
      <c r="K37" s="6">
        <f t="shared" ref="K37:K46" si="3">I37/J37</f>
        <v>16.611196664591439</v>
      </c>
      <c r="L37" s="6"/>
    </row>
    <row r="38" spans="1:12" s="2" customFormat="1" ht="15" customHeight="1" x14ac:dyDescent="0.25">
      <c r="A38" s="86" t="s">
        <v>44</v>
      </c>
      <c r="B38" s="86"/>
      <c r="C38" s="86"/>
      <c r="D38" s="86"/>
      <c r="E38" s="86"/>
      <c r="F38" s="3">
        <f>'Услуга №2 '!F46</f>
        <v>12763.79</v>
      </c>
      <c r="G38" s="58">
        <f t="shared" si="0"/>
        <v>1.7000000000000001E-2</v>
      </c>
      <c r="H38" s="6">
        <f t="shared" si="1"/>
        <v>2603.8131600000006</v>
      </c>
      <c r="I38" s="6">
        <f t="shared" si="2"/>
        <v>3390.1647343200011</v>
      </c>
      <c r="J38" s="25">
        <f t="shared" ref="J38:J44" si="4">J37</f>
        <v>257</v>
      </c>
      <c r="K38" s="6">
        <f t="shared" si="3"/>
        <v>13.191302468171211</v>
      </c>
      <c r="L38" s="6"/>
    </row>
    <row r="39" spans="1:12" s="2" customFormat="1" ht="15" customHeight="1" x14ac:dyDescent="0.25">
      <c r="A39" s="86" t="s">
        <v>46</v>
      </c>
      <c r="B39" s="86"/>
      <c r="C39" s="86"/>
      <c r="D39" s="86"/>
      <c r="E39" s="86"/>
      <c r="F39" s="3">
        <f>'Услуга №2 '!F47</f>
        <v>13656.8</v>
      </c>
      <c r="G39" s="58">
        <f t="shared" si="0"/>
        <v>2.5000000000000001E-2</v>
      </c>
      <c r="H39" s="6">
        <f t="shared" si="1"/>
        <v>4097.04</v>
      </c>
      <c r="I39" s="6">
        <f t="shared" si="2"/>
        <v>5334.3460800000003</v>
      </c>
      <c r="J39" s="25">
        <f t="shared" si="4"/>
        <v>257</v>
      </c>
      <c r="K39" s="6">
        <f t="shared" si="3"/>
        <v>20.756210428015564</v>
      </c>
      <c r="L39" s="6"/>
    </row>
    <row r="40" spans="1:12" s="2" customFormat="1" ht="15" customHeight="1" x14ac:dyDescent="0.25">
      <c r="A40" s="86" t="s">
        <v>45</v>
      </c>
      <c r="B40" s="86"/>
      <c r="C40" s="86"/>
      <c r="D40" s="86"/>
      <c r="E40" s="86"/>
      <c r="F40" s="3">
        <f>'Услуга №2 '!F48</f>
        <v>7982.54</v>
      </c>
      <c r="G40" s="58">
        <f t="shared" si="0"/>
        <v>0.111</v>
      </c>
      <c r="H40" s="6">
        <f t="shared" si="1"/>
        <v>10632.743280000001</v>
      </c>
      <c r="I40" s="6">
        <f t="shared" si="2"/>
        <v>13843.831750560001</v>
      </c>
      <c r="J40" s="25">
        <f t="shared" si="4"/>
        <v>257</v>
      </c>
      <c r="K40" s="6">
        <f t="shared" si="3"/>
        <v>53.867049613073931</v>
      </c>
      <c r="L40" s="6"/>
    </row>
    <row r="41" spans="1:12" s="2" customFormat="1" ht="15" customHeight="1" x14ac:dyDescent="0.25">
      <c r="A41" s="86" t="s">
        <v>79</v>
      </c>
      <c r="B41" s="86"/>
      <c r="C41" s="86"/>
      <c r="D41" s="86"/>
      <c r="E41" s="86"/>
      <c r="F41" s="3">
        <f>'Услуга №2 '!F50</f>
        <v>7897.6</v>
      </c>
      <c r="G41" s="58">
        <f t="shared" si="0"/>
        <v>8.9999999999999993E-3</v>
      </c>
      <c r="H41" s="6">
        <f t="shared" si="1"/>
        <v>852.94080000000008</v>
      </c>
      <c r="I41" s="6">
        <f t="shared" si="2"/>
        <v>1110.5289216000001</v>
      </c>
      <c r="J41" s="25">
        <f t="shared" si="4"/>
        <v>257</v>
      </c>
      <c r="K41" s="6">
        <f t="shared" si="3"/>
        <v>4.3211242085603114</v>
      </c>
      <c r="L41" s="6"/>
    </row>
    <row r="42" spans="1:12" s="2" customFormat="1" ht="15" customHeight="1" x14ac:dyDescent="0.25">
      <c r="A42" s="86" t="s">
        <v>78</v>
      </c>
      <c r="B42" s="86"/>
      <c r="C42" s="86"/>
      <c r="D42" s="86"/>
      <c r="E42" s="86"/>
      <c r="F42" s="3">
        <f>'Услуга №2 '!F51</f>
        <v>5725.39</v>
      </c>
      <c r="G42" s="58">
        <f t="shared" si="0"/>
        <v>1.7000000000000001E-2</v>
      </c>
      <c r="H42" s="6">
        <f t="shared" si="1"/>
        <v>1167.9795600000002</v>
      </c>
      <c r="I42" s="6">
        <f t="shared" si="2"/>
        <v>1520.7093871200004</v>
      </c>
      <c r="J42" s="25">
        <f t="shared" si="4"/>
        <v>257</v>
      </c>
      <c r="K42" s="6">
        <f t="shared" si="3"/>
        <v>5.9171571483268499</v>
      </c>
      <c r="L42" s="6"/>
    </row>
    <row r="43" spans="1:12" s="2" customFormat="1" ht="15" customHeight="1" x14ac:dyDescent="0.25">
      <c r="A43" s="86" t="s">
        <v>53</v>
      </c>
      <c r="B43" s="86"/>
      <c r="C43" s="86"/>
      <c r="D43" s="86"/>
      <c r="E43" s="86"/>
      <c r="F43" s="6">
        <f>'Услуга №2 '!F53</f>
        <v>12979.079</v>
      </c>
      <c r="G43" s="58">
        <f t="shared" si="0"/>
        <v>1.7000000000000001E-2</v>
      </c>
      <c r="H43" s="6">
        <f t="shared" si="1"/>
        <v>2647.7321160000001</v>
      </c>
      <c r="I43" s="6">
        <f t="shared" si="2"/>
        <v>3447.3472150320003</v>
      </c>
      <c r="J43" s="25">
        <f t="shared" si="4"/>
        <v>257</v>
      </c>
      <c r="K43" s="6">
        <f t="shared" si="3"/>
        <v>13.413802393120625</v>
      </c>
      <c r="L43" s="6"/>
    </row>
    <row r="44" spans="1:12" s="2" customFormat="1" ht="15" customHeight="1" x14ac:dyDescent="0.25">
      <c r="A44" s="86" t="s">
        <v>48</v>
      </c>
      <c r="B44" s="86"/>
      <c r="C44" s="86"/>
      <c r="D44" s="86"/>
      <c r="E44" s="86"/>
      <c r="F44" s="3">
        <f>'Услуга №2 '!F54</f>
        <v>12979.08</v>
      </c>
      <c r="G44" s="58">
        <f t="shared" si="0"/>
        <v>1.7000000000000001E-2</v>
      </c>
      <c r="H44" s="6">
        <f t="shared" si="1"/>
        <v>2647.7323200000001</v>
      </c>
      <c r="I44" s="6">
        <f t="shared" si="2"/>
        <v>3447.3474806400004</v>
      </c>
      <c r="J44" s="25">
        <f t="shared" si="4"/>
        <v>257</v>
      </c>
      <c r="K44" s="6">
        <f t="shared" si="3"/>
        <v>13.413803426614788</v>
      </c>
      <c r="L44" s="6"/>
    </row>
    <row r="45" spans="1:12" s="2" customFormat="1" ht="15" customHeight="1" x14ac:dyDescent="0.25">
      <c r="A45" s="86" t="s">
        <v>52</v>
      </c>
      <c r="B45" s="86"/>
      <c r="C45" s="86"/>
      <c r="D45" s="86"/>
      <c r="E45" s="86"/>
      <c r="F45" s="3">
        <f>'Услуга №2 '!F55</f>
        <v>7210.19</v>
      </c>
      <c r="G45" s="58">
        <f t="shared" si="0"/>
        <v>1.7000000000000001E-2</v>
      </c>
      <c r="H45" s="6">
        <f t="shared" si="1"/>
        <v>1470.8787600000001</v>
      </c>
      <c r="I45" s="6">
        <f t="shared" si="2"/>
        <v>1915.0841455200002</v>
      </c>
      <c r="J45" s="25">
        <f>J43</f>
        <v>257</v>
      </c>
      <c r="K45" s="6">
        <f t="shared" si="3"/>
        <v>7.4516892821789895</v>
      </c>
      <c r="L45" s="6"/>
    </row>
    <row r="46" spans="1:12" s="2" customFormat="1" ht="15" customHeight="1" x14ac:dyDescent="0.25">
      <c r="A46" s="86" t="s">
        <v>47</v>
      </c>
      <c r="B46" s="86"/>
      <c r="C46" s="86"/>
      <c r="D46" s="86"/>
      <c r="E46" s="86"/>
      <c r="F46" s="3">
        <f>'Услуга №2 '!F56</f>
        <v>13556.8</v>
      </c>
      <c r="G46" s="58">
        <f t="shared" si="0"/>
        <v>1.7000000000000001E-2</v>
      </c>
      <c r="H46" s="6">
        <f t="shared" si="1"/>
        <v>2765.5871999999999</v>
      </c>
      <c r="I46" s="6">
        <f t="shared" si="2"/>
        <v>3600.7945344</v>
      </c>
      <c r="J46" s="25">
        <f>J44</f>
        <v>257</v>
      </c>
      <c r="K46" s="6">
        <f t="shared" si="3"/>
        <v>14.01087367470817</v>
      </c>
      <c r="L46" s="6"/>
    </row>
    <row r="47" spans="1:12" s="2" customFormat="1" ht="15" customHeight="1" x14ac:dyDescent="0.25">
      <c r="A47" s="86" t="s">
        <v>50</v>
      </c>
      <c r="B47" s="86"/>
      <c r="C47" s="86"/>
      <c r="D47" s="86"/>
      <c r="E47" s="86"/>
      <c r="F47" s="3">
        <f>'Услуга №2 '!F57</f>
        <v>11930.45</v>
      </c>
      <c r="G47" s="58">
        <f t="shared" si="0"/>
        <v>1.7000000000000001E-2</v>
      </c>
      <c r="H47" s="6">
        <f t="shared" si="1"/>
        <v>2433.8118000000004</v>
      </c>
      <c r="I47" s="6">
        <f>H47*1.302</f>
        <v>3168.8229636000005</v>
      </c>
      <c r="J47" s="25">
        <f>F34</f>
        <v>257</v>
      </c>
      <c r="K47" s="6">
        <f>I47/J47</f>
        <v>12.330050442023348</v>
      </c>
      <c r="L47" s="6"/>
    </row>
    <row r="48" spans="1:12" s="2" customFormat="1" ht="15" customHeight="1" x14ac:dyDescent="0.25">
      <c r="A48" s="86" t="s">
        <v>55</v>
      </c>
      <c r="B48" s="86"/>
      <c r="C48" s="86"/>
      <c r="D48" s="86"/>
      <c r="E48" s="86"/>
      <c r="F48" s="3">
        <f>'Услуга №2 '!F58</f>
        <v>16906.189999999999</v>
      </c>
      <c r="G48" s="58">
        <f t="shared" si="0"/>
        <v>1.7000000000000001E-2</v>
      </c>
      <c r="H48" s="6">
        <f t="shared" si="1"/>
        <v>3448.86276</v>
      </c>
      <c r="I48" s="6">
        <f t="shared" ref="I48:I49" si="5">H48*1.302</f>
        <v>4490.4193135200003</v>
      </c>
      <c r="J48" s="25">
        <f t="shared" ref="J48:J49" si="6">J47</f>
        <v>257</v>
      </c>
      <c r="K48" s="6">
        <f t="shared" ref="K48:K49" si="7">I48/J48</f>
        <v>17.472448690739302</v>
      </c>
      <c r="L48" s="6"/>
    </row>
    <row r="49" spans="1:14" s="2" customFormat="1" ht="15" customHeight="1" x14ac:dyDescent="0.25">
      <c r="A49" s="86" t="s">
        <v>80</v>
      </c>
      <c r="B49" s="86"/>
      <c r="C49" s="86"/>
      <c r="D49" s="86"/>
      <c r="E49" s="86"/>
      <c r="F49" s="6">
        <f>'Услуга №2 '!F59</f>
        <v>16226.19</v>
      </c>
      <c r="G49" s="58">
        <f t="shared" si="0"/>
        <v>1.7000000000000001E-2</v>
      </c>
      <c r="H49" s="6">
        <f t="shared" si="1"/>
        <v>3310.1427600000002</v>
      </c>
      <c r="I49" s="6">
        <f t="shared" si="5"/>
        <v>4309.8058735200002</v>
      </c>
      <c r="J49" s="25">
        <f t="shared" si="6"/>
        <v>257</v>
      </c>
      <c r="K49" s="6">
        <f t="shared" si="7"/>
        <v>16.769672659610897</v>
      </c>
      <c r="L49" s="6"/>
    </row>
    <row r="50" spans="1:14" customFormat="1" ht="15.75" customHeight="1" x14ac:dyDescent="0.25">
      <c r="A50" s="95" t="s">
        <v>81</v>
      </c>
      <c r="B50" s="96"/>
      <c r="C50" s="96"/>
      <c r="D50" s="96"/>
      <c r="E50" s="96"/>
      <c r="F50" s="96"/>
      <c r="G50" s="96"/>
      <c r="H50" s="97"/>
      <c r="I50" s="26">
        <f>SUM(I36:I49)</f>
        <v>58534.282363032005</v>
      </c>
      <c r="J50" s="26"/>
      <c r="K50" s="26">
        <f t="shared" ref="K50" si="8">SUM(K36:K49)</f>
        <v>227.75985355265368</v>
      </c>
      <c r="L50" s="6"/>
      <c r="M50" s="2"/>
      <c r="N50" s="75"/>
    </row>
    <row r="51" spans="1:14" s="2" customFormat="1" ht="13.5" customHeight="1" x14ac:dyDescent="0.25"/>
    <row r="52" spans="1:14" s="2" customFormat="1" ht="14.25" customHeight="1" x14ac:dyDescent="0.25">
      <c r="A52" s="94" t="s">
        <v>9</v>
      </c>
      <c r="B52" s="94"/>
      <c r="C52" s="94"/>
      <c r="D52" s="94"/>
      <c r="E52" s="94"/>
      <c r="F52" s="94"/>
      <c r="G52" s="94"/>
      <c r="H52" s="94"/>
      <c r="I52" s="94"/>
      <c r="J52" s="94"/>
      <c r="K52" s="94"/>
      <c r="L52" s="94"/>
    </row>
    <row r="53" spans="1:14" s="2" customFormat="1" ht="45" x14ac:dyDescent="0.25">
      <c r="A53" s="98" t="s">
        <v>10</v>
      </c>
      <c r="B53" s="98"/>
      <c r="C53" s="98"/>
      <c r="D53" s="98"/>
      <c r="E53" s="98"/>
      <c r="F53" s="78" t="s">
        <v>8</v>
      </c>
      <c r="G53" s="78" t="s">
        <v>70</v>
      </c>
      <c r="H53" s="78" t="s">
        <v>71</v>
      </c>
      <c r="I53" s="78" t="s">
        <v>82</v>
      </c>
      <c r="J53" s="78" t="s">
        <v>76</v>
      </c>
      <c r="K53" s="27" t="s">
        <v>77</v>
      </c>
      <c r="L53" s="28"/>
    </row>
    <row r="54" spans="1:14" s="2" customFormat="1" x14ac:dyDescent="0.25">
      <c r="A54" s="88" t="s">
        <v>11</v>
      </c>
      <c r="B54" s="89"/>
      <c r="C54" s="89"/>
      <c r="D54" s="89"/>
      <c r="E54" s="90"/>
      <c r="F54" s="5" t="s">
        <v>83</v>
      </c>
      <c r="G54" s="9">
        <f>I54/H54</f>
        <v>1301.8143459915611</v>
      </c>
      <c r="H54" s="9">
        <f>'Услуга №2 '!H64</f>
        <v>4.74</v>
      </c>
      <c r="I54" s="9">
        <v>6170.6</v>
      </c>
      <c r="J54" s="25">
        <f>J49</f>
        <v>257</v>
      </c>
      <c r="K54" s="29">
        <f>I54/J54</f>
        <v>24.01011673151751</v>
      </c>
      <c r="L54" s="30"/>
    </row>
    <row r="55" spans="1:14" s="2" customFormat="1" x14ac:dyDescent="0.25">
      <c r="A55" s="86" t="s">
        <v>12</v>
      </c>
      <c r="B55" s="86"/>
      <c r="C55" s="86"/>
      <c r="D55" s="86"/>
      <c r="E55" s="86"/>
      <c r="F55" s="3" t="s">
        <v>15</v>
      </c>
      <c r="G55" s="9">
        <f t="shared" ref="G55:G57" si="9">I55/H55</f>
        <v>14.193001363924205</v>
      </c>
      <c r="H55" s="9">
        <f>'Услуга №2 '!H65</f>
        <v>1642.32</v>
      </c>
      <c r="I55" s="9">
        <v>23309.45</v>
      </c>
      <c r="J55" s="25">
        <f>J54</f>
        <v>257</v>
      </c>
      <c r="K55" s="29">
        <f t="shared" ref="K55:K57" si="10">I55/J55</f>
        <v>90.698249027237352</v>
      </c>
      <c r="L55" s="31"/>
    </row>
    <row r="56" spans="1:14" s="2" customFormat="1" x14ac:dyDescent="0.25">
      <c r="A56" s="86" t="s">
        <v>13</v>
      </c>
      <c r="B56" s="86"/>
      <c r="C56" s="86"/>
      <c r="D56" s="86"/>
      <c r="E56" s="86"/>
      <c r="F56" s="3" t="s">
        <v>16</v>
      </c>
      <c r="G56" s="9">
        <f t="shared" si="9"/>
        <v>7.0109170305676862</v>
      </c>
      <c r="H56" s="9">
        <f>'Услуга №2 '!H66</f>
        <v>41.22</v>
      </c>
      <c r="I56" s="9">
        <v>288.99</v>
      </c>
      <c r="J56" s="25">
        <f>J55</f>
        <v>257</v>
      </c>
      <c r="K56" s="29">
        <f t="shared" si="10"/>
        <v>1.1244747081712063</v>
      </c>
      <c r="L56" s="31"/>
    </row>
    <row r="57" spans="1:14" s="2" customFormat="1" x14ac:dyDescent="0.25">
      <c r="A57" s="86" t="s">
        <v>14</v>
      </c>
      <c r="B57" s="86"/>
      <c r="C57" s="86"/>
      <c r="D57" s="86"/>
      <c r="E57" s="86"/>
      <c r="F57" s="3" t="s">
        <v>16</v>
      </c>
      <c r="G57" s="9">
        <f t="shared" si="9"/>
        <v>8.5499643112062813</v>
      </c>
      <c r="H57" s="9">
        <f>'Услуга №2 '!H67</f>
        <v>56.04</v>
      </c>
      <c r="I57" s="9">
        <v>479.14</v>
      </c>
      <c r="J57" s="25">
        <f>J55</f>
        <v>257</v>
      </c>
      <c r="K57" s="29">
        <f t="shared" si="10"/>
        <v>1.8643579766536964</v>
      </c>
      <c r="L57" s="31"/>
    </row>
    <row r="58" spans="1:14" s="2" customFormat="1" x14ac:dyDescent="0.25">
      <c r="A58" s="99" t="s">
        <v>17</v>
      </c>
      <c r="B58" s="100"/>
      <c r="C58" s="100"/>
      <c r="D58" s="100"/>
      <c r="E58" s="100"/>
      <c r="F58" s="100"/>
      <c r="G58" s="100"/>
      <c r="H58" s="100"/>
      <c r="I58" s="26">
        <f>SUM(I54:I57)</f>
        <v>30248.180000000004</v>
      </c>
      <c r="J58" s="32"/>
      <c r="K58" s="26">
        <f t="shared" ref="K58" si="11">SUM(K54:K57)</f>
        <v>117.69719844357977</v>
      </c>
      <c r="L58" s="31"/>
    </row>
    <row r="59" spans="1:14" s="2" customFormat="1" ht="12" customHeight="1" x14ac:dyDescent="0.25"/>
    <row r="60" spans="1:14" s="2" customFormat="1" x14ac:dyDescent="0.25">
      <c r="A60" s="94" t="s">
        <v>18</v>
      </c>
      <c r="B60" s="94"/>
      <c r="C60" s="94"/>
      <c r="D60" s="94"/>
      <c r="E60" s="94"/>
      <c r="F60" s="94"/>
      <c r="G60" s="94"/>
      <c r="H60" s="94"/>
      <c r="I60" s="94"/>
      <c r="J60" s="94"/>
      <c r="K60" s="94"/>
      <c r="L60" s="94"/>
    </row>
    <row r="61" spans="1:14" s="2" customFormat="1" ht="45" x14ac:dyDescent="0.25">
      <c r="A61" s="91" t="s">
        <v>22</v>
      </c>
      <c r="B61" s="92"/>
      <c r="C61" s="92"/>
      <c r="D61" s="92"/>
      <c r="E61" s="93"/>
      <c r="F61" s="78" t="s">
        <v>8</v>
      </c>
      <c r="G61" s="78" t="s">
        <v>70</v>
      </c>
      <c r="H61" s="78" t="s">
        <v>71</v>
      </c>
      <c r="I61" s="78" t="s">
        <v>82</v>
      </c>
      <c r="J61" s="78" t="s">
        <v>76</v>
      </c>
      <c r="K61" s="27" t="s">
        <v>77</v>
      </c>
      <c r="L61" s="28"/>
    </row>
    <row r="62" spans="1:14" s="2" customFormat="1" x14ac:dyDescent="0.25">
      <c r="A62" s="86" t="s">
        <v>60</v>
      </c>
      <c r="B62" s="86"/>
      <c r="C62" s="86"/>
      <c r="D62" s="86"/>
      <c r="E62" s="86"/>
      <c r="F62" s="3" t="s">
        <v>20</v>
      </c>
      <c r="G62" s="33">
        <v>0.20519999999999999</v>
      </c>
      <c r="H62" s="6">
        <f>'Услуга №2 '!H72</f>
        <v>438.33</v>
      </c>
      <c r="I62" s="6">
        <f>H62*G62</f>
        <v>89.945315999999991</v>
      </c>
      <c r="J62" s="25">
        <f>J57</f>
        <v>257</v>
      </c>
      <c r="K62" s="77">
        <f>I62/J62</f>
        <v>0.34998177431906613</v>
      </c>
      <c r="L62" s="31"/>
    </row>
    <row r="63" spans="1:14" s="2" customFormat="1" x14ac:dyDescent="0.25">
      <c r="A63" s="86" t="s">
        <v>19</v>
      </c>
      <c r="B63" s="86"/>
      <c r="C63" s="86"/>
      <c r="D63" s="86"/>
      <c r="E63" s="86"/>
      <c r="F63" s="3" t="s">
        <v>20</v>
      </c>
      <c r="G63" s="33">
        <v>0.20519999999999999</v>
      </c>
      <c r="H63" s="6">
        <f>'Услуга №2 '!H73</f>
        <v>570</v>
      </c>
      <c r="I63" s="6">
        <f t="shared" ref="I63:I68" si="12">H63*G63</f>
        <v>116.964</v>
      </c>
      <c r="J63" s="25">
        <f>J62</f>
        <v>257</v>
      </c>
      <c r="K63" s="77">
        <f t="shared" ref="K63:K68" si="13">I63/J63</f>
        <v>0.45511284046692607</v>
      </c>
      <c r="L63" s="31"/>
    </row>
    <row r="64" spans="1:14" s="2" customFormat="1" ht="29.25" customHeight="1" x14ac:dyDescent="0.25">
      <c r="A64" s="87" t="s">
        <v>84</v>
      </c>
      <c r="B64" s="87"/>
      <c r="C64" s="87"/>
      <c r="D64" s="87"/>
      <c r="E64" s="87"/>
      <c r="F64" s="3" t="s">
        <v>20</v>
      </c>
      <c r="G64" s="33">
        <v>0.18809999999999999</v>
      </c>
      <c r="H64" s="6">
        <f>'Услуга №2 '!H74</f>
        <v>2284</v>
      </c>
      <c r="I64" s="6">
        <f t="shared" si="12"/>
        <v>429.62039999999996</v>
      </c>
      <c r="J64" s="25">
        <f>J63</f>
        <v>257</v>
      </c>
      <c r="K64" s="77">
        <f t="shared" si="13"/>
        <v>1.671674708171206</v>
      </c>
      <c r="L64" s="31"/>
    </row>
    <row r="65" spans="1:13" s="2" customFormat="1" ht="16.5" customHeight="1" x14ac:dyDescent="0.25">
      <c r="A65" s="86" t="s">
        <v>106</v>
      </c>
      <c r="B65" s="86"/>
      <c r="C65" s="86"/>
      <c r="D65" s="86"/>
      <c r="E65" s="86"/>
      <c r="F65" s="3" t="s">
        <v>20</v>
      </c>
      <c r="G65" s="33">
        <v>0.18809999999999999</v>
      </c>
      <c r="H65" s="6">
        <f>'Услуга №2 '!H75</f>
        <v>3000</v>
      </c>
      <c r="I65" s="6">
        <f t="shared" si="12"/>
        <v>564.29999999999995</v>
      </c>
      <c r="J65" s="25">
        <f>J64</f>
        <v>257</v>
      </c>
      <c r="K65" s="77">
        <f t="shared" si="13"/>
        <v>2.1957198443579764</v>
      </c>
      <c r="L65" s="31"/>
    </row>
    <row r="66" spans="1:13" s="2" customFormat="1" ht="16.5" customHeight="1" x14ac:dyDescent="0.25">
      <c r="A66" s="87" t="s">
        <v>85</v>
      </c>
      <c r="B66" s="87"/>
      <c r="C66" s="87"/>
      <c r="D66" s="87"/>
      <c r="E66" s="87"/>
      <c r="F66" s="3" t="s">
        <v>20</v>
      </c>
      <c r="G66" s="33">
        <v>0.2</v>
      </c>
      <c r="H66" s="6">
        <f>'Услуга №2 '!H76</f>
        <v>4000</v>
      </c>
      <c r="I66" s="6">
        <f t="shared" si="12"/>
        <v>800</v>
      </c>
      <c r="J66" s="25">
        <f>J64</f>
        <v>257</v>
      </c>
      <c r="K66" s="77">
        <f t="shared" si="13"/>
        <v>3.1128404669260701</v>
      </c>
      <c r="L66" s="31"/>
    </row>
    <row r="67" spans="1:13" s="2" customFormat="1" ht="15" customHeight="1" x14ac:dyDescent="0.25">
      <c r="A67" s="87" t="s">
        <v>59</v>
      </c>
      <c r="B67" s="87"/>
      <c r="C67" s="87"/>
      <c r="D67" s="87"/>
      <c r="E67" s="87"/>
      <c r="F67" s="3" t="s">
        <v>20</v>
      </c>
      <c r="G67" s="33">
        <v>0.2</v>
      </c>
      <c r="H67" s="6">
        <f>'Услуга №2 '!H77</f>
        <v>3000</v>
      </c>
      <c r="I67" s="6">
        <f t="shared" si="12"/>
        <v>600</v>
      </c>
      <c r="J67" s="25">
        <f>J64</f>
        <v>257</v>
      </c>
      <c r="K67" s="77">
        <f t="shared" si="13"/>
        <v>2.3346303501945527</v>
      </c>
      <c r="L67" s="31"/>
    </row>
    <row r="68" spans="1:13" s="2" customFormat="1" ht="15" customHeight="1" x14ac:dyDescent="0.25">
      <c r="A68" s="87" t="s">
        <v>107</v>
      </c>
      <c r="B68" s="87"/>
      <c r="C68" s="87"/>
      <c r="D68" s="87"/>
      <c r="E68" s="87"/>
      <c r="F68" s="3" t="s">
        <v>20</v>
      </c>
      <c r="G68" s="33">
        <v>0.2</v>
      </c>
      <c r="H68" s="6">
        <f>'Услуга №2 '!H78</f>
        <v>4000</v>
      </c>
      <c r="I68" s="6">
        <f t="shared" si="12"/>
        <v>800</v>
      </c>
      <c r="J68" s="25">
        <f>J65</f>
        <v>257</v>
      </c>
      <c r="K68" s="77">
        <f t="shared" si="13"/>
        <v>3.1128404669260701</v>
      </c>
      <c r="L68" s="31"/>
    </row>
    <row r="69" spans="1:13" customFormat="1" ht="18.75" customHeight="1" x14ac:dyDescent="0.25">
      <c r="A69" s="99" t="s">
        <v>21</v>
      </c>
      <c r="B69" s="100"/>
      <c r="C69" s="100"/>
      <c r="D69" s="100"/>
      <c r="E69" s="100"/>
      <c r="F69" s="100"/>
      <c r="G69" s="100"/>
      <c r="H69" s="101"/>
      <c r="I69" s="26">
        <f>SUM(I62:I68)</f>
        <v>3400.8297160000002</v>
      </c>
      <c r="J69" s="26"/>
      <c r="K69" s="26">
        <f t="shared" ref="K69" si="14">SUM(K62:K68)</f>
        <v>13.232800451361868</v>
      </c>
      <c r="L69" s="31"/>
      <c r="M69" s="2"/>
    </row>
    <row r="70" spans="1:13" customFormat="1" ht="18.75" customHeight="1" x14ac:dyDescent="0.25">
      <c r="A70" s="13"/>
      <c r="B70" s="13"/>
      <c r="C70" s="13"/>
      <c r="D70" s="13"/>
      <c r="E70" s="13"/>
      <c r="F70" s="13"/>
      <c r="G70" s="13"/>
      <c r="H70" s="13"/>
      <c r="I70" s="48"/>
      <c r="J70" s="48"/>
      <c r="K70" s="48"/>
      <c r="L70" s="14"/>
      <c r="M70" s="2"/>
    </row>
    <row r="71" spans="1:13" s="2" customFormat="1" hidden="1" x14ac:dyDescent="0.25">
      <c r="A71" s="94" t="s">
        <v>86</v>
      </c>
      <c r="B71" s="94"/>
      <c r="C71" s="94"/>
      <c r="D71" s="94"/>
      <c r="E71" s="94"/>
      <c r="F71" s="94"/>
      <c r="G71" s="94"/>
      <c r="H71" s="94"/>
      <c r="I71" s="94"/>
      <c r="J71" s="94"/>
      <c r="K71" s="94"/>
      <c r="L71" s="94"/>
    </row>
    <row r="72" spans="1:13" s="2" customFormat="1" ht="60" hidden="1" customHeight="1" x14ac:dyDescent="0.25">
      <c r="A72" s="91" t="s">
        <v>22</v>
      </c>
      <c r="B72" s="92"/>
      <c r="C72" s="92"/>
      <c r="D72" s="92"/>
      <c r="E72" s="93"/>
      <c r="F72" s="78" t="s">
        <v>8</v>
      </c>
      <c r="G72" s="78" t="s">
        <v>70</v>
      </c>
      <c r="H72" s="78" t="s">
        <v>71</v>
      </c>
      <c r="I72" s="78" t="s">
        <v>82</v>
      </c>
      <c r="J72" s="78" t="s">
        <v>76</v>
      </c>
      <c r="K72" s="24" t="s">
        <v>77</v>
      </c>
      <c r="L72" s="34"/>
    </row>
    <row r="73" spans="1:13" s="2" customFormat="1" ht="18.75" hidden="1" customHeight="1" x14ac:dyDescent="0.25">
      <c r="A73" s="88" t="s">
        <v>108</v>
      </c>
      <c r="B73" s="89"/>
      <c r="C73" s="89"/>
      <c r="D73" s="89"/>
      <c r="E73" s="90"/>
      <c r="F73" s="3" t="s">
        <v>20</v>
      </c>
      <c r="G73" s="33"/>
      <c r="H73" s="6">
        <v>6000</v>
      </c>
      <c r="I73" s="6">
        <f>G73*H73</f>
        <v>0</v>
      </c>
      <c r="J73" s="25">
        <f>J67</f>
        <v>257</v>
      </c>
      <c r="K73" s="6">
        <f t="shared" ref="K73" si="15">I73/J73</f>
        <v>0</v>
      </c>
      <c r="L73" s="14"/>
    </row>
    <row r="74" spans="1:13" s="2" customFormat="1" hidden="1" x14ac:dyDescent="0.25">
      <c r="A74" s="99" t="s">
        <v>88</v>
      </c>
      <c r="B74" s="100"/>
      <c r="C74" s="100"/>
      <c r="D74" s="100"/>
      <c r="E74" s="100"/>
      <c r="F74" s="100"/>
      <c r="G74" s="100"/>
      <c r="H74" s="100"/>
      <c r="I74" s="35">
        <f>SUM(I73:I73)</f>
        <v>0</v>
      </c>
      <c r="J74" s="35"/>
      <c r="K74" s="35">
        <f>SUM(K73:K73)</f>
        <v>0</v>
      </c>
      <c r="L74" s="14"/>
    </row>
    <row r="75" spans="1:13" s="2" customFormat="1" hidden="1" x14ac:dyDescent="0.25">
      <c r="A75" s="13"/>
      <c r="B75" s="13"/>
      <c r="C75" s="13"/>
      <c r="D75" s="13"/>
      <c r="E75" s="13"/>
      <c r="F75" s="13"/>
      <c r="G75" s="13"/>
      <c r="H75" s="13"/>
      <c r="I75" s="36"/>
      <c r="J75" s="36"/>
      <c r="K75" s="36"/>
      <c r="L75" s="14"/>
    </row>
    <row r="76" spans="1:13" s="2" customFormat="1" x14ac:dyDescent="0.25">
      <c r="A76" s="94" t="s">
        <v>89</v>
      </c>
      <c r="B76" s="94"/>
      <c r="C76" s="94"/>
      <c r="D76" s="94"/>
      <c r="E76" s="94"/>
      <c r="F76" s="94"/>
      <c r="G76" s="94"/>
      <c r="H76" s="94"/>
      <c r="I76" s="94"/>
      <c r="J76" s="94"/>
      <c r="K76" s="94"/>
      <c r="L76" s="94"/>
    </row>
    <row r="77" spans="1:13" s="2" customFormat="1" ht="60" customHeight="1" x14ac:dyDescent="0.25">
      <c r="A77" s="91" t="s">
        <v>23</v>
      </c>
      <c r="B77" s="92"/>
      <c r="C77" s="92"/>
      <c r="D77" s="92"/>
      <c r="E77" s="93"/>
      <c r="F77" s="78" t="s">
        <v>8</v>
      </c>
      <c r="G77" s="78" t="s">
        <v>70</v>
      </c>
      <c r="H77" s="78" t="s">
        <v>71</v>
      </c>
      <c r="I77" s="78" t="s">
        <v>82</v>
      </c>
      <c r="J77" s="19" t="s">
        <v>76</v>
      </c>
      <c r="K77" s="24" t="s">
        <v>77</v>
      </c>
      <c r="L77" s="34"/>
      <c r="M77" s="34"/>
    </row>
    <row r="78" spans="1:13" s="2" customFormat="1" ht="46.5" customHeight="1" x14ac:dyDescent="0.25">
      <c r="A78" s="91" t="s">
        <v>24</v>
      </c>
      <c r="B78" s="92"/>
      <c r="C78" s="92"/>
      <c r="D78" s="92"/>
      <c r="E78" s="93"/>
      <c r="F78" s="7" t="s">
        <v>25</v>
      </c>
      <c r="G78" s="6">
        <v>6.8400000000000002E-2</v>
      </c>
      <c r="H78" s="6">
        <f>'Услуга №2 '!H88</f>
        <v>536.9</v>
      </c>
      <c r="I78" s="6">
        <f>G78*H78*12</f>
        <v>440.68751999999995</v>
      </c>
      <c r="J78" s="37">
        <f>J73</f>
        <v>257</v>
      </c>
      <c r="K78" s="6">
        <f>I78/J78</f>
        <v>1.7147374319066147</v>
      </c>
      <c r="L78" s="38"/>
      <c r="M78" s="14"/>
    </row>
    <row r="79" spans="1:13" s="2" customFormat="1" ht="46.5" customHeight="1" x14ac:dyDescent="0.25">
      <c r="A79" s="91" t="str">
        <f>'Услуга №2 '!A89:E89</f>
        <v>Абонентская связь (дополнительно)</v>
      </c>
      <c r="B79" s="92"/>
      <c r="C79" s="92"/>
      <c r="D79" s="92"/>
      <c r="E79" s="93"/>
      <c r="F79" s="7" t="s">
        <v>25</v>
      </c>
      <c r="G79" s="33">
        <v>0.20519999999999999</v>
      </c>
      <c r="H79" s="6">
        <f>'Услуга №2 '!H89</f>
        <v>76.7</v>
      </c>
      <c r="I79" s="6">
        <f>G79*H79</f>
        <v>15.73884</v>
      </c>
      <c r="J79" s="37">
        <f>J78</f>
        <v>257</v>
      </c>
      <c r="K79" s="6">
        <f t="shared" ref="K79:K80" si="16">I79/J79</f>
        <v>6.1240622568093386E-2</v>
      </c>
      <c r="L79" s="38"/>
      <c r="M79" s="14"/>
    </row>
    <row r="80" spans="1:13" s="2" customFormat="1" ht="46.5" customHeight="1" x14ac:dyDescent="0.25">
      <c r="A80" s="91" t="str">
        <f>'Услуга №2 '!A90:E90</f>
        <v>Услуги междугородней связи</v>
      </c>
      <c r="B80" s="92"/>
      <c r="C80" s="92"/>
      <c r="D80" s="92"/>
      <c r="E80" s="93"/>
      <c r="F80" s="7" t="s">
        <v>25</v>
      </c>
      <c r="G80" s="33"/>
      <c r="H80" s="6"/>
      <c r="I80" s="6">
        <v>36.054000000000002</v>
      </c>
      <c r="J80" s="37">
        <f>J78</f>
        <v>257</v>
      </c>
      <c r="K80" s="6">
        <f t="shared" si="16"/>
        <v>0.14028793774319068</v>
      </c>
      <c r="L80" s="38"/>
      <c r="M80" s="14"/>
    </row>
    <row r="81" spans="1:14" s="2" customFormat="1" ht="37.5" customHeight="1" x14ac:dyDescent="0.25">
      <c r="A81" s="91" t="s">
        <v>90</v>
      </c>
      <c r="B81" s="92"/>
      <c r="C81" s="92"/>
      <c r="D81" s="92"/>
      <c r="E81" s="93"/>
      <c r="F81" s="7" t="s">
        <v>91</v>
      </c>
      <c r="G81" s="33">
        <f>G79</f>
        <v>0.20519999999999999</v>
      </c>
      <c r="H81" s="6">
        <f>'Услуга №2 '!H91</f>
        <v>1000</v>
      </c>
      <c r="I81" s="6">
        <f>G81*H81</f>
        <v>205.2</v>
      </c>
      <c r="J81" s="37">
        <f>J78</f>
        <v>257</v>
      </c>
      <c r="K81" s="6">
        <f>I81/J81</f>
        <v>0.7984435797665369</v>
      </c>
      <c r="L81" s="38"/>
      <c r="M81" s="14"/>
    </row>
    <row r="82" spans="1:14" s="2" customFormat="1" x14ac:dyDescent="0.25">
      <c r="A82" s="99" t="s">
        <v>26</v>
      </c>
      <c r="B82" s="100"/>
      <c r="C82" s="100"/>
      <c r="D82" s="100"/>
      <c r="E82" s="100"/>
      <c r="F82" s="100"/>
      <c r="G82" s="100"/>
      <c r="H82" s="101"/>
      <c r="I82" s="35">
        <f t="shared" ref="I82" si="17">SUM(I78:I81)</f>
        <v>697.68035999999984</v>
      </c>
      <c r="J82" s="39"/>
      <c r="K82" s="39">
        <f>SUM(K78:K81)</f>
        <v>2.7147095719844359</v>
      </c>
      <c r="L82" s="40"/>
      <c r="M82" s="14"/>
    </row>
    <row r="83" spans="1:14" s="2" customFormat="1" x14ac:dyDescent="0.25">
      <c r="A83" s="13"/>
      <c r="B83" s="13"/>
      <c r="C83" s="13"/>
      <c r="D83" s="13"/>
      <c r="E83" s="13"/>
      <c r="F83" s="13"/>
      <c r="G83" s="13"/>
      <c r="H83" s="13"/>
      <c r="I83" s="36"/>
      <c r="J83" s="41"/>
      <c r="K83" s="41"/>
      <c r="L83" s="40"/>
      <c r="M83" s="14"/>
    </row>
    <row r="84" spans="1:14" s="2" customFormat="1" x14ac:dyDescent="0.25">
      <c r="A84" s="13"/>
      <c r="B84" s="13"/>
      <c r="C84" s="13"/>
      <c r="D84" s="13"/>
      <c r="E84" s="13"/>
      <c r="F84" s="13"/>
      <c r="G84" s="13"/>
      <c r="H84" s="13"/>
      <c r="I84" s="36"/>
      <c r="J84" s="41"/>
      <c r="K84" s="41"/>
      <c r="L84" s="40"/>
      <c r="M84" s="14"/>
    </row>
    <row r="85" spans="1:14" s="2" customFormat="1" x14ac:dyDescent="0.25">
      <c r="A85" s="94" t="s">
        <v>43</v>
      </c>
      <c r="B85" s="94"/>
      <c r="C85" s="94"/>
      <c r="D85" s="94"/>
      <c r="E85" s="94"/>
      <c r="F85" s="94"/>
      <c r="G85" s="94"/>
      <c r="H85" s="94"/>
      <c r="I85" s="94"/>
      <c r="J85" s="94"/>
      <c r="K85" s="94"/>
      <c r="L85" s="94"/>
    </row>
    <row r="86" spans="1:14" s="2" customFormat="1" ht="75" x14ac:dyDescent="0.25">
      <c r="A86" s="91" t="s">
        <v>5</v>
      </c>
      <c r="B86" s="92"/>
      <c r="C86" s="92"/>
      <c r="D86" s="92"/>
      <c r="E86" s="93"/>
      <c r="F86" s="78" t="s">
        <v>6</v>
      </c>
      <c r="G86" s="78" t="s">
        <v>1</v>
      </c>
      <c r="H86" s="78" t="s">
        <v>74</v>
      </c>
      <c r="I86" s="78" t="s">
        <v>75</v>
      </c>
      <c r="J86" s="78" t="s">
        <v>76</v>
      </c>
      <c r="K86" s="24" t="s">
        <v>77</v>
      </c>
      <c r="L86" s="5"/>
    </row>
    <row r="87" spans="1:14" s="2" customFormat="1" ht="15" customHeight="1" x14ac:dyDescent="0.25">
      <c r="A87" s="86" t="s">
        <v>3</v>
      </c>
      <c r="B87" s="86"/>
      <c r="C87" s="86"/>
      <c r="D87" s="86"/>
      <c r="E87" s="86"/>
      <c r="F87" s="8">
        <f>'Услуга №2 '!F97</f>
        <v>22813.39</v>
      </c>
      <c r="G87" s="58">
        <f>L18</f>
        <v>1.7000000000000001E-2</v>
      </c>
      <c r="H87" s="42">
        <f>F87*12*G87</f>
        <v>4653.93156</v>
      </c>
      <c r="I87" s="6">
        <f>H87*1.302</f>
        <v>6059.4188911199999</v>
      </c>
      <c r="J87" s="25">
        <f>J81</f>
        <v>257</v>
      </c>
      <c r="K87" s="6">
        <f>I87/J87</f>
        <v>23.577505412918288</v>
      </c>
      <c r="L87" s="6"/>
    </row>
    <row r="88" spans="1:14" s="2" customFormat="1" ht="15" customHeight="1" x14ac:dyDescent="0.25">
      <c r="A88" s="86" t="s">
        <v>99</v>
      </c>
      <c r="B88" s="86"/>
      <c r="C88" s="86"/>
      <c r="D88" s="86"/>
      <c r="E88" s="86"/>
      <c r="F88" s="3">
        <f>'Услуга №2 '!F98</f>
        <v>16072.85</v>
      </c>
      <c r="G88" s="58">
        <f t="shared" ref="G88:G93" si="18">L19</f>
        <v>1.7000000000000001E-2</v>
      </c>
      <c r="H88" s="42">
        <f t="shared" ref="H88:H93" si="19">F88*12*G88</f>
        <v>3278.8614000000002</v>
      </c>
      <c r="I88" s="6">
        <f t="shared" ref="I88:I93" si="20">H88*1.302</f>
        <v>4269.0775428000006</v>
      </c>
      <c r="J88" s="25">
        <f>J87</f>
        <v>257</v>
      </c>
      <c r="K88" s="6">
        <f t="shared" ref="K88:K93" si="21">I88/J88</f>
        <v>16.611196664591443</v>
      </c>
      <c r="L88" s="6"/>
    </row>
    <row r="89" spans="1:14" s="2" customFormat="1" ht="15" customHeight="1" x14ac:dyDescent="0.25">
      <c r="A89" s="86" t="s">
        <v>100</v>
      </c>
      <c r="B89" s="86"/>
      <c r="C89" s="86"/>
      <c r="D89" s="86"/>
      <c r="E89" s="86"/>
      <c r="F89" s="3">
        <f>'Услуга №2 '!F44</f>
        <v>16072.85</v>
      </c>
      <c r="G89" s="58">
        <f t="shared" si="18"/>
        <v>1.7000000000000001E-2</v>
      </c>
      <c r="H89" s="42">
        <f t="shared" si="19"/>
        <v>3278.8614000000002</v>
      </c>
      <c r="I89" s="6">
        <f t="shared" si="20"/>
        <v>4269.0775428000006</v>
      </c>
      <c r="J89" s="25">
        <f>J88</f>
        <v>257</v>
      </c>
      <c r="K89" s="6">
        <f t="shared" si="21"/>
        <v>16.611196664591443</v>
      </c>
      <c r="L89" s="6"/>
    </row>
    <row r="90" spans="1:14" s="2" customFormat="1" ht="15" customHeight="1" x14ac:dyDescent="0.25">
      <c r="A90" s="86" t="s">
        <v>69</v>
      </c>
      <c r="B90" s="86"/>
      <c r="C90" s="86"/>
      <c r="D90" s="86"/>
      <c r="E90" s="86"/>
      <c r="F90" s="3">
        <f>'Услуга №2 '!F45</f>
        <v>16906.189999999999</v>
      </c>
      <c r="G90" s="58">
        <f t="shared" si="18"/>
        <v>1.7000000000000001E-2</v>
      </c>
      <c r="H90" s="42">
        <f t="shared" si="19"/>
        <v>3448.8627599999995</v>
      </c>
      <c r="I90" s="6">
        <f t="shared" si="20"/>
        <v>4490.4193135199994</v>
      </c>
      <c r="J90" s="25">
        <f>J88</f>
        <v>257</v>
      </c>
      <c r="K90" s="6">
        <f t="shared" si="21"/>
        <v>17.472448690739299</v>
      </c>
      <c r="L90" s="6"/>
    </row>
    <row r="91" spans="1:14" s="2" customFormat="1" ht="15.75" customHeight="1" x14ac:dyDescent="0.25">
      <c r="A91" s="86" t="s">
        <v>51</v>
      </c>
      <c r="B91" s="86"/>
      <c r="C91" s="86"/>
      <c r="D91" s="86"/>
      <c r="E91" s="86"/>
      <c r="F91" s="3">
        <f>'Услуга №2 '!F49</f>
        <v>10057.6</v>
      </c>
      <c r="G91" s="58">
        <f t="shared" si="18"/>
        <v>3.4200000000000001E-2</v>
      </c>
      <c r="H91" s="42">
        <f t="shared" si="19"/>
        <v>4127.6390400000009</v>
      </c>
      <c r="I91" s="6">
        <f t="shared" si="20"/>
        <v>5374.1860300800017</v>
      </c>
      <c r="J91" s="25">
        <f>J89</f>
        <v>257</v>
      </c>
      <c r="K91" s="6">
        <f t="shared" si="21"/>
        <v>20.911229689027245</v>
      </c>
      <c r="L91" s="6"/>
    </row>
    <row r="92" spans="1:14" s="2" customFormat="1" ht="14.25" customHeight="1" x14ac:dyDescent="0.25">
      <c r="A92" s="86" t="s">
        <v>49</v>
      </c>
      <c r="B92" s="86"/>
      <c r="C92" s="86"/>
      <c r="D92" s="86"/>
      <c r="E92" s="86"/>
      <c r="F92" s="8">
        <f>'Услуга №2 '!F52</f>
        <v>14961.74</v>
      </c>
      <c r="G92" s="58">
        <f t="shared" si="18"/>
        <v>5.1299999999999998E-2</v>
      </c>
      <c r="H92" s="42">
        <f t="shared" si="19"/>
        <v>9210.4471439999998</v>
      </c>
      <c r="I92" s="6">
        <f t="shared" si="20"/>
        <v>11992.002181488</v>
      </c>
      <c r="J92" s="25">
        <f>J90</f>
        <v>257</v>
      </c>
      <c r="K92" s="6">
        <f t="shared" si="21"/>
        <v>46.661487087501946</v>
      </c>
      <c r="L92" s="6"/>
    </row>
    <row r="93" spans="1:14" s="2" customFormat="1" ht="15" customHeight="1" x14ac:dyDescent="0.25">
      <c r="A93" s="104" t="s">
        <v>56</v>
      </c>
      <c r="B93" s="105"/>
      <c r="C93" s="105"/>
      <c r="D93" s="105"/>
      <c r="E93" s="106"/>
      <c r="F93" s="8">
        <f>'Услуга №2 '!F99</f>
        <v>7902.99</v>
      </c>
      <c r="G93" s="58">
        <f t="shared" si="18"/>
        <v>1.7000000000000001E-2</v>
      </c>
      <c r="H93" s="42">
        <f t="shared" si="19"/>
        <v>1612.2099600000001</v>
      </c>
      <c r="I93" s="6">
        <f t="shared" si="20"/>
        <v>2099.0973679200001</v>
      </c>
      <c r="J93" s="25">
        <f t="shared" ref="J93" si="22">J91</f>
        <v>257</v>
      </c>
      <c r="K93" s="6">
        <f t="shared" si="21"/>
        <v>8.1676940385992225</v>
      </c>
      <c r="L93" s="6"/>
    </row>
    <row r="94" spans="1:14" customFormat="1" ht="20.25" customHeight="1" x14ac:dyDescent="0.25">
      <c r="A94" s="95" t="s">
        <v>27</v>
      </c>
      <c r="B94" s="96"/>
      <c r="C94" s="96"/>
      <c r="D94" s="96"/>
      <c r="E94" s="96"/>
      <c r="F94" s="96"/>
      <c r="G94" s="96"/>
      <c r="H94" s="97"/>
      <c r="I94" s="35">
        <f>SUM(I87:I93)</f>
        <v>38553.278869728012</v>
      </c>
      <c r="J94" s="39"/>
      <c r="K94" s="39">
        <f>SUM(K87:K93)</f>
        <v>150.01275824796889</v>
      </c>
      <c r="L94" s="43"/>
      <c r="M94" s="2"/>
      <c r="N94" s="75"/>
    </row>
    <row r="95" spans="1:14" s="2" customFormat="1" ht="12" customHeight="1" x14ac:dyDescent="0.25">
      <c r="F95" s="76"/>
      <c r="G95" s="76"/>
      <c r="H95" s="76"/>
      <c r="I95" s="76"/>
      <c r="J95" s="76"/>
      <c r="K95" s="76"/>
      <c r="L95" s="76"/>
    </row>
    <row r="96" spans="1:14" customFormat="1" x14ac:dyDescent="0.25">
      <c r="A96" s="112" t="s">
        <v>92</v>
      </c>
      <c r="B96" s="112"/>
      <c r="C96" s="112"/>
      <c r="D96" s="112"/>
      <c r="E96" s="112"/>
      <c r="F96" s="112"/>
      <c r="G96" s="112"/>
      <c r="H96" s="112"/>
      <c r="I96" s="112"/>
      <c r="J96" s="112"/>
      <c r="K96" s="112"/>
      <c r="L96" s="118"/>
      <c r="M96" s="2"/>
    </row>
    <row r="97" spans="1:14" customFormat="1" ht="45" x14ac:dyDescent="0.25">
      <c r="A97" s="98" t="s">
        <v>93</v>
      </c>
      <c r="B97" s="98"/>
      <c r="C97" s="98"/>
      <c r="D97" s="98"/>
      <c r="E97" s="98"/>
      <c r="F97" s="78" t="s">
        <v>8</v>
      </c>
      <c r="G97" s="78" t="s">
        <v>70</v>
      </c>
      <c r="H97" s="78" t="s">
        <v>71</v>
      </c>
      <c r="I97" s="78" t="s">
        <v>82</v>
      </c>
      <c r="J97" s="78" t="s">
        <v>76</v>
      </c>
      <c r="K97" s="27" t="s">
        <v>77</v>
      </c>
      <c r="L97" s="28"/>
      <c r="M97" s="2"/>
    </row>
    <row r="98" spans="1:14" customFormat="1" x14ac:dyDescent="0.25">
      <c r="A98" s="86" t="s">
        <v>87</v>
      </c>
      <c r="B98" s="86"/>
      <c r="C98" s="86"/>
      <c r="D98" s="86"/>
      <c r="E98" s="86"/>
      <c r="F98" s="3" t="s">
        <v>28</v>
      </c>
      <c r="G98" s="33"/>
      <c r="H98" s="42"/>
      <c r="I98" s="42">
        <v>823.8</v>
      </c>
      <c r="J98" s="25">
        <f>J93</f>
        <v>257</v>
      </c>
      <c r="K98" s="77">
        <f>I98/J98</f>
        <v>3.2054474708171203</v>
      </c>
      <c r="L98" s="31"/>
      <c r="M98" s="2"/>
    </row>
    <row r="99" spans="1:14" customFormat="1" hidden="1" x14ac:dyDescent="0.25">
      <c r="A99" s="86" t="s">
        <v>109</v>
      </c>
      <c r="B99" s="86"/>
      <c r="C99" s="86"/>
      <c r="D99" s="86"/>
      <c r="E99" s="86"/>
      <c r="F99" s="3" t="s">
        <v>28</v>
      </c>
      <c r="G99" s="33"/>
      <c r="H99" s="42">
        <v>33436.800000000003</v>
      </c>
      <c r="I99" s="42">
        <f>G99*H99</f>
        <v>0</v>
      </c>
      <c r="J99" s="25">
        <f>J98</f>
        <v>257</v>
      </c>
      <c r="K99" s="77">
        <f>I99/J99</f>
        <v>0</v>
      </c>
      <c r="L99" s="31"/>
      <c r="M99" s="2"/>
    </row>
    <row r="100" spans="1:14" customFormat="1" x14ac:dyDescent="0.25">
      <c r="A100" s="99" t="s">
        <v>94</v>
      </c>
      <c r="B100" s="100"/>
      <c r="C100" s="100"/>
      <c r="D100" s="100"/>
      <c r="E100" s="100"/>
      <c r="F100" s="100"/>
      <c r="G100" s="100"/>
      <c r="H100" s="100"/>
      <c r="I100" s="35">
        <f>SUM(I98:I99)</f>
        <v>823.8</v>
      </c>
      <c r="J100" s="39"/>
      <c r="K100" s="39">
        <f>SUM(K98:K99)</f>
        <v>3.2054474708171203</v>
      </c>
      <c r="L100" s="31"/>
      <c r="M100" s="2"/>
    </row>
    <row r="101" spans="1:14" s="2" customFormat="1" x14ac:dyDescent="0.25">
      <c r="F101" s="76"/>
      <c r="G101" s="76"/>
      <c r="H101" s="76"/>
      <c r="I101" s="76"/>
      <c r="J101" s="76"/>
      <c r="K101" s="76"/>
      <c r="L101" s="76"/>
    </row>
    <row r="102" spans="1:14" s="2" customFormat="1" ht="12.75" customHeight="1" x14ac:dyDescent="0.25">
      <c r="A102" s="112" t="s">
        <v>29</v>
      </c>
      <c r="B102" s="112"/>
      <c r="C102" s="112"/>
      <c r="D102" s="112"/>
      <c r="E102" s="112"/>
      <c r="F102" s="112"/>
      <c r="G102" s="112"/>
      <c r="H102" s="112"/>
      <c r="I102" s="112"/>
      <c r="J102" s="112"/>
      <c r="K102" s="112"/>
      <c r="L102" s="112"/>
    </row>
    <row r="103" spans="1:14" s="2" customFormat="1" ht="15" customHeight="1" x14ac:dyDescent="0.25">
      <c r="A103" s="113" t="s">
        <v>30</v>
      </c>
      <c r="B103" s="113"/>
      <c r="C103" s="113"/>
      <c r="D103" s="91" t="s">
        <v>31</v>
      </c>
      <c r="E103" s="92"/>
      <c r="F103" s="92"/>
      <c r="G103" s="92"/>
      <c r="H103" s="92"/>
      <c r="I103" s="92"/>
      <c r="J103" s="93"/>
      <c r="K103" s="113" t="s">
        <v>42</v>
      </c>
      <c r="L103" s="113"/>
    </row>
    <row r="104" spans="1:14" s="2" customFormat="1" ht="30" x14ac:dyDescent="0.25">
      <c r="A104" s="3" t="s">
        <v>32</v>
      </c>
      <c r="B104" s="5" t="s">
        <v>33</v>
      </c>
      <c r="C104" s="3" t="s">
        <v>34</v>
      </c>
      <c r="D104" s="3" t="s">
        <v>35</v>
      </c>
      <c r="E104" s="3" t="s">
        <v>36</v>
      </c>
      <c r="F104" s="3" t="s">
        <v>37</v>
      </c>
      <c r="G104" s="3" t="s">
        <v>38</v>
      </c>
      <c r="H104" s="3" t="s">
        <v>39</v>
      </c>
      <c r="I104" s="3" t="s">
        <v>40</v>
      </c>
      <c r="J104" s="3" t="s">
        <v>41</v>
      </c>
      <c r="K104" s="113"/>
      <c r="L104" s="113"/>
    </row>
    <row r="105" spans="1:14" s="2" customFormat="1" x14ac:dyDescent="0.25">
      <c r="A105" s="6">
        <f>K50</f>
        <v>227.75985355265368</v>
      </c>
      <c r="B105" s="6"/>
      <c r="C105" s="6"/>
      <c r="D105" s="6">
        <f>K58</f>
        <v>117.69719844357977</v>
      </c>
      <c r="E105" s="6">
        <f>K69</f>
        <v>13.232800451361868</v>
      </c>
      <c r="F105" s="6"/>
      <c r="G105" s="6">
        <f>K82</f>
        <v>2.7147095719844359</v>
      </c>
      <c r="H105" s="3"/>
      <c r="I105" s="6">
        <f>K94</f>
        <v>150.01275824796889</v>
      </c>
      <c r="J105" s="6">
        <f>K100+K74</f>
        <v>3.2054474708171203</v>
      </c>
      <c r="K105" s="107">
        <f>SUM(A105:J105)</f>
        <v>514.62276773836572</v>
      </c>
      <c r="L105" s="108"/>
    </row>
    <row r="106" spans="1:14" s="2" customFormat="1" x14ac:dyDescent="0.25"/>
    <row r="107" spans="1:14" customFormat="1" ht="15.75" x14ac:dyDescent="0.25">
      <c r="A107" s="10" t="s">
        <v>66</v>
      </c>
      <c r="B107" s="11"/>
      <c r="C107" s="11"/>
      <c r="D107" s="11"/>
      <c r="E107" s="11"/>
      <c r="F107" s="109" t="str">
        <f>'Услуга №2 '!F113:H113</f>
        <v xml:space="preserve">          О. Е. Федичкина</v>
      </c>
      <c r="G107" s="110"/>
      <c r="H107" s="110"/>
      <c r="I107" s="2"/>
      <c r="J107" s="2"/>
      <c r="K107" s="2"/>
      <c r="L107" s="2"/>
      <c r="M107" s="2"/>
      <c r="N107" s="2"/>
    </row>
    <row r="108" spans="1:14" customFormat="1" x14ac:dyDescent="0.25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</row>
    <row r="109" spans="1:14" customFormat="1" x14ac:dyDescent="0.25">
      <c r="A109" s="2"/>
      <c r="B109" s="2"/>
      <c r="C109" s="2"/>
      <c r="D109" s="2"/>
      <c r="E109" s="2"/>
      <c r="F109" s="2"/>
      <c r="G109" s="2"/>
      <c r="H109" s="2"/>
      <c r="I109" s="44">
        <f>I50+I58+I69+I74+I82+I94+I100</f>
        <v>132258.05130876001</v>
      </c>
      <c r="J109" s="2"/>
      <c r="K109" s="44">
        <f>K105*J98</f>
        <v>132258.05130875998</v>
      </c>
      <c r="L109" s="2"/>
      <c r="M109" s="2"/>
      <c r="N109" s="2"/>
    </row>
    <row r="110" spans="1:14" customFormat="1" x14ac:dyDescent="0.25">
      <c r="A110" s="12" t="str">
        <f>'Услуга №2 '!A116:D116</f>
        <v>Курлович Анастасия Вячеславовна</v>
      </c>
      <c r="C110" s="1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</row>
    <row r="111" spans="1:14" customFormat="1" x14ac:dyDescent="0.25">
      <c r="A111" s="12" t="s">
        <v>61</v>
      </c>
      <c r="C111" s="12"/>
    </row>
    <row r="112" spans="1:14" x14ac:dyDescent="0.25">
      <c r="A112" s="23"/>
      <c r="B112" s="23"/>
      <c r="C112" s="23"/>
      <c r="D112" s="23"/>
      <c r="E112" s="23"/>
      <c r="F112" s="23"/>
      <c r="G112" s="23"/>
      <c r="H112" s="23"/>
      <c r="I112" s="52"/>
      <c r="J112" s="23"/>
      <c r="K112" s="23"/>
      <c r="L112" s="23"/>
      <c r="M112" s="23"/>
    </row>
    <row r="113" spans="1:13" x14ac:dyDescent="0.25">
      <c r="A113" s="23"/>
      <c r="B113" s="23"/>
      <c r="C113" s="23"/>
      <c r="D113" s="23"/>
      <c r="E113" s="23"/>
      <c r="F113" s="23"/>
      <c r="G113" s="23"/>
      <c r="H113" s="23"/>
      <c r="I113" s="23"/>
      <c r="J113" s="23"/>
      <c r="K113" s="23"/>
      <c r="L113" s="23"/>
      <c r="M113" s="23"/>
    </row>
    <row r="114" spans="1:13" x14ac:dyDescent="0.25">
      <c r="A114" s="23"/>
      <c r="B114" s="23"/>
      <c r="C114" s="23"/>
      <c r="D114" s="23"/>
      <c r="E114" s="23"/>
      <c r="F114" s="23"/>
      <c r="G114" s="23"/>
      <c r="H114" s="23"/>
      <c r="I114" s="23"/>
      <c r="J114" s="23"/>
      <c r="K114" s="23"/>
      <c r="L114" s="23"/>
      <c r="M114" s="23"/>
    </row>
    <row r="115" spans="1:13" x14ac:dyDescent="0.25">
      <c r="A115" s="23"/>
      <c r="B115" s="23"/>
      <c r="C115" s="23"/>
      <c r="D115" s="23"/>
      <c r="E115" s="23"/>
      <c r="F115" s="23"/>
      <c r="G115" s="23"/>
      <c r="H115" s="23"/>
      <c r="I115" s="23"/>
      <c r="J115" s="23"/>
      <c r="K115" s="23"/>
      <c r="L115" s="23"/>
      <c r="M115" s="23"/>
    </row>
  </sheetData>
  <mergeCells count="104">
    <mergeCell ref="A2:D2"/>
    <mergeCell ref="A3:F3"/>
    <mergeCell ref="A4:F4"/>
    <mergeCell ref="A6:F6"/>
    <mergeCell ref="A8:M8"/>
    <mergeCell ref="A9:M9"/>
    <mergeCell ref="A20:E20"/>
    <mergeCell ref="G20:K20"/>
    <mergeCell ref="A21:E21"/>
    <mergeCell ref="G21:K21"/>
    <mergeCell ref="A22:E22"/>
    <mergeCell ref="G22:K22"/>
    <mergeCell ref="A10:M10"/>
    <mergeCell ref="A17:E17"/>
    <mergeCell ref="G17:K17"/>
    <mergeCell ref="A18:E18"/>
    <mergeCell ref="G18:K18"/>
    <mergeCell ref="A19:E19"/>
    <mergeCell ref="G19:K19"/>
    <mergeCell ref="A26:E26"/>
    <mergeCell ref="G26:K26"/>
    <mergeCell ref="A27:E27"/>
    <mergeCell ref="G27:K27"/>
    <mergeCell ref="A28:E28"/>
    <mergeCell ref="G28:K28"/>
    <mergeCell ref="A23:E23"/>
    <mergeCell ref="G23:K23"/>
    <mergeCell ref="A24:E24"/>
    <mergeCell ref="G24:K24"/>
    <mergeCell ref="A25:E25"/>
    <mergeCell ref="G25:K25"/>
    <mergeCell ref="A32:E32"/>
    <mergeCell ref="G32:K32"/>
    <mergeCell ref="A35:E35"/>
    <mergeCell ref="A36:E36"/>
    <mergeCell ref="A37:E37"/>
    <mergeCell ref="A38:E38"/>
    <mergeCell ref="A29:E29"/>
    <mergeCell ref="G29:K29"/>
    <mergeCell ref="A30:E30"/>
    <mergeCell ref="G30:K30"/>
    <mergeCell ref="A31:E31"/>
    <mergeCell ref="G31:K31"/>
    <mergeCell ref="A45:E45"/>
    <mergeCell ref="A46:E46"/>
    <mergeCell ref="A47:E47"/>
    <mergeCell ref="A48:E48"/>
    <mergeCell ref="A49:E49"/>
    <mergeCell ref="A50:H50"/>
    <mergeCell ref="A39:E39"/>
    <mergeCell ref="A40:E40"/>
    <mergeCell ref="A41:E41"/>
    <mergeCell ref="A42:E42"/>
    <mergeCell ref="A43:E43"/>
    <mergeCell ref="A44:E44"/>
    <mergeCell ref="A58:H58"/>
    <mergeCell ref="A60:L60"/>
    <mergeCell ref="A61:E61"/>
    <mergeCell ref="A62:E62"/>
    <mergeCell ref="A63:E63"/>
    <mergeCell ref="A64:E64"/>
    <mergeCell ref="A52:L52"/>
    <mergeCell ref="A53:E53"/>
    <mergeCell ref="A54:E54"/>
    <mergeCell ref="A55:E55"/>
    <mergeCell ref="A56:E56"/>
    <mergeCell ref="A57:E57"/>
    <mergeCell ref="A72:E72"/>
    <mergeCell ref="A73:E73"/>
    <mergeCell ref="A74:H74"/>
    <mergeCell ref="A76:L76"/>
    <mergeCell ref="A77:E77"/>
    <mergeCell ref="A78:E78"/>
    <mergeCell ref="A65:E65"/>
    <mergeCell ref="A66:E66"/>
    <mergeCell ref="A67:E67"/>
    <mergeCell ref="A68:E68"/>
    <mergeCell ref="A69:H69"/>
    <mergeCell ref="A71:L71"/>
    <mergeCell ref="A87:E87"/>
    <mergeCell ref="A88:E88"/>
    <mergeCell ref="A89:E89"/>
    <mergeCell ref="A90:E90"/>
    <mergeCell ref="A91:E91"/>
    <mergeCell ref="A92:E92"/>
    <mergeCell ref="A79:E79"/>
    <mergeCell ref="A80:E80"/>
    <mergeCell ref="A81:E81"/>
    <mergeCell ref="A82:H82"/>
    <mergeCell ref="A85:L85"/>
    <mergeCell ref="A86:E86"/>
    <mergeCell ref="F107:H107"/>
    <mergeCell ref="A100:H100"/>
    <mergeCell ref="A102:L102"/>
    <mergeCell ref="A103:C103"/>
    <mergeCell ref="D103:J103"/>
    <mergeCell ref="K103:L104"/>
    <mergeCell ref="K105:L105"/>
    <mergeCell ref="A93:E93"/>
    <mergeCell ref="A94:H94"/>
    <mergeCell ref="A96:L96"/>
    <mergeCell ref="A97:E97"/>
    <mergeCell ref="A98:E98"/>
    <mergeCell ref="A99:E99"/>
  </mergeCells>
  <pageMargins left="0.70866141732283472" right="0.70866141732283472" top="0.74803149606299213" bottom="0.74803149606299213" header="0.31496062992125984" footer="0.31496062992125984"/>
  <pageSetup paperSize="9" scale="97" orientation="landscape" r:id="rId1"/>
  <rowBreaks count="1" manualBreakCount="1">
    <brk id="83" max="11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115"/>
  <sheetViews>
    <sheetView view="pageBreakPreview" topLeftCell="A67" zoomScale="60" zoomScaleNormal="90" workbookViewId="0">
      <selection activeCell="R53" sqref="R53"/>
    </sheetView>
  </sheetViews>
  <sheetFormatPr defaultRowHeight="15" x14ac:dyDescent="0.25"/>
  <cols>
    <col min="1" max="1" width="9.140625" style="20"/>
    <col min="2" max="2" width="11" style="20" customWidth="1"/>
    <col min="3" max="4" width="9.140625" style="20"/>
    <col min="5" max="5" width="8.85546875" style="20" customWidth="1"/>
    <col min="6" max="6" width="11.42578125" style="20" customWidth="1"/>
    <col min="7" max="7" width="11" style="20" customWidth="1"/>
    <col min="8" max="8" width="12.85546875" style="20" customWidth="1"/>
    <col min="9" max="11" width="13.7109375" style="20" customWidth="1"/>
    <col min="12" max="12" width="11" style="20" customWidth="1"/>
    <col min="13" max="13" width="13.85546875" style="20" customWidth="1"/>
    <col min="14" max="16384" width="9.140625" style="20"/>
  </cols>
  <sheetData>
    <row r="2" spans="1:13" x14ac:dyDescent="0.25">
      <c r="A2" s="115" t="s">
        <v>63</v>
      </c>
      <c r="B2" s="115"/>
      <c r="C2" s="115"/>
      <c r="D2" s="115"/>
    </row>
    <row r="3" spans="1:13" x14ac:dyDescent="0.25">
      <c r="A3" s="115" t="s">
        <v>64</v>
      </c>
      <c r="B3" s="115"/>
      <c r="C3" s="117"/>
      <c r="D3" s="117"/>
      <c r="E3" s="117"/>
      <c r="F3" s="117"/>
    </row>
    <row r="4" spans="1:13" x14ac:dyDescent="0.25">
      <c r="A4" s="116" t="s">
        <v>65</v>
      </c>
      <c r="B4" s="116"/>
      <c r="C4" s="116"/>
      <c r="D4" s="117"/>
      <c r="E4" s="117"/>
      <c r="F4" s="117"/>
    </row>
    <row r="5" spans="1:13" x14ac:dyDescent="0.25">
      <c r="A5" s="21"/>
      <c r="B5" s="21"/>
      <c r="C5" s="21"/>
      <c r="D5" s="22"/>
    </row>
    <row r="6" spans="1:13" x14ac:dyDescent="0.25">
      <c r="A6" s="116" t="s">
        <v>117</v>
      </c>
      <c r="B6" s="116"/>
      <c r="C6" s="116"/>
      <c r="D6" s="117"/>
      <c r="E6" s="117"/>
      <c r="F6" s="117"/>
    </row>
    <row r="8" spans="1:13" x14ac:dyDescent="0.25">
      <c r="A8" s="111" t="s">
        <v>62</v>
      </c>
      <c r="B8" s="111"/>
      <c r="C8" s="111"/>
      <c r="D8" s="111"/>
      <c r="E8" s="111"/>
      <c r="F8" s="111"/>
      <c r="G8" s="111"/>
      <c r="H8" s="111"/>
      <c r="I8" s="111"/>
      <c r="J8" s="111"/>
      <c r="K8" s="111"/>
      <c r="L8" s="111"/>
      <c r="M8" s="111"/>
    </row>
    <row r="9" spans="1:13" x14ac:dyDescent="0.25">
      <c r="A9" s="111" t="s">
        <v>73</v>
      </c>
      <c r="B9" s="111"/>
      <c r="C9" s="111"/>
      <c r="D9" s="111"/>
      <c r="E9" s="111"/>
      <c r="F9" s="111"/>
      <c r="G9" s="111"/>
      <c r="H9" s="111"/>
      <c r="I9" s="111"/>
      <c r="J9" s="111"/>
      <c r="K9" s="111"/>
      <c r="L9" s="111"/>
      <c r="M9" s="111"/>
    </row>
    <row r="10" spans="1:13" x14ac:dyDescent="0.25">
      <c r="A10" s="111" t="s">
        <v>113</v>
      </c>
      <c r="B10" s="111"/>
      <c r="C10" s="111"/>
      <c r="D10" s="111"/>
      <c r="E10" s="111"/>
      <c r="F10" s="111"/>
      <c r="G10" s="111"/>
      <c r="H10" s="111"/>
      <c r="I10" s="111"/>
      <c r="J10" s="111"/>
      <c r="K10" s="111"/>
      <c r="L10" s="111"/>
      <c r="M10" s="111"/>
    </row>
    <row r="12" spans="1:13" s="2" customFormat="1" x14ac:dyDescent="0.25">
      <c r="A12" s="1" t="s">
        <v>57</v>
      </c>
    </row>
    <row r="13" spans="1:13" s="2" customFormat="1" x14ac:dyDescent="0.25">
      <c r="A13" s="1" t="s">
        <v>101</v>
      </c>
    </row>
    <row r="14" spans="1:13" s="2" customFormat="1" x14ac:dyDescent="0.25">
      <c r="A14" s="1" t="s">
        <v>112</v>
      </c>
    </row>
    <row r="15" spans="1:13" s="2" customFormat="1" x14ac:dyDescent="0.25">
      <c r="A15" s="1" t="s">
        <v>118</v>
      </c>
    </row>
    <row r="16" spans="1:13" s="2" customFormat="1" x14ac:dyDescent="0.25">
      <c r="A16" s="1" t="s">
        <v>126</v>
      </c>
    </row>
    <row r="17" spans="1:12" s="2" customFormat="1" ht="30" x14ac:dyDescent="0.25">
      <c r="A17" s="113" t="s">
        <v>0</v>
      </c>
      <c r="B17" s="113"/>
      <c r="C17" s="113"/>
      <c r="D17" s="113"/>
      <c r="E17" s="113"/>
      <c r="F17" s="18" t="s">
        <v>1</v>
      </c>
      <c r="G17" s="113" t="s">
        <v>2</v>
      </c>
      <c r="H17" s="113"/>
      <c r="I17" s="113"/>
      <c r="J17" s="113"/>
      <c r="K17" s="113"/>
      <c r="L17" s="18" t="s">
        <v>1</v>
      </c>
    </row>
    <row r="18" spans="1:12" s="2" customFormat="1" x14ac:dyDescent="0.25">
      <c r="A18" s="86" t="s">
        <v>54</v>
      </c>
      <c r="B18" s="86"/>
      <c r="C18" s="86"/>
      <c r="D18" s="86"/>
      <c r="E18" s="86"/>
      <c r="F18" s="58">
        <v>4.4999999999999997E-3</v>
      </c>
      <c r="G18" s="86" t="s">
        <v>3</v>
      </c>
      <c r="H18" s="86"/>
      <c r="I18" s="86"/>
      <c r="J18" s="86"/>
      <c r="K18" s="86"/>
      <c r="L18" s="58">
        <v>4.4999999999999997E-3</v>
      </c>
    </row>
    <row r="19" spans="1:12" s="2" customFormat="1" x14ac:dyDescent="0.25">
      <c r="A19" s="104" t="s">
        <v>98</v>
      </c>
      <c r="B19" s="105"/>
      <c r="C19" s="105"/>
      <c r="D19" s="105"/>
      <c r="E19" s="106"/>
      <c r="F19" s="58">
        <v>4.4999999999999997E-3</v>
      </c>
      <c r="G19" s="86" t="s">
        <v>99</v>
      </c>
      <c r="H19" s="86"/>
      <c r="I19" s="86"/>
      <c r="J19" s="86"/>
      <c r="K19" s="86"/>
      <c r="L19" s="58">
        <v>4.4999999999999997E-3</v>
      </c>
    </row>
    <row r="20" spans="1:12" s="2" customFormat="1" x14ac:dyDescent="0.25">
      <c r="A20" s="86" t="s">
        <v>44</v>
      </c>
      <c r="B20" s="86"/>
      <c r="C20" s="86"/>
      <c r="D20" s="86"/>
      <c r="E20" s="86"/>
      <c r="F20" s="58">
        <v>4.4999999999999997E-3</v>
      </c>
      <c r="G20" s="86" t="s">
        <v>100</v>
      </c>
      <c r="H20" s="86"/>
      <c r="I20" s="86"/>
      <c r="J20" s="86"/>
      <c r="K20" s="86"/>
      <c r="L20" s="58">
        <v>4.4999999999999997E-3</v>
      </c>
    </row>
    <row r="21" spans="1:12" s="2" customFormat="1" x14ac:dyDescent="0.25">
      <c r="A21" s="86" t="s">
        <v>46</v>
      </c>
      <c r="B21" s="86"/>
      <c r="C21" s="86"/>
      <c r="D21" s="86"/>
      <c r="E21" s="86"/>
      <c r="F21" s="58">
        <v>7.0000000000000001E-3</v>
      </c>
      <c r="G21" s="86" t="s">
        <v>69</v>
      </c>
      <c r="H21" s="86"/>
      <c r="I21" s="86"/>
      <c r="J21" s="86"/>
      <c r="K21" s="86"/>
      <c r="L21" s="58">
        <v>4.4999999999999997E-3</v>
      </c>
    </row>
    <row r="22" spans="1:12" s="2" customFormat="1" x14ac:dyDescent="0.25">
      <c r="A22" s="86" t="s">
        <v>45</v>
      </c>
      <c r="B22" s="86"/>
      <c r="C22" s="86"/>
      <c r="D22" s="86"/>
      <c r="E22" s="86"/>
      <c r="F22" s="58">
        <v>2.9000000000000001E-2</v>
      </c>
      <c r="G22" s="86" t="s">
        <v>51</v>
      </c>
      <c r="H22" s="86"/>
      <c r="I22" s="86"/>
      <c r="J22" s="86"/>
      <c r="K22" s="86"/>
      <c r="L22" s="58">
        <v>8.9999999999999993E-3</v>
      </c>
    </row>
    <row r="23" spans="1:12" s="2" customFormat="1" x14ac:dyDescent="0.25">
      <c r="A23" s="86" t="s">
        <v>79</v>
      </c>
      <c r="B23" s="86"/>
      <c r="C23" s="86"/>
      <c r="D23" s="86"/>
      <c r="E23" s="86"/>
      <c r="F23" s="58">
        <v>2E-3</v>
      </c>
      <c r="G23" s="86" t="s">
        <v>49</v>
      </c>
      <c r="H23" s="86"/>
      <c r="I23" s="86"/>
      <c r="J23" s="86"/>
      <c r="K23" s="86"/>
      <c r="L23" s="58">
        <v>1.35E-2</v>
      </c>
    </row>
    <row r="24" spans="1:12" s="2" customFormat="1" x14ac:dyDescent="0.25">
      <c r="A24" s="86" t="s">
        <v>78</v>
      </c>
      <c r="B24" s="86"/>
      <c r="C24" s="86"/>
      <c r="D24" s="86"/>
      <c r="E24" s="86"/>
      <c r="F24" s="58">
        <v>4.4999999999999997E-3</v>
      </c>
      <c r="G24" s="104" t="s">
        <v>56</v>
      </c>
      <c r="H24" s="105"/>
      <c r="I24" s="105"/>
      <c r="J24" s="105"/>
      <c r="K24" s="106"/>
      <c r="L24" s="58">
        <v>4.4999999999999997E-3</v>
      </c>
    </row>
    <row r="25" spans="1:12" s="2" customFormat="1" x14ac:dyDescent="0.25">
      <c r="A25" s="87" t="s">
        <v>53</v>
      </c>
      <c r="B25" s="87"/>
      <c r="C25" s="87"/>
      <c r="D25" s="87"/>
      <c r="E25" s="87"/>
      <c r="F25" s="58">
        <v>4.4999999999999997E-3</v>
      </c>
      <c r="G25" s="86"/>
      <c r="H25" s="86"/>
      <c r="I25" s="86"/>
      <c r="J25" s="86"/>
      <c r="K25" s="86"/>
      <c r="L25" s="59"/>
    </row>
    <row r="26" spans="1:12" s="2" customFormat="1" x14ac:dyDescent="0.25">
      <c r="A26" s="86" t="s">
        <v>48</v>
      </c>
      <c r="B26" s="86"/>
      <c r="C26" s="86"/>
      <c r="D26" s="86"/>
      <c r="E26" s="86"/>
      <c r="F26" s="58">
        <v>4.4999999999999997E-3</v>
      </c>
      <c r="G26" s="104"/>
      <c r="H26" s="105"/>
      <c r="I26" s="105"/>
      <c r="J26" s="105"/>
      <c r="K26" s="106"/>
      <c r="L26" s="4"/>
    </row>
    <row r="27" spans="1:12" s="2" customFormat="1" x14ac:dyDescent="0.25">
      <c r="A27" s="86" t="s">
        <v>52</v>
      </c>
      <c r="B27" s="86"/>
      <c r="C27" s="86"/>
      <c r="D27" s="86"/>
      <c r="E27" s="86"/>
      <c r="F27" s="58">
        <v>4.4999999999999997E-3</v>
      </c>
      <c r="G27" s="87"/>
      <c r="H27" s="87"/>
      <c r="I27" s="87"/>
      <c r="J27" s="87"/>
      <c r="K27" s="87"/>
      <c r="L27" s="4"/>
    </row>
    <row r="28" spans="1:12" s="2" customFormat="1" x14ac:dyDescent="0.25">
      <c r="A28" s="86" t="s">
        <v>47</v>
      </c>
      <c r="B28" s="86"/>
      <c r="C28" s="86"/>
      <c r="D28" s="86"/>
      <c r="E28" s="86"/>
      <c r="F28" s="58">
        <v>4.4999999999999997E-3</v>
      </c>
      <c r="G28" s="87"/>
      <c r="H28" s="87"/>
      <c r="I28" s="87"/>
      <c r="J28" s="87"/>
      <c r="K28" s="87"/>
      <c r="L28" s="4"/>
    </row>
    <row r="29" spans="1:12" s="2" customFormat="1" x14ac:dyDescent="0.25">
      <c r="A29" s="87" t="s">
        <v>50</v>
      </c>
      <c r="B29" s="87"/>
      <c r="C29" s="87"/>
      <c r="D29" s="87"/>
      <c r="E29" s="87"/>
      <c r="F29" s="58">
        <v>4.4999999999999997E-3</v>
      </c>
      <c r="G29" s="104"/>
      <c r="H29" s="105"/>
      <c r="I29" s="105"/>
      <c r="J29" s="105"/>
      <c r="K29" s="106"/>
      <c r="L29" s="4"/>
    </row>
    <row r="30" spans="1:12" s="2" customFormat="1" x14ac:dyDescent="0.25">
      <c r="A30" s="86" t="s">
        <v>55</v>
      </c>
      <c r="B30" s="86"/>
      <c r="C30" s="86"/>
      <c r="D30" s="86"/>
      <c r="E30" s="86"/>
      <c r="F30" s="58">
        <v>4.4999999999999997E-3</v>
      </c>
      <c r="G30" s="87"/>
      <c r="H30" s="87"/>
      <c r="I30" s="87"/>
      <c r="J30" s="87"/>
      <c r="K30" s="87"/>
      <c r="L30" s="4"/>
    </row>
    <row r="31" spans="1:12" s="2" customFormat="1" x14ac:dyDescent="0.25">
      <c r="A31" s="86" t="s">
        <v>80</v>
      </c>
      <c r="B31" s="86"/>
      <c r="C31" s="86"/>
      <c r="D31" s="86"/>
      <c r="E31" s="86"/>
      <c r="F31" s="58">
        <v>4.4999999999999997E-3</v>
      </c>
      <c r="G31" s="87"/>
      <c r="H31" s="87"/>
      <c r="I31" s="87"/>
      <c r="J31" s="87"/>
      <c r="K31" s="87"/>
      <c r="L31" s="4"/>
    </row>
    <row r="32" spans="1:12" s="1" customFormat="1" ht="14.25" x14ac:dyDescent="0.2">
      <c r="A32" s="114" t="s">
        <v>4</v>
      </c>
      <c r="B32" s="114"/>
      <c r="C32" s="114"/>
      <c r="D32" s="114"/>
      <c r="E32" s="114"/>
      <c r="F32" s="56">
        <f>SUM(F18:F31)</f>
        <v>8.7500000000000022E-2</v>
      </c>
      <c r="G32" s="114" t="s">
        <v>4</v>
      </c>
      <c r="H32" s="114"/>
      <c r="I32" s="114"/>
      <c r="J32" s="114"/>
      <c r="K32" s="114"/>
      <c r="L32" s="60">
        <f>SUM(L18:L31)</f>
        <v>4.4999999999999991E-2</v>
      </c>
    </row>
    <row r="34" spans="1:12" s="2" customFormat="1" x14ac:dyDescent="0.25">
      <c r="A34" s="1" t="s">
        <v>105</v>
      </c>
      <c r="F34" s="2">
        <v>68</v>
      </c>
    </row>
    <row r="35" spans="1:12" s="2" customFormat="1" ht="75" x14ac:dyDescent="0.25">
      <c r="A35" s="91" t="s">
        <v>5</v>
      </c>
      <c r="B35" s="92"/>
      <c r="C35" s="92"/>
      <c r="D35" s="92"/>
      <c r="E35" s="93"/>
      <c r="F35" s="18" t="s">
        <v>6</v>
      </c>
      <c r="G35" s="18" t="s">
        <v>1</v>
      </c>
      <c r="H35" s="18" t="s">
        <v>74</v>
      </c>
      <c r="I35" s="18" t="s">
        <v>75</v>
      </c>
      <c r="J35" s="18" t="s">
        <v>76</v>
      </c>
      <c r="K35" s="24" t="s">
        <v>77</v>
      </c>
      <c r="L35" s="5"/>
    </row>
    <row r="36" spans="1:12" s="2" customFormat="1" ht="15" customHeight="1" x14ac:dyDescent="0.25">
      <c r="A36" s="86" t="s">
        <v>54</v>
      </c>
      <c r="B36" s="86"/>
      <c r="C36" s="86"/>
      <c r="D36" s="86"/>
      <c r="E36" s="86"/>
      <c r="F36" s="3">
        <f>'Услуга №2 '!F42</f>
        <v>17642.55</v>
      </c>
      <c r="G36" s="58">
        <f>F18</f>
        <v>4.4999999999999997E-3</v>
      </c>
      <c r="H36" s="6">
        <f>F36*G36*12</f>
        <v>952.69769999999983</v>
      </c>
      <c r="I36" s="6">
        <f>H36*1.302</f>
        <v>1240.4124053999999</v>
      </c>
      <c r="J36" s="25">
        <f>F34</f>
        <v>68</v>
      </c>
      <c r="K36" s="6">
        <f>I36/J36</f>
        <v>18.241358902941176</v>
      </c>
      <c r="L36" s="6"/>
    </row>
    <row r="37" spans="1:12" s="2" customFormat="1" ht="15" customHeight="1" x14ac:dyDescent="0.25">
      <c r="A37" s="86" t="s">
        <v>98</v>
      </c>
      <c r="B37" s="86"/>
      <c r="C37" s="86"/>
      <c r="D37" s="86"/>
      <c r="E37" s="86"/>
      <c r="F37" s="3">
        <f>'Услуга №2 '!F43</f>
        <v>16072.85</v>
      </c>
      <c r="G37" s="58">
        <f t="shared" ref="G37:G49" si="0">F19</f>
        <v>4.4999999999999997E-3</v>
      </c>
      <c r="H37" s="6">
        <f t="shared" ref="H37:H49" si="1">F37*G37*12</f>
        <v>867.93389999999988</v>
      </c>
      <c r="I37" s="6">
        <f t="shared" ref="I37:I46" si="2">H37*1.302</f>
        <v>1130.0499378</v>
      </c>
      <c r="J37" s="25">
        <f>J36</f>
        <v>68</v>
      </c>
      <c r="K37" s="6">
        <f t="shared" ref="K37:K46" si="3">I37/J37</f>
        <v>16.618381438235293</v>
      </c>
      <c r="L37" s="6"/>
    </row>
    <row r="38" spans="1:12" s="2" customFormat="1" ht="15" customHeight="1" x14ac:dyDescent="0.25">
      <c r="A38" s="86" t="s">
        <v>44</v>
      </c>
      <c r="B38" s="86"/>
      <c r="C38" s="86"/>
      <c r="D38" s="86"/>
      <c r="E38" s="86"/>
      <c r="F38" s="3">
        <f>'Услуга №2 '!F46</f>
        <v>12763.79</v>
      </c>
      <c r="G38" s="58">
        <f t="shared" si="0"/>
        <v>4.4999999999999997E-3</v>
      </c>
      <c r="H38" s="6">
        <f t="shared" si="1"/>
        <v>689.24466000000007</v>
      </c>
      <c r="I38" s="6">
        <f t="shared" si="2"/>
        <v>897.39654732000008</v>
      </c>
      <c r="J38" s="25">
        <f t="shared" ref="J38:J44" si="4">J37</f>
        <v>68</v>
      </c>
      <c r="K38" s="6">
        <f t="shared" si="3"/>
        <v>13.19700804882353</v>
      </c>
      <c r="L38" s="6"/>
    </row>
    <row r="39" spans="1:12" s="2" customFormat="1" ht="15" customHeight="1" x14ac:dyDescent="0.25">
      <c r="A39" s="86" t="s">
        <v>46</v>
      </c>
      <c r="B39" s="86"/>
      <c r="C39" s="86"/>
      <c r="D39" s="86"/>
      <c r="E39" s="86"/>
      <c r="F39" s="3">
        <f>'Услуга №2 '!F47</f>
        <v>13656.8</v>
      </c>
      <c r="G39" s="58">
        <f t="shared" si="0"/>
        <v>7.0000000000000001E-3</v>
      </c>
      <c r="H39" s="6">
        <f t="shared" si="1"/>
        <v>1147.1712</v>
      </c>
      <c r="I39" s="6">
        <f t="shared" si="2"/>
        <v>1493.6169024000001</v>
      </c>
      <c r="J39" s="25">
        <f t="shared" si="4"/>
        <v>68</v>
      </c>
      <c r="K39" s="6">
        <f t="shared" si="3"/>
        <v>21.964954447058826</v>
      </c>
      <c r="L39" s="6"/>
    </row>
    <row r="40" spans="1:12" s="2" customFormat="1" ht="15" customHeight="1" x14ac:dyDescent="0.25">
      <c r="A40" s="86" t="s">
        <v>45</v>
      </c>
      <c r="B40" s="86"/>
      <c r="C40" s="86"/>
      <c r="D40" s="86"/>
      <c r="E40" s="86"/>
      <c r="F40" s="3">
        <f>'Услуга №2 '!F48</f>
        <v>7982.54</v>
      </c>
      <c r="G40" s="58">
        <f t="shared" si="0"/>
        <v>2.9000000000000001E-2</v>
      </c>
      <c r="H40" s="6">
        <f t="shared" si="1"/>
        <v>2777.9239200000002</v>
      </c>
      <c r="I40" s="6">
        <f t="shared" si="2"/>
        <v>3616.8569438400004</v>
      </c>
      <c r="J40" s="25">
        <f t="shared" si="4"/>
        <v>68</v>
      </c>
      <c r="K40" s="6">
        <f t="shared" si="3"/>
        <v>53.189072703529419</v>
      </c>
      <c r="L40" s="6"/>
    </row>
    <row r="41" spans="1:12" s="2" customFormat="1" ht="15" customHeight="1" x14ac:dyDescent="0.25">
      <c r="A41" s="86" t="s">
        <v>79</v>
      </c>
      <c r="B41" s="86"/>
      <c r="C41" s="86"/>
      <c r="D41" s="86"/>
      <c r="E41" s="86"/>
      <c r="F41" s="3">
        <f>'Услуга №2 '!F50</f>
        <v>7897.6</v>
      </c>
      <c r="G41" s="58">
        <f t="shared" si="0"/>
        <v>2E-3</v>
      </c>
      <c r="H41" s="6">
        <f t="shared" si="1"/>
        <v>189.54240000000001</v>
      </c>
      <c r="I41" s="6">
        <f t="shared" si="2"/>
        <v>246.78420480000003</v>
      </c>
      <c r="J41" s="25">
        <f t="shared" si="4"/>
        <v>68</v>
      </c>
      <c r="K41" s="6">
        <f t="shared" si="3"/>
        <v>3.6291794823529417</v>
      </c>
      <c r="L41" s="6"/>
    </row>
    <row r="42" spans="1:12" s="2" customFormat="1" ht="15" customHeight="1" x14ac:dyDescent="0.25">
      <c r="A42" s="86" t="s">
        <v>78</v>
      </c>
      <c r="B42" s="86"/>
      <c r="C42" s="86"/>
      <c r="D42" s="86"/>
      <c r="E42" s="86"/>
      <c r="F42" s="3">
        <f>'Услуга №2 '!F51</f>
        <v>5725.39</v>
      </c>
      <c r="G42" s="58">
        <f t="shared" si="0"/>
        <v>4.4999999999999997E-3</v>
      </c>
      <c r="H42" s="6">
        <f t="shared" si="1"/>
        <v>309.17106000000001</v>
      </c>
      <c r="I42" s="6">
        <f t="shared" si="2"/>
        <v>402.54072012</v>
      </c>
      <c r="J42" s="25">
        <f t="shared" si="4"/>
        <v>68</v>
      </c>
      <c r="K42" s="6">
        <f t="shared" si="3"/>
        <v>5.919716472352941</v>
      </c>
      <c r="L42" s="6"/>
    </row>
    <row r="43" spans="1:12" s="2" customFormat="1" ht="15" customHeight="1" x14ac:dyDescent="0.25">
      <c r="A43" s="86" t="s">
        <v>53</v>
      </c>
      <c r="B43" s="86"/>
      <c r="C43" s="86"/>
      <c r="D43" s="86"/>
      <c r="E43" s="86"/>
      <c r="F43" s="6">
        <f>'Услуга №2 '!F53</f>
        <v>12979.079</v>
      </c>
      <c r="G43" s="58">
        <f t="shared" si="0"/>
        <v>4.4999999999999997E-3</v>
      </c>
      <c r="H43" s="6">
        <f t="shared" si="1"/>
        <v>700.8702659999999</v>
      </c>
      <c r="I43" s="6">
        <f t="shared" si="2"/>
        <v>912.53308633199993</v>
      </c>
      <c r="J43" s="25">
        <f t="shared" si="4"/>
        <v>68</v>
      </c>
      <c r="K43" s="6">
        <f t="shared" si="3"/>
        <v>13.419604210764705</v>
      </c>
      <c r="L43" s="6"/>
    </row>
    <row r="44" spans="1:12" s="2" customFormat="1" ht="15" customHeight="1" x14ac:dyDescent="0.25">
      <c r="A44" s="86" t="s">
        <v>48</v>
      </c>
      <c r="B44" s="86"/>
      <c r="C44" s="86"/>
      <c r="D44" s="86"/>
      <c r="E44" s="86"/>
      <c r="F44" s="3">
        <f>'Услуга №2 '!F54</f>
        <v>12979.08</v>
      </c>
      <c r="G44" s="58">
        <f t="shared" si="0"/>
        <v>4.4999999999999997E-3</v>
      </c>
      <c r="H44" s="6">
        <f t="shared" si="1"/>
        <v>700.87031999999999</v>
      </c>
      <c r="I44" s="6">
        <f t="shared" si="2"/>
        <v>912.53315664000002</v>
      </c>
      <c r="J44" s="25">
        <f t="shared" si="4"/>
        <v>68</v>
      </c>
      <c r="K44" s="6">
        <f t="shared" si="3"/>
        <v>13.419605244705883</v>
      </c>
      <c r="L44" s="6"/>
    </row>
    <row r="45" spans="1:12" s="2" customFormat="1" ht="15" customHeight="1" x14ac:dyDescent="0.25">
      <c r="A45" s="86" t="s">
        <v>52</v>
      </c>
      <c r="B45" s="86"/>
      <c r="C45" s="86"/>
      <c r="D45" s="86"/>
      <c r="E45" s="86"/>
      <c r="F45" s="3">
        <f>'Услуга №2 '!F55</f>
        <v>7210.19</v>
      </c>
      <c r="G45" s="58">
        <f t="shared" si="0"/>
        <v>4.4999999999999997E-3</v>
      </c>
      <c r="H45" s="6">
        <f t="shared" si="1"/>
        <v>389.35025999999993</v>
      </c>
      <c r="I45" s="6">
        <f t="shared" si="2"/>
        <v>506.93403851999994</v>
      </c>
      <c r="J45" s="25">
        <f>J43</f>
        <v>68</v>
      </c>
      <c r="K45" s="6">
        <f t="shared" si="3"/>
        <v>7.4549123311764696</v>
      </c>
      <c r="L45" s="6"/>
    </row>
    <row r="46" spans="1:12" s="2" customFormat="1" ht="15" customHeight="1" x14ac:dyDescent="0.25">
      <c r="A46" s="86" t="s">
        <v>47</v>
      </c>
      <c r="B46" s="86"/>
      <c r="C46" s="86"/>
      <c r="D46" s="86"/>
      <c r="E46" s="86"/>
      <c r="F46" s="3">
        <f>'Услуга №2 '!F56</f>
        <v>13556.8</v>
      </c>
      <c r="G46" s="58">
        <f t="shared" si="0"/>
        <v>4.4999999999999997E-3</v>
      </c>
      <c r="H46" s="6">
        <f t="shared" si="1"/>
        <v>732.06719999999996</v>
      </c>
      <c r="I46" s="6">
        <f t="shared" si="2"/>
        <v>953.15149439999993</v>
      </c>
      <c r="J46" s="25">
        <f>J44</f>
        <v>68</v>
      </c>
      <c r="K46" s="6">
        <f t="shared" si="3"/>
        <v>14.016933741176469</v>
      </c>
      <c r="L46" s="6"/>
    </row>
    <row r="47" spans="1:12" s="2" customFormat="1" ht="15" customHeight="1" x14ac:dyDescent="0.25">
      <c r="A47" s="86" t="s">
        <v>50</v>
      </c>
      <c r="B47" s="86"/>
      <c r="C47" s="86"/>
      <c r="D47" s="86"/>
      <c r="E47" s="86"/>
      <c r="F47" s="3">
        <f>'Услуга №2 '!F57</f>
        <v>11930.45</v>
      </c>
      <c r="G47" s="58">
        <f t="shared" si="0"/>
        <v>4.4999999999999997E-3</v>
      </c>
      <c r="H47" s="6">
        <f t="shared" si="1"/>
        <v>644.24429999999995</v>
      </c>
      <c r="I47" s="6">
        <f>H47*1.302</f>
        <v>838.80607859999998</v>
      </c>
      <c r="J47" s="25">
        <f>F34</f>
        <v>68</v>
      </c>
      <c r="K47" s="6">
        <f>I47/J47</f>
        <v>12.335383508823529</v>
      </c>
      <c r="L47" s="6"/>
    </row>
    <row r="48" spans="1:12" s="2" customFormat="1" ht="15" customHeight="1" x14ac:dyDescent="0.25">
      <c r="A48" s="86" t="s">
        <v>55</v>
      </c>
      <c r="B48" s="86"/>
      <c r="C48" s="86"/>
      <c r="D48" s="86"/>
      <c r="E48" s="86"/>
      <c r="F48" s="3">
        <f>'Услуга №2 '!F58</f>
        <v>16906.189999999999</v>
      </c>
      <c r="G48" s="58">
        <f t="shared" si="0"/>
        <v>4.4999999999999997E-3</v>
      </c>
      <c r="H48" s="6">
        <f t="shared" si="1"/>
        <v>912.93425999999977</v>
      </c>
      <c r="I48" s="6">
        <f t="shared" ref="I48:I49" si="5">H48*1.302</f>
        <v>1188.6404065199997</v>
      </c>
      <c r="J48" s="25">
        <f t="shared" ref="J48:J49" si="6">J47</f>
        <v>68</v>
      </c>
      <c r="K48" s="6">
        <f t="shared" ref="K48:K49" si="7">I48/J48</f>
        <v>17.48000597823529</v>
      </c>
      <c r="L48" s="6"/>
    </row>
    <row r="49" spans="1:14" s="2" customFormat="1" ht="15" customHeight="1" x14ac:dyDescent="0.25">
      <c r="A49" s="86" t="s">
        <v>80</v>
      </c>
      <c r="B49" s="86"/>
      <c r="C49" s="86"/>
      <c r="D49" s="86"/>
      <c r="E49" s="86"/>
      <c r="F49" s="6">
        <f>'Услуга №2 '!F59</f>
        <v>16226.19</v>
      </c>
      <c r="G49" s="58">
        <f t="shared" si="0"/>
        <v>4.4999999999999997E-3</v>
      </c>
      <c r="H49" s="6">
        <f t="shared" si="1"/>
        <v>876.21425999999997</v>
      </c>
      <c r="I49" s="6">
        <f t="shared" si="5"/>
        <v>1140.8309665199999</v>
      </c>
      <c r="J49" s="25">
        <f t="shared" si="6"/>
        <v>68</v>
      </c>
      <c r="K49" s="6">
        <f t="shared" si="7"/>
        <v>16.776925978235294</v>
      </c>
      <c r="L49" s="6"/>
    </row>
    <row r="50" spans="1:14" customFormat="1" ht="15.75" customHeight="1" x14ac:dyDescent="0.25">
      <c r="A50" s="95" t="s">
        <v>81</v>
      </c>
      <c r="B50" s="96"/>
      <c r="C50" s="96"/>
      <c r="D50" s="96"/>
      <c r="E50" s="96"/>
      <c r="F50" s="96"/>
      <c r="G50" s="96"/>
      <c r="H50" s="97"/>
      <c r="I50" s="26">
        <f>SUM(I36:I49)</f>
        <v>15481.086889212</v>
      </c>
      <c r="J50" s="26"/>
      <c r="K50" s="26">
        <f t="shared" ref="K50" si="8">SUM(K36:K49)</f>
        <v>227.66304248841175</v>
      </c>
      <c r="L50" s="6"/>
      <c r="M50" s="2"/>
      <c r="N50" s="75"/>
    </row>
    <row r="51" spans="1:14" s="2" customFormat="1" ht="13.5" customHeight="1" x14ac:dyDescent="0.25"/>
    <row r="52" spans="1:14" s="2" customFormat="1" ht="14.25" customHeight="1" x14ac:dyDescent="0.25">
      <c r="A52" s="94" t="s">
        <v>9</v>
      </c>
      <c r="B52" s="94"/>
      <c r="C52" s="94"/>
      <c r="D52" s="94"/>
      <c r="E52" s="94"/>
      <c r="F52" s="94"/>
      <c r="G52" s="94"/>
      <c r="H52" s="94"/>
      <c r="I52" s="94"/>
      <c r="J52" s="94"/>
      <c r="K52" s="94"/>
      <c r="L52" s="94"/>
    </row>
    <row r="53" spans="1:14" s="2" customFormat="1" ht="45" x14ac:dyDescent="0.25">
      <c r="A53" s="98" t="s">
        <v>10</v>
      </c>
      <c r="B53" s="98"/>
      <c r="C53" s="98"/>
      <c r="D53" s="98"/>
      <c r="E53" s="98"/>
      <c r="F53" s="18" t="s">
        <v>8</v>
      </c>
      <c r="G53" s="18" t="s">
        <v>70</v>
      </c>
      <c r="H53" s="18" t="s">
        <v>71</v>
      </c>
      <c r="I53" s="18" t="s">
        <v>82</v>
      </c>
      <c r="J53" s="18" t="s">
        <v>76</v>
      </c>
      <c r="K53" s="27" t="s">
        <v>77</v>
      </c>
      <c r="L53" s="28"/>
    </row>
    <row r="54" spans="1:14" s="2" customFormat="1" x14ac:dyDescent="0.25">
      <c r="A54" s="88" t="s">
        <v>11</v>
      </c>
      <c r="B54" s="89"/>
      <c r="C54" s="89"/>
      <c r="D54" s="89"/>
      <c r="E54" s="90"/>
      <c r="F54" s="5" t="s">
        <v>83</v>
      </c>
      <c r="G54" s="9">
        <f>I54/H54</f>
        <v>342.58227848101262</v>
      </c>
      <c r="H54" s="9">
        <f>'Услуга №2 '!H64</f>
        <v>4.74</v>
      </c>
      <c r="I54" s="9">
        <v>1623.84</v>
      </c>
      <c r="J54" s="25">
        <f>J49</f>
        <v>68</v>
      </c>
      <c r="K54" s="29">
        <f>I54/J54</f>
        <v>23.88</v>
      </c>
      <c r="L54" s="30"/>
    </row>
    <row r="55" spans="1:14" s="2" customFormat="1" x14ac:dyDescent="0.25">
      <c r="A55" s="86" t="s">
        <v>12</v>
      </c>
      <c r="B55" s="86"/>
      <c r="C55" s="86"/>
      <c r="D55" s="86"/>
      <c r="E55" s="86"/>
      <c r="F55" s="3" t="s">
        <v>15</v>
      </c>
      <c r="G55" s="9">
        <f t="shared" ref="G55:G57" si="9">I55/H55</f>
        <v>3.734996833747382</v>
      </c>
      <c r="H55" s="9">
        <f>'Услуга №2 '!H65</f>
        <v>1642.32</v>
      </c>
      <c r="I55" s="9">
        <v>6134.06</v>
      </c>
      <c r="J55" s="25">
        <f>J54</f>
        <v>68</v>
      </c>
      <c r="K55" s="29">
        <f t="shared" ref="K55:K57" si="10">I55/J55</f>
        <v>90.206764705882364</v>
      </c>
      <c r="L55" s="31"/>
    </row>
    <row r="56" spans="1:14" s="2" customFormat="1" x14ac:dyDescent="0.25">
      <c r="A56" s="86" t="s">
        <v>13</v>
      </c>
      <c r="B56" s="86"/>
      <c r="C56" s="86"/>
      <c r="D56" s="86"/>
      <c r="E56" s="86"/>
      <c r="F56" s="3" t="s">
        <v>16</v>
      </c>
      <c r="G56" s="9">
        <f t="shared" si="9"/>
        <v>1.8449781659388647</v>
      </c>
      <c r="H56" s="9">
        <f>'Услуга №2 '!H66</f>
        <v>41.22</v>
      </c>
      <c r="I56" s="9">
        <v>76.05</v>
      </c>
      <c r="J56" s="25">
        <f>J55</f>
        <v>68</v>
      </c>
      <c r="K56" s="29">
        <f t="shared" si="10"/>
        <v>1.1183823529411765</v>
      </c>
      <c r="L56" s="31"/>
    </row>
    <row r="57" spans="1:14" s="2" customFormat="1" x14ac:dyDescent="0.25">
      <c r="A57" s="86" t="s">
        <v>14</v>
      </c>
      <c r="B57" s="86"/>
      <c r="C57" s="86"/>
      <c r="D57" s="86"/>
      <c r="E57" s="86"/>
      <c r="F57" s="3" t="s">
        <v>16</v>
      </c>
      <c r="G57" s="9">
        <f t="shared" si="9"/>
        <v>2.25</v>
      </c>
      <c r="H57" s="9">
        <f>'Услуга №2 '!H67</f>
        <v>56.04</v>
      </c>
      <c r="I57" s="9">
        <v>126.09</v>
      </c>
      <c r="J57" s="25">
        <f>J55</f>
        <v>68</v>
      </c>
      <c r="K57" s="29">
        <f t="shared" si="10"/>
        <v>1.8542647058823529</v>
      </c>
      <c r="L57" s="31"/>
    </row>
    <row r="58" spans="1:14" s="2" customFormat="1" x14ac:dyDescent="0.25">
      <c r="A58" s="99" t="s">
        <v>17</v>
      </c>
      <c r="B58" s="100"/>
      <c r="C58" s="100"/>
      <c r="D58" s="100"/>
      <c r="E58" s="100"/>
      <c r="F58" s="100"/>
      <c r="G58" s="100"/>
      <c r="H58" s="100"/>
      <c r="I58" s="26">
        <f>SUM(I54:I57)</f>
        <v>7960.0400000000009</v>
      </c>
      <c r="J58" s="32"/>
      <c r="K58" s="26">
        <f t="shared" ref="K58" si="11">SUM(K54:K57)</f>
        <v>117.0594117647059</v>
      </c>
      <c r="L58" s="31"/>
    </row>
    <row r="59" spans="1:14" s="2" customFormat="1" ht="12" customHeight="1" x14ac:dyDescent="0.25"/>
    <row r="60" spans="1:14" s="2" customFormat="1" x14ac:dyDescent="0.25">
      <c r="A60" s="94" t="s">
        <v>18</v>
      </c>
      <c r="B60" s="94"/>
      <c r="C60" s="94"/>
      <c r="D60" s="94"/>
      <c r="E60" s="94"/>
      <c r="F60" s="94"/>
      <c r="G60" s="94"/>
      <c r="H60" s="94"/>
      <c r="I60" s="94"/>
      <c r="J60" s="94"/>
      <c r="K60" s="94"/>
      <c r="L60" s="94"/>
    </row>
    <row r="61" spans="1:14" s="2" customFormat="1" ht="45" x14ac:dyDescent="0.25">
      <c r="A61" s="91" t="s">
        <v>22</v>
      </c>
      <c r="B61" s="92"/>
      <c r="C61" s="92"/>
      <c r="D61" s="92"/>
      <c r="E61" s="93"/>
      <c r="F61" s="18" t="s">
        <v>8</v>
      </c>
      <c r="G61" s="18" t="s">
        <v>70</v>
      </c>
      <c r="H61" s="18" t="s">
        <v>71</v>
      </c>
      <c r="I61" s="18" t="s">
        <v>82</v>
      </c>
      <c r="J61" s="18" t="s">
        <v>76</v>
      </c>
      <c r="K61" s="27" t="s">
        <v>77</v>
      </c>
      <c r="L61" s="28"/>
    </row>
    <row r="62" spans="1:14" s="2" customFormat="1" x14ac:dyDescent="0.25">
      <c r="A62" s="86" t="s">
        <v>60</v>
      </c>
      <c r="B62" s="86"/>
      <c r="C62" s="86"/>
      <c r="D62" s="86"/>
      <c r="E62" s="86"/>
      <c r="F62" s="3" t="s">
        <v>20</v>
      </c>
      <c r="G62" s="33">
        <v>5.3999999999999999E-2</v>
      </c>
      <c r="H62" s="6">
        <f>'Услуга №2 '!H72</f>
        <v>438.33</v>
      </c>
      <c r="I62" s="6">
        <f>H62*G62</f>
        <v>23.669819999999998</v>
      </c>
      <c r="J62" s="25">
        <f>J57</f>
        <v>68</v>
      </c>
      <c r="K62" s="17">
        <f>I62/J62</f>
        <v>0.34808558823529406</v>
      </c>
      <c r="L62" s="31"/>
    </row>
    <row r="63" spans="1:14" s="2" customFormat="1" x14ac:dyDescent="0.25">
      <c r="A63" s="86" t="s">
        <v>19</v>
      </c>
      <c r="B63" s="86"/>
      <c r="C63" s="86"/>
      <c r="D63" s="86"/>
      <c r="E63" s="86"/>
      <c r="F63" s="3" t="s">
        <v>20</v>
      </c>
      <c r="G63" s="33">
        <v>5.3999999999999999E-2</v>
      </c>
      <c r="H63" s="6">
        <f>'Услуга №2 '!H73</f>
        <v>570</v>
      </c>
      <c r="I63" s="6">
        <f t="shared" ref="I63:I68" si="12">H63*G63</f>
        <v>30.78</v>
      </c>
      <c r="J63" s="25">
        <f>J62</f>
        <v>68</v>
      </c>
      <c r="K63" s="17">
        <f t="shared" ref="K63:K68" si="13">I63/J63</f>
        <v>0.4526470588235294</v>
      </c>
      <c r="L63" s="31"/>
    </row>
    <row r="64" spans="1:14" s="2" customFormat="1" ht="29.25" customHeight="1" x14ac:dyDescent="0.25">
      <c r="A64" s="87" t="s">
        <v>84</v>
      </c>
      <c r="B64" s="87"/>
      <c r="C64" s="87"/>
      <c r="D64" s="87"/>
      <c r="E64" s="87"/>
      <c r="F64" s="3" t="s">
        <v>20</v>
      </c>
      <c r="G64" s="6">
        <v>4.9500000000000002E-2</v>
      </c>
      <c r="H64" s="6">
        <f>'Услуга №2 '!H74</f>
        <v>2284</v>
      </c>
      <c r="I64" s="6">
        <f t="shared" si="12"/>
        <v>113.05800000000001</v>
      </c>
      <c r="J64" s="25">
        <f>J63</f>
        <v>68</v>
      </c>
      <c r="K64" s="17">
        <f t="shared" si="13"/>
        <v>1.6626176470588236</v>
      </c>
      <c r="L64" s="31"/>
    </row>
    <row r="65" spans="1:13" s="2" customFormat="1" ht="16.5" customHeight="1" x14ac:dyDescent="0.25">
      <c r="A65" s="86" t="s">
        <v>106</v>
      </c>
      <c r="B65" s="86"/>
      <c r="C65" s="86"/>
      <c r="D65" s="86"/>
      <c r="E65" s="86"/>
      <c r="F65" s="3" t="s">
        <v>20</v>
      </c>
      <c r="G65" s="6">
        <v>4.9500000000000002E-2</v>
      </c>
      <c r="H65" s="6">
        <f>'Услуга №2 '!H75</f>
        <v>3000</v>
      </c>
      <c r="I65" s="6">
        <f t="shared" si="12"/>
        <v>148.5</v>
      </c>
      <c r="J65" s="25">
        <f>J64</f>
        <v>68</v>
      </c>
      <c r="K65" s="17">
        <f t="shared" si="13"/>
        <v>2.1838235294117645</v>
      </c>
      <c r="L65" s="31"/>
    </row>
    <row r="66" spans="1:13" s="2" customFormat="1" ht="16.5" customHeight="1" x14ac:dyDescent="0.25">
      <c r="A66" s="87" t="s">
        <v>85</v>
      </c>
      <c r="B66" s="87"/>
      <c r="C66" s="87"/>
      <c r="D66" s="87"/>
      <c r="E66" s="87"/>
      <c r="F66" s="3" t="s">
        <v>20</v>
      </c>
      <c r="G66" s="33">
        <v>5.3999999999999999E-2</v>
      </c>
      <c r="H66" s="6">
        <f>'Услуга №2 '!H76</f>
        <v>4000</v>
      </c>
      <c r="I66" s="6">
        <f t="shared" si="12"/>
        <v>216</v>
      </c>
      <c r="J66" s="25">
        <f>J64</f>
        <v>68</v>
      </c>
      <c r="K66" s="17">
        <f t="shared" si="13"/>
        <v>3.1764705882352939</v>
      </c>
      <c r="L66" s="31"/>
    </row>
    <row r="67" spans="1:13" s="2" customFormat="1" ht="15" customHeight="1" x14ac:dyDescent="0.25">
      <c r="A67" s="87" t="s">
        <v>59</v>
      </c>
      <c r="B67" s="87"/>
      <c r="C67" s="87"/>
      <c r="D67" s="87"/>
      <c r="E67" s="87"/>
      <c r="F67" s="3" t="s">
        <v>20</v>
      </c>
      <c r="G67" s="33">
        <v>5.3999999999999999E-2</v>
      </c>
      <c r="H67" s="6">
        <f>'Услуга №2 '!H77</f>
        <v>3000</v>
      </c>
      <c r="I67" s="6">
        <f t="shared" si="12"/>
        <v>162</v>
      </c>
      <c r="J67" s="25">
        <f>J64</f>
        <v>68</v>
      </c>
      <c r="K67" s="17">
        <f t="shared" si="13"/>
        <v>2.3823529411764706</v>
      </c>
      <c r="L67" s="31"/>
    </row>
    <row r="68" spans="1:13" s="2" customFormat="1" ht="15" customHeight="1" x14ac:dyDescent="0.25">
      <c r="A68" s="87" t="s">
        <v>107</v>
      </c>
      <c r="B68" s="87"/>
      <c r="C68" s="87"/>
      <c r="D68" s="87"/>
      <c r="E68" s="87"/>
      <c r="F68" s="3" t="s">
        <v>20</v>
      </c>
      <c r="G68" s="33">
        <v>5.3999999999999999E-2</v>
      </c>
      <c r="H68" s="6">
        <f>'Услуга №2 '!H78</f>
        <v>4000</v>
      </c>
      <c r="I68" s="6">
        <f t="shared" si="12"/>
        <v>216</v>
      </c>
      <c r="J68" s="25">
        <f>J65</f>
        <v>68</v>
      </c>
      <c r="K68" s="17">
        <f t="shared" si="13"/>
        <v>3.1764705882352939</v>
      </c>
      <c r="L68" s="31"/>
    </row>
    <row r="69" spans="1:13" customFormat="1" ht="18.75" customHeight="1" x14ac:dyDescent="0.25">
      <c r="A69" s="99" t="s">
        <v>21</v>
      </c>
      <c r="B69" s="100"/>
      <c r="C69" s="100"/>
      <c r="D69" s="100"/>
      <c r="E69" s="100"/>
      <c r="F69" s="100"/>
      <c r="G69" s="100"/>
      <c r="H69" s="101"/>
      <c r="I69" s="26">
        <f>SUM(I62:I68)</f>
        <v>910.00782000000004</v>
      </c>
      <c r="J69" s="26"/>
      <c r="K69" s="26">
        <f t="shared" ref="K69" si="14">SUM(K62:K68)</f>
        <v>13.38246794117647</v>
      </c>
      <c r="L69" s="31"/>
      <c r="M69" s="2"/>
    </row>
    <row r="70" spans="1:13" customFormat="1" ht="18.75" customHeight="1" x14ac:dyDescent="0.25">
      <c r="A70" s="13"/>
      <c r="B70" s="13"/>
      <c r="C70" s="13"/>
      <c r="D70" s="13"/>
      <c r="E70" s="13"/>
      <c r="F70" s="13"/>
      <c r="G70" s="13"/>
      <c r="H70" s="13"/>
      <c r="I70" s="48"/>
      <c r="J70" s="48"/>
      <c r="K70" s="48"/>
      <c r="L70" s="14"/>
      <c r="M70" s="2"/>
    </row>
    <row r="71" spans="1:13" s="2" customFormat="1" hidden="1" x14ac:dyDescent="0.25">
      <c r="A71" s="94" t="s">
        <v>86</v>
      </c>
      <c r="B71" s="94"/>
      <c r="C71" s="94"/>
      <c r="D71" s="94"/>
      <c r="E71" s="94"/>
      <c r="F71" s="94"/>
      <c r="G71" s="94"/>
      <c r="H71" s="94"/>
      <c r="I71" s="94"/>
      <c r="J71" s="94"/>
      <c r="K71" s="94"/>
      <c r="L71" s="94"/>
    </row>
    <row r="72" spans="1:13" s="2" customFormat="1" ht="60" hidden="1" customHeight="1" x14ac:dyDescent="0.25">
      <c r="A72" s="91" t="s">
        <v>22</v>
      </c>
      <c r="B72" s="92"/>
      <c r="C72" s="92"/>
      <c r="D72" s="92"/>
      <c r="E72" s="93"/>
      <c r="F72" s="18" t="s">
        <v>8</v>
      </c>
      <c r="G72" s="18" t="s">
        <v>70</v>
      </c>
      <c r="H72" s="18" t="s">
        <v>71</v>
      </c>
      <c r="I72" s="18" t="s">
        <v>82</v>
      </c>
      <c r="J72" s="18" t="s">
        <v>76</v>
      </c>
      <c r="K72" s="24" t="s">
        <v>77</v>
      </c>
      <c r="L72" s="34"/>
    </row>
    <row r="73" spans="1:13" s="2" customFormat="1" ht="18.75" hidden="1" customHeight="1" x14ac:dyDescent="0.25">
      <c r="A73" s="88" t="s">
        <v>108</v>
      </c>
      <c r="B73" s="89"/>
      <c r="C73" s="89"/>
      <c r="D73" s="89"/>
      <c r="E73" s="90"/>
      <c r="F73" s="3" t="s">
        <v>20</v>
      </c>
      <c r="G73" s="33"/>
      <c r="H73" s="6">
        <v>6000</v>
      </c>
      <c r="I73" s="6">
        <f>G73*H73</f>
        <v>0</v>
      </c>
      <c r="J73" s="25">
        <f>J67</f>
        <v>68</v>
      </c>
      <c r="K73" s="6">
        <f t="shared" ref="K73" si="15">I73/J73</f>
        <v>0</v>
      </c>
      <c r="L73" s="14"/>
    </row>
    <row r="74" spans="1:13" s="2" customFormat="1" hidden="1" x14ac:dyDescent="0.25">
      <c r="A74" s="99" t="s">
        <v>88</v>
      </c>
      <c r="B74" s="100"/>
      <c r="C74" s="100"/>
      <c r="D74" s="100"/>
      <c r="E74" s="100"/>
      <c r="F74" s="100"/>
      <c r="G74" s="100"/>
      <c r="H74" s="100"/>
      <c r="I74" s="35">
        <f>SUM(I73:I73)</f>
        <v>0</v>
      </c>
      <c r="J74" s="35"/>
      <c r="K74" s="35">
        <f>SUM(K73:K73)</f>
        <v>0</v>
      </c>
      <c r="L74" s="14"/>
    </row>
    <row r="75" spans="1:13" s="2" customFormat="1" hidden="1" x14ac:dyDescent="0.25">
      <c r="A75" s="13"/>
      <c r="B75" s="13"/>
      <c r="C75" s="13"/>
      <c r="D75" s="13"/>
      <c r="E75" s="13"/>
      <c r="F75" s="13"/>
      <c r="G75" s="13"/>
      <c r="H75" s="13"/>
      <c r="I75" s="36"/>
      <c r="J75" s="36"/>
      <c r="K75" s="36"/>
      <c r="L75" s="14"/>
    </row>
    <row r="76" spans="1:13" s="2" customFormat="1" x14ac:dyDescent="0.25">
      <c r="A76" s="94" t="s">
        <v>89</v>
      </c>
      <c r="B76" s="94"/>
      <c r="C76" s="94"/>
      <c r="D76" s="94"/>
      <c r="E76" s="94"/>
      <c r="F76" s="94"/>
      <c r="G76" s="94"/>
      <c r="H76" s="94"/>
      <c r="I76" s="94"/>
      <c r="J76" s="94"/>
      <c r="K76" s="94"/>
      <c r="L76" s="94"/>
    </row>
    <row r="77" spans="1:13" s="2" customFormat="1" ht="60" customHeight="1" x14ac:dyDescent="0.25">
      <c r="A77" s="91" t="s">
        <v>23</v>
      </c>
      <c r="B77" s="92"/>
      <c r="C77" s="92"/>
      <c r="D77" s="92"/>
      <c r="E77" s="93"/>
      <c r="F77" s="18" t="s">
        <v>8</v>
      </c>
      <c r="G77" s="18" t="s">
        <v>70</v>
      </c>
      <c r="H77" s="18" t="s">
        <v>71</v>
      </c>
      <c r="I77" s="18" t="s">
        <v>82</v>
      </c>
      <c r="J77" s="19" t="s">
        <v>76</v>
      </c>
      <c r="K77" s="24" t="s">
        <v>77</v>
      </c>
      <c r="L77" s="34"/>
      <c r="M77" s="34"/>
    </row>
    <row r="78" spans="1:13" s="2" customFormat="1" ht="46.5" customHeight="1" x14ac:dyDescent="0.25">
      <c r="A78" s="91" t="s">
        <v>24</v>
      </c>
      <c r="B78" s="92"/>
      <c r="C78" s="92"/>
      <c r="D78" s="92"/>
      <c r="E78" s="93"/>
      <c r="F78" s="7" t="s">
        <v>25</v>
      </c>
      <c r="G78" s="6">
        <v>1.7999999999999999E-2</v>
      </c>
      <c r="H78" s="6">
        <f>'Услуга №2 '!H88</f>
        <v>536.9</v>
      </c>
      <c r="I78" s="6">
        <f>G78*H78*12</f>
        <v>115.97039999999998</v>
      </c>
      <c r="J78" s="37">
        <f>J73</f>
        <v>68</v>
      </c>
      <c r="K78" s="6">
        <f>I78/J78</f>
        <v>1.7054470588235291</v>
      </c>
      <c r="L78" s="38"/>
      <c r="M78" s="14"/>
    </row>
    <row r="79" spans="1:13" s="2" customFormat="1" ht="46.5" customHeight="1" x14ac:dyDescent="0.25">
      <c r="A79" s="91" t="str">
        <f>'Услуга №2 '!A89:E89</f>
        <v>Абонентская связь (дополнительно)</v>
      </c>
      <c r="B79" s="92"/>
      <c r="C79" s="92"/>
      <c r="D79" s="92"/>
      <c r="E79" s="93"/>
      <c r="F79" s="7" t="s">
        <v>25</v>
      </c>
      <c r="G79" s="33">
        <v>5.3999999999999999E-2</v>
      </c>
      <c r="H79" s="6">
        <f>'Услуга №2 '!H89</f>
        <v>76.7</v>
      </c>
      <c r="I79" s="6">
        <f>G79*H79</f>
        <v>4.1417999999999999</v>
      </c>
      <c r="J79" s="37">
        <v>68</v>
      </c>
      <c r="K79" s="6">
        <f t="shared" ref="K79:K80" si="16">I79/J79</f>
        <v>6.0908823529411765E-2</v>
      </c>
      <c r="L79" s="38"/>
      <c r="M79" s="14"/>
    </row>
    <row r="80" spans="1:13" s="2" customFormat="1" ht="46.5" customHeight="1" x14ac:dyDescent="0.25">
      <c r="A80" s="91" t="str">
        <f>'Услуга №2 '!A90:E90</f>
        <v>Услуги междугородней связи</v>
      </c>
      <c r="B80" s="92"/>
      <c r="C80" s="92"/>
      <c r="D80" s="92"/>
      <c r="E80" s="93"/>
      <c r="F80" s="7" t="s">
        <v>25</v>
      </c>
      <c r="G80" s="33"/>
      <c r="H80" s="6"/>
      <c r="I80" s="6">
        <v>9.4870000000000001</v>
      </c>
      <c r="J80" s="37">
        <v>68</v>
      </c>
      <c r="K80" s="6">
        <f t="shared" si="16"/>
        <v>0.13951470588235293</v>
      </c>
      <c r="L80" s="38"/>
      <c r="M80" s="14"/>
    </row>
    <row r="81" spans="1:14" s="2" customFormat="1" ht="37.5" customHeight="1" x14ac:dyDescent="0.25">
      <c r="A81" s="91" t="s">
        <v>90</v>
      </c>
      <c r="B81" s="92"/>
      <c r="C81" s="92"/>
      <c r="D81" s="92"/>
      <c r="E81" s="93"/>
      <c r="F81" s="7" t="s">
        <v>91</v>
      </c>
      <c r="G81" s="33">
        <f>G79</f>
        <v>5.3999999999999999E-2</v>
      </c>
      <c r="H81" s="6">
        <f>'Услуга №2 '!H91</f>
        <v>1000</v>
      </c>
      <c r="I81" s="6">
        <f>G81*H81</f>
        <v>54</v>
      </c>
      <c r="J81" s="37">
        <f>J78</f>
        <v>68</v>
      </c>
      <c r="K81" s="6">
        <f>I81/J81</f>
        <v>0.79411764705882348</v>
      </c>
      <c r="L81" s="38"/>
      <c r="M81" s="14"/>
    </row>
    <row r="82" spans="1:14" s="2" customFormat="1" x14ac:dyDescent="0.25">
      <c r="A82" s="99" t="s">
        <v>26</v>
      </c>
      <c r="B82" s="100"/>
      <c r="C82" s="100"/>
      <c r="D82" s="100"/>
      <c r="E82" s="100"/>
      <c r="F82" s="100"/>
      <c r="G82" s="100"/>
      <c r="H82" s="101"/>
      <c r="I82" s="35">
        <f t="shared" ref="I82" si="17">SUM(I78:I81)</f>
        <v>183.5992</v>
      </c>
      <c r="J82" s="39"/>
      <c r="K82" s="39">
        <f>SUM(K78:K81)</f>
        <v>2.6999882352941174</v>
      </c>
      <c r="L82" s="40"/>
      <c r="M82" s="14"/>
    </row>
    <row r="83" spans="1:14" s="2" customFormat="1" x14ac:dyDescent="0.25">
      <c r="A83" s="13"/>
      <c r="B83" s="13"/>
      <c r="C83" s="13"/>
      <c r="D83" s="13"/>
      <c r="E83" s="13"/>
      <c r="F83" s="13"/>
      <c r="G83" s="13"/>
      <c r="H83" s="13"/>
      <c r="I83" s="36"/>
      <c r="J83" s="41"/>
      <c r="K83" s="41"/>
      <c r="L83" s="40"/>
      <c r="M83" s="14"/>
    </row>
    <row r="84" spans="1:14" s="2" customFormat="1" x14ac:dyDescent="0.25">
      <c r="A84" s="13"/>
      <c r="B84" s="13"/>
      <c r="C84" s="13"/>
      <c r="D84" s="13"/>
      <c r="E84" s="13"/>
      <c r="F84" s="13"/>
      <c r="G84" s="13"/>
      <c r="H84" s="13"/>
      <c r="I84" s="36"/>
      <c r="J84" s="41"/>
      <c r="K84" s="41"/>
      <c r="L84" s="40"/>
      <c r="M84" s="14"/>
    </row>
    <row r="85" spans="1:14" s="2" customFormat="1" x14ac:dyDescent="0.25">
      <c r="A85" s="94" t="s">
        <v>43</v>
      </c>
      <c r="B85" s="94"/>
      <c r="C85" s="94"/>
      <c r="D85" s="94"/>
      <c r="E85" s="94"/>
      <c r="F85" s="94"/>
      <c r="G85" s="94"/>
      <c r="H85" s="94"/>
      <c r="I85" s="94"/>
      <c r="J85" s="94"/>
      <c r="K85" s="94"/>
      <c r="L85" s="94"/>
    </row>
    <row r="86" spans="1:14" s="2" customFormat="1" ht="75" x14ac:dyDescent="0.25">
      <c r="A86" s="91" t="s">
        <v>5</v>
      </c>
      <c r="B86" s="92"/>
      <c r="C86" s="92"/>
      <c r="D86" s="92"/>
      <c r="E86" s="93"/>
      <c r="F86" s="18" t="s">
        <v>6</v>
      </c>
      <c r="G86" s="18" t="s">
        <v>1</v>
      </c>
      <c r="H86" s="18" t="s">
        <v>74</v>
      </c>
      <c r="I86" s="18" t="s">
        <v>75</v>
      </c>
      <c r="J86" s="18" t="s">
        <v>76</v>
      </c>
      <c r="K86" s="24" t="s">
        <v>77</v>
      </c>
      <c r="L86" s="5"/>
    </row>
    <row r="87" spans="1:14" s="2" customFormat="1" ht="15" customHeight="1" x14ac:dyDescent="0.25">
      <c r="A87" s="86" t="s">
        <v>3</v>
      </c>
      <c r="B87" s="86"/>
      <c r="C87" s="86"/>
      <c r="D87" s="86"/>
      <c r="E87" s="86"/>
      <c r="F87" s="8">
        <f>'Услуга №2 '!F97</f>
        <v>22813.39</v>
      </c>
      <c r="G87" s="58">
        <f>L18</f>
        <v>4.4999999999999997E-3</v>
      </c>
      <c r="H87" s="42">
        <f>F87*12*G87</f>
        <v>1231.9230599999999</v>
      </c>
      <c r="I87" s="6">
        <f>H87*1.302</f>
        <v>1603.9638241199998</v>
      </c>
      <c r="J87" s="25">
        <f>J81</f>
        <v>68</v>
      </c>
      <c r="K87" s="6">
        <f>I87/J87</f>
        <v>23.587703295882349</v>
      </c>
      <c r="L87" s="6"/>
    </row>
    <row r="88" spans="1:14" s="2" customFormat="1" ht="15" customHeight="1" x14ac:dyDescent="0.25">
      <c r="A88" s="86" t="s">
        <v>99</v>
      </c>
      <c r="B88" s="86"/>
      <c r="C88" s="86"/>
      <c r="D88" s="86"/>
      <c r="E88" s="86"/>
      <c r="F88" s="3">
        <f>'Услуга №2 '!F98</f>
        <v>16072.85</v>
      </c>
      <c r="G88" s="58">
        <f t="shared" ref="G88:G93" si="18">L19</f>
        <v>4.4999999999999997E-3</v>
      </c>
      <c r="H88" s="42">
        <f t="shared" ref="H88:H93" si="19">F88*12*G88</f>
        <v>867.93389999999999</v>
      </c>
      <c r="I88" s="6">
        <f t="shared" ref="I88:I93" si="20">H88*1.302</f>
        <v>1130.0499378</v>
      </c>
      <c r="J88" s="25">
        <f>J87</f>
        <v>68</v>
      </c>
      <c r="K88" s="6">
        <f t="shared" ref="K88:K93" si="21">I88/J88</f>
        <v>16.618381438235293</v>
      </c>
      <c r="L88" s="6"/>
    </row>
    <row r="89" spans="1:14" s="2" customFormat="1" ht="15" customHeight="1" x14ac:dyDescent="0.25">
      <c r="A89" s="86" t="s">
        <v>100</v>
      </c>
      <c r="B89" s="86"/>
      <c r="C89" s="86"/>
      <c r="D89" s="86"/>
      <c r="E89" s="86"/>
      <c r="F89" s="3">
        <f>'Услуга №2 '!F44</f>
        <v>16072.85</v>
      </c>
      <c r="G89" s="58">
        <f t="shared" si="18"/>
        <v>4.4999999999999997E-3</v>
      </c>
      <c r="H89" s="42">
        <f t="shared" si="19"/>
        <v>867.93389999999999</v>
      </c>
      <c r="I89" s="6">
        <f t="shared" si="20"/>
        <v>1130.0499378</v>
      </c>
      <c r="J89" s="25">
        <f>J88</f>
        <v>68</v>
      </c>
      <c r="K89" s="6">
        <f t="shared" si="21"/>
        <v>16.618381438235293</v>
      </c>
      <c r="L89" s="6"/>
    </row>
    <row r="90" spans="1:14" s="2" customFormat="1" ht="15" customHeight="1" x14ac:dyDescent="0.25">
      <c r="A90" s="86" t="s">
        <v>69</v>
      </c>
      <c r="B90" s="86"/>
      <c r="C90" s="86"/>
      <c r="D90" s="86"/>
      <c r="E90" s="86"/>
      <c r="F90" s="3">
        <f>'Услуга №2 '!F45</f>
        <v>16906.189999999999</v>
      </c>
      <c r="G90" s="58">
        <f t="shared" si="18"/>
        <v>4.4999999999999997E-3</v>
      </c>
      <c r="H90" s="42">
        <f t="shared" si="19"/>
        <v>912.93425999999977</v>
      </c>
      <c r="I90" s="6">
        <f t="shared" si="20"/>
        <v>1188.6404065199997</v>
      </c>
      <c r="J90" s="25">
        <f>J88</f>
        <v>68</v>
      </c>
      <c r="K90" s="6">
        <f t="shared" si="21"/>
        <v>17.48000597823529</v>
      </c>
      <c r="L90" s="6"/>
    </row>
    <row r="91" spans="1:14" s="2" customFormat="1" ht="15.75" customHeight="1" x14ac:dyDescent="0.25">
      <c r="A91" s="86" t="s">
        <v>51</v>
      </c>
      <c r="B91" s="86"/>
      <c r="C91" s="86"/>
      <c r="D91" s="86"/>
      <c r="E91" s="86"/>
      <c r="F91" s="3">
        <f>'Услуга №2 '!F49</f>
        <v>10057.6</v>
      </c>
      <c r="G91" s="58">
        <f t="shared" si="18"/>
        <v>8.9999999999999993E-3</v>
      </c>
      <c r="H91" s="42">
        <f t="shared" si="19"/>
        <v>1086.2208000000001</v>
      </c>
      <c r="I91" s="6">
        <f t="shared" si="20"/>
        <v>1414.2594816000001</v>
      </c>
      <c r="J91" s="25">
        <f>J89</f>
        <v>68</v>
      </c>
      <c r="K91" s="6">
        <f t="shared" si="21"/>
        <v>20.797933552941178</v>
      </c>
      <c r="L91" s="6"/>
    </row>
    <row r="92" spans="1:14" s="2" customFormat="1" ht="14.25" customHeight="1" x14ac:dyDescent="0.25">
      <c r="A92" s="86" t="s">
        <v>49</v>
      </c>
      <c r="B92" s="86"/>
      <c r="C92" s="86"/>
      <c r="D92" s="86"/>
      <c r="E92" s="86"/>
      <c r="F92" s="8">
        <f>'Услуга №2 '!F52</f>
        <v>14961.74</v>
      </c>
      <c r="G92" s="58">
        <f t="shared" si="18"/>
        <v>1.35E-2</v>
      </c>
      <c r="H92" s="42">
        <f t="shared" si="19"/>
        <v>2423.80188</v>
      </c>
      <c r="I92" s="6">
        <f t="shared" si="20"/>
        <v>3155.7900477600001</v>
      </c>
      <c r="J92" s="25">
        <f>J90</f>
        <v>68</v>
      </c>
      <c r="K92" s="6">
        <f t="shared" si="21"/>
        <v>46.408677172941175</v>
      </c>
      <c r="L92" s="6"/>
    </row>
    <row r="93" spans="1:14" s="2" customFormat="1" ht="15" customHeight="1" x14ac:dyDescent="0.25">
      <c r="A93" s="104" t="s">
        <v>56</v>
      </c>
      <c r="B93" s="105"/>
      <c r="C93" s="105"/>
      <c r="D93" s="105"/>
      <c r="E93" s="106"/>
      <c r="F93" s="8">
        <f>'Услуга №2 '!F99</f>
        <v>7902.99</v>
      </c>
      <c r="G93" s="58">
        <f t="shared" si="18"/>
        <v>4.4999999999999997E-3</v>
      </c>
      <c r="H93" s="42">
        <f t="shared" si="19"/>
        <v>426.76146</v>
      </c>
      <c r="I93" s="6">
        <f t="shared" si="20"/>
        <v>555.64342092000004</v>
      </c>
      <c r="J93" s="25">
        <f t="shared" ref="J93" si="22">J91</f>
        <v>68</v>
      </c>
      <c r="K93" s="6">
        <f t="shared" si="21"/>
        <v>8.1712267782352939</v>
      </c>
      <c r="L93" s="6"/>
    </row>
    <row r="94" spans="1:14" customFormat="1" ht="20.25" customHeight="1" x14ac:dyDescent="0.25">
      <c r="A94" s="95" t="s">
        <v>27</v>
      </c>
      <c r="B94" s="96"/>
      <c r="C94" s="96"/>
      <c r="D94" s="96"/>
      <c r="E94" s="96"/>
      <c r="F94" s="96"/>
      <c r="G94" s="96"/>
      <c r="H94" s="97"/>
      <c r="I94" s="35">
        <f>SUM(I87:I93)</f>
        <v>10178.39705652</v>
      </c>
      <c r="J94" s="39"/>
      <c r="K94" s="39">
        <f>SUM(K87:K93)</f>
        <v>149.68230965470588</v>
      </c>
      <c r="L94" s="43"/>
      <c r="M94" s="2"/>
      <c r="N94" s="75"/>
    </row>
    <row r="95" spans="1:14" s="2" customFormat="1" ht="12" customHeight="1" x14ac:dyDescent="0.25">
      <c r="F95" s="15"/>
      <c r="G95" s="15"/>
      <c r="H95" s="15"/>
      <c r="I95" s="15"/>
      <c r="J95" s="15"/>
      <c r="K95" s="15"/>
      <c r="L95" s="15"/>
    </row>
    <row r="96" spans="1:14" customFormat="1" x14ac:dyDescent="0.25">
      <c r="A96" s="112" t="s">
        <v>92</v>
      </c>
      <c r="B96" s="112"/>
      <c r="C96" s="112"/>
      <c r="D96" s="112"/>
      <c r="E96" s="112"/>
      <c r="F96" s="112"/>
      <c r="G96" s="112"/>
      <c r="H96" s="112"/>
      <c r="I96" s="112"/>
      <c r="J96" s="112"/>
      <c r="K96" s="112"/>
      <c r="L96" s="118"/>
      <c r="M96" s="2"/>
    </row>
    <row r="97" spans="1:14" customFormat="1" ht="45" x14ac:dyDescent="0.25">
      <c r="A97" s="98" t="s">
        <v>93</v>
      </c>
      <c r="B97" s="98"/>
      <c r="C97" s="98"/>
      <c r="D97" s="98"/>
      <c r="E97" s="98"/>
      <c r="F97" s="18" t="s">
        <v>8</v>
      </c>
      <c r="G97" s="18" t="s">
        <v>70</v>
      </c>
      <c r="H97" s="18" t="s">
        <v>71</v>
      </c>
      <c r="I97" s="18" t="s">
        <v>82</v>
      </c>
      <c r="J97" s="18" t="s">
        <v>76</v>
      </c>
      <c r="K97" s="27" t="s">
        <v>77</v>
      </c>
      <c r="L97" s="28"/>
      <c r="M97" s="2"/>
    </row>
    <row r="98" spans="1:14" customFormat="1" x14ac:dyDescent="0.25">
      <c r="A98" s="86" t="s">
        <v>87</v>
      </c>
      <c r="B98" s="86"/>
      <c r="C98" s="86"/>
      <c r="D98" s="86"/>
      <c r="E98" s="86"/>
      <c r="F98" s="3" t="s">
        <v>28</v>
      </c>
      <c r="G98" s="33"/>
      <c r="H98" s="42"/>
      <c r="I98" s="42">
        <v>216.79</v>
      </c>
      <c r="J98" s="25">
        <f>J93</f>
        <v>68</v>
      </c>
      <c r="K98" s="17">
        <f>I98/J98</f>
        <v>3.1880882352941176</v>
      </c>
      <c r="L98" s="31"/>
      <c r="M98" s="2"/>
    </row>
    <row r="99" spans="1:14" customFormat="1" hidden="1" x14ac:dyDescent="0.25">
      <c r="A99" s="86" t="s">
        <v>109</v>
      </c>
      <c r="B99" s="86"/>
      <c r="C99" s="86"/>
      <c r="D99" s="86"/>
      <c r="E99" s="86"/>
      <c r="F99" s="3" t="s">
        <v>28</v>
      </c>
      <c r="G99" s="33"/>
      <c r="H99" s="42">
        <v>33436.800000000003</v>
      </c>
      <c r="I99" s="42">
        <f>G99*H99</f>
        <v>0</v>
      </c>
      <c r="J99" s="25">
        <f>J98</f>
        <v>68</v>
      </c>
      <c r="K99" s="17">
        <f>I99/J99</f>
        <v>0</v>
      </c>
      <c r="L99" s="31"/>
      <c r="M99" s="2"/>
    </row>
    <row r="100" spans="1:14" customFormat="1" x14ac:dyDescent="0.25">
      <c r="A100" s="99" t="s">
        <v>94</v>
      </c>
      <c r="B100" s="100"/>
      <c r="C100" s="100"/>
      <c r="D100" s="100"/>
      <c r="E100" s="100"/>
      <c r="F100" s="100"/>
      <c r="G100" s="100"/>
      <c r="H100" s="100"/>
      <c r="I100" s="35">
        <f>SUM(I98:I99)</f>
        <v>216.79</v>
      </c>
      <c r="J100" s="39"/>
      <c r="K100" s="39">
        <f>SUM(K98:K99)</f>
        <v>3.1880882352941176</v>
      </c>
      <c r="L100" s="31"/>
      <c r="M100" s="2"/>
    </row>
    <row r="101" spans="1:14" s="2" customFormat="1" x14ac:dyDescent="0.25">
      <c r="F101" s="15"/>
      <c r="G101" s="15"/>
      <c r="H101" s="15"/>
      <c r="I101" s="15"/>
      <c r="J101" s="15"/>
      <c r="K101" s="15"/>
      <c r="L101" s="15"/>
    </row>
    <row r="102" spans="1:14" s="2" customFormat="1" ht="12.75" customHeight="1" x14ac:dyDescent="0.25">
      <c r="A102" s="112" t="s">
        <v>29</v>
      </c>
      <c r="B102" s="112"/>
      <c r="C102" s="112"/>
      <c r="D102" s="112"/>
      <c r="E102" s="112"/>
      <c r="F102" s="112"/>
      <c r="G102" s="112"/>
      <c r="H102" s="112"/>
      <c r="I102" s="112"/>
      <c r="J102" s="112"/>
      <c r="K102" s="112"/>
      <c r="L102" s="112"/>
    </row>
    <row r="103" spans="1:14" s="2" customFormat="1" ht="15" customHeight="1" x14ac:dyDescent="0.25">
      <c r="A103" s="113" t="s">
        <v>30</v>
      </c>
      <c r="B103" s="113"/>
      <c r="C103" s="113"/>
      <c r="D103" s="91" t="s">
        <v>31</v>
      </c>
      <c r="E103" s="92"/>
      <c r="F103" s="92"/>
      <c r="G103" s="92"/>
      <c r="H103" s="92"/>
      <c r="I103" s="92"/>
      <c r="J103" s="93"/>
      <c r="K103" s="113" t="s">
        <v>42</v>
      </c>
      <c r="L103" s="113"/>
    </row>
    <row r="104" spans="1:14" s="2" customFormat="1" ht="30" x14ac:dyDescent="0.25">
      <c r="A104" s="3" t="s">
        <v>32</v>
      </c>
      <c r="B104" s="5" t="s">
        <v>33</v>
      </c>
      <c r="C104" s="3" t="s">
        <v>34</v>
      </c>
      <c r="D104" s="3" t="s">
        <v>35</v>
      </c>
      <c r="E104" s="3" t="s">
        <v>36</v>
      </c>
      <c r="F104" s="3" t="s">
        <v>37</v>
      </c>
      <c r="G104" s="3" t="s">
        <v>38</v>
      </c>
      <c r="H104" s="3" t="s">
        <v>39</v>
      </c>
      <c r="I104" s="3" t="s">
        <v>40</v>
      </c>
      <c r="J104" s="3" t="s">
        <v>41</v>
      </c>
      <c r="K104" s="113"/>
      <c r="L104" s="113"/>
    </row>
    <row r="105" spans="1:14" s="2" customFormat="1" x14ac:dyDescent="0.25">
      <c r="A105" s="6">
        <f>K50</f>
        <v>227.66304248841175</v>
      </c>
      <c r="B105" s="6"/>
      <c r="C105" s="6"/>
      <c r="D105" s="6">
        <f>K58</f>
        <v>117.0594117647059</v>
      </c>
      <c r="E105" s="6">
        <f>K69</f>
        <v>13.38246794117647</v>
      </c>
      <c r="F105" s="6"/>
      <c r="G105" s="6">
        <f>K82</f>
        <v>2.6999882352941174</v>
      </c>
      <c r="H105" s="3"/>
      <c r="I105" s="6">
        <f>K94</f>
        <v>149.68230965470588</v>
      </c>
      <c r="J105" s="6">
        <f>K100+K74</f>
        <v>3.1880882352941176</v>
      </c>
      <c r="K105" s="107">
        <f>SUM(A105:J105)</f>
        <v>513.67530831958823</v>
      </c>
      <c r="L105" s="108"/>
    </row>
    <row r="106" spans="1:14" s="2" customFormat="1" x14ac:dyDescent="0.25"/>
    <row r="107" spans="1:14" customFormat="1" ht="15.75" x14ac:dyDescent="0.25">
      <c r="A107" s="10" t="s">
        <v>66</v>
      </c>
      <c r="B107" s="11"/>
      <c r="C107" s="11"/>
      <c r="D107" s="11"/>
      <c r="E107" s="11"/>
      <c r="F107" s="109" t="str">
        <f>'Услуга №2 '!F113:H113</f>
        <v xml:space="preserve">          О. Е. Федичкина</v>
      </c>
      <c r="G107" s="110"/>
      <c r="H107" s="110"/>
      <c r="I107" s="2"/>
      <c r="J107" s="2"/>
      <c r="K107" s="2"/>
      <c r="L107" s="2"/>
      <c r="M107" s="2"/>
      <c r="N107" s="2"/>
    </row>
    <row r="108" spans="1:14" customFormat="1" x14ac:dyDescent="0.25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</row>
    <row r="109" spans="1:14" customFormat="1" x14ac:dyDescent="0.25">
      <c r="A109" s="2"/>
      <c r="B109" s="2"/>
      <c r="C109" s="2"/>
      <c r="D109" s="2"/>
      <c r="E109" s="2"/>
      <c r="F109" s="2"/>
      <c r="G109" s="2"/>
      <c r="H109" s="2"/>
      <c r="I109" s="44">
        <f>I50+I58+I69+I74+I82+I94+I100</f>
        <v>34929.920965731995</v>
      </c>
      <c r="J109" s="2"/>
      <c r="K109" s="44">
        <f>K105*J99</f>
        <v>34929.920965732003</v>
      </c>
      <c r="L109" s="2"/>
      <c r="M109" s="2"/>
      <c r="N109" s="2"/>
    </row>
    <row r="110" spans="1:14" customFormat="1" x14ac:dyDescent="0.25">
      <c r="A110" s="12" t="str">
        <f>'Услуга №2 '!A116:D116</f>
        <v>Курлович Анастасия Вячеславовна</v>
      </c>
      <c r="C110" s="1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</row>
    <row r="111" spans="1:14" customFormat="1" x14ac:dyDescent="0.25">
      <c r="A111" s="12" t="s">
        <v>61</v>
      </c>
      <c r="C111" s="12"/>
    </row>
    <row r="112" spans="1:14" x14ac:dyDescent="0.25">
      <c r="A112" s="23"/>
      <c r="B112" s="23"/>
      <c r="C112" s="23"/>
      <c r="D112" s="23"/>
      <c r="E112" s="23"/>
      <c r="F112" s="23"/>
      <c r="G112" s="23"/>
      <c r="H112" s="23"/>
      <c r="I112" s="52"/>
      <c r="J112" s="23"/>
      <c r="K112" s="23"/>
      <c r="L112" s="23"/>
      <c r="M112" s="23"/>
    </row>
    <row r="113" spans="1:13" x14ac:dyDescent="0.25">
      <c r="A113" s="23"/>
      <c r="B113" s="23"/>
      <c r="C113" s="23"/>
      <c r="D113" s="23"/>
      <c r="E113" s="23"/>
      <c r="F113" s="23"/>
      <c r="G113" s="23"/>
      <c r="H113" s="23"/>
      <c r="I113" s="23"/>
      <c r="J113" s="23"/>
      <c r="K113" s="23"/>
      <c r="L113" s="23"/>
      <c r="M113" s="23"/>
    </row>
    <row r="114" spans="1:13" x14ac:dyDescent="0.25">
      <c r="A114" s="23"/>
      <c r="B114" s="23"/>
      <c r="C114" s="23"/>
      <c r="D114" s="23"/>
      <c r="E114" s="23"/>
      <c r="F114" s="23"/>
      <c r="G114" s="23"/>
      <c r="H114" s="23"/>
      <c r="I114" s="23"/>
      <c r="J114" s="23"/>
      <c r="K114" s="23"/>
      <c r="L114" s="23"/>
      <c r="M114" s="23"/>
    </row>
    <row r="115" spans="1:13" x14ac:dyDescent="0.25">
      <c r="A115" s="23"/>
      <c r="B115" s="23"/>
      <c r="C115" s="23"/>
      <c r="D115" s="23"/>
      <c r="E115" s="23"/>
      <c r="F115" s="23"/>
      <c r="G115" s="23"/>
      <c r="H115" s="23"/>
      <c r="I115" s="23"/>
      <c r="J115" s="23"/>
      <c r="K115" s="23"/>
      <c r="L115" s="23"/>
      <c r="M115" s="23"/>
    </row>
  </sheetData>
  <mergeCells count="104">
    <mergeCell ref="A2:D2"/>
    <mergeCell ref="A3:F3"/>
    <mergeCell ref="A4:F4"/>
    <mergeCell ref="A6:F6"/>
    <mergeCell ref="A8:M8"/>
    <mergeCell ref="A9:M9"/>
    <mergeCell ref="A20:E20"/>
    <mergeCell ref="G20:K20"/>
    <mergeCell ref="A21:E21"/>
    <mergeCell ref="G21:K21"/>
    <mergeCell ref="A22:E22"/>
    <mergeCell ref="G22:K22"/>
    <mergeCell ref="A10:M10"/>
    <mergeCell ref="A17:E17"/>
    <mergeCell ref="G17:K17"/>
    <mergeCell ref="A18:E18"/>
    <mergeCell ref="G18:K18"/>
    <mergeCell ref="A19:E19"/>
    <mergeCell ref="G19:K19"/>
    <mergeCell ref="A29:E29"/>
    <mergeCell ref="G29:K29"/>
    <mergeCell ref="A26:E26"/>
    <mergeCell ref="G26:K26"/>
    <mergeCell ref="A27:E27"/>
    <mergeCell ref="G27:K27"/>
    <mergeCell ref="A28:E28"/>
    <mergeCell ref="G28:K28"/>
    <mergeCell ref="A23:E23"/>
    <mergeCell ref="G23:K23"/>
    <mergeCell ref="A24:E24"/>
    <mergeCell ref="G24:K24"/>
    <mergeCell ref="A25:E25"/>
    <mergeCell ref="G25:K25"/>
    <mergeCell ref="A35:E35"/>
    <mergeCell ref="A36:E36"/>
    <mergeCell ref="A37:E37"/>
    <mergeCell ref="A38:E38"/>
    <mergeCell ref="A39:E39"/>
    <mergeCell ref="A40:E40"/>
    <mergeCell ref="A30:E30"/>
    <mergeCell ref="G30:K30"/>
    <mergeCell ref="A31:E31"/>
    <mergeCell ref="G31:K31"/>
    <mergeCell ref="A32:E32"/>
    <mergeCell ref="G32:K32"/>
    <mergeCell ref="A47:E47"/>
    <mergeCell ref="A48:E48"/>
    <mergeCell ref="A53:E53"/>
    <mergeCell ref="A41:E41"/>
    <mergeCell ref="A42:E42"/>
    <mergeCell ref="A43:E43"/>
    <mergeCell ref="A44:E44"/>
    <mergeCell ref="A45:E45"/>
    <mergeCell ref="A46:E46"/>
    <mergeCell ref="A49:E49"/>
    <mergeCell ref="A50:H50"/>
    <mergeCell ref="A52:L52"/>
    <mergeCell ref="A61:E61"/>
    <mergeCell ref="A62:E62"/>
    <mergeCell ref="A63:E63"/>
    <mergeCell ref="A64:E64"/>
    <mergeCell ref="A65:E65"/>
    <mergeCell ref="A66:E66"/>
    <mergeCell ref="A54:E54"/>
    <mergeCell ref="A55:E55"/>
    <mergeCell ref="A56:E56"/>
    <mergeCell ref="A57:E57"/>
    <mergeCell ref="A58:H58"/>
    <mergeCell ref="A60:L60"/>
    <mergeCell ref="A67:E67"/>
    <mergeCell ref="A97:E97"/>
    <mergeCell ref="A98:E98"/>
    <mergeCell ref="A96:L96"/>
    <mergeCell ref="A90:E90"/>
    <mergeCell ref="A91:E91"/>
    <mergeCell ref="A92:E92"/>
    <mergeCell ref="A93:E93"/>
    <mergeCell ref="A86:E86"/>
    <mergeCell ref="A87:E87"/>
    <mergeCell ref="A88:E88"/>
    <mergeCell ref="A89:E89"/>
    <mergeCell ref="A77:E77"/>
    <mergeCell ref="A78:E78"/>
    <mergeCell ref="A69:H69"/>
    <mergeCell ref="A73:E73"/>
    <mergeCell ref="A72:E72"/>
    <mergeCell ref="A71:L71"/>
    <mergeCell ref="A103:C103"/>
    <mergeCell ref="D103:J103"/>
    <mergeCell ref="K103:L104"/>
    <mergeCell ref="K105:L105"/>
    <mergeCell ref="F107:H107"/>
    <mergeCell ref="A68:E68"/>
    <mergeCell ref="A99:E99"/>
    <mergeCell ref="A74:H74"/>
    <mergeCell ref="A76:L76"/>
    <mergeCell ref="A81:E81"/>
    <mergeCell ref="A82:H82"/>
    <mergeCell ref="A85:L85"/>
    <mergeCell ref="A94:H94"/>
    <mergeCell ref="A100:H100"/>
    <mergeCell ref="A102:L102"/>
    <mergeCell ref="A79:E79"/>
    <mergeCell ref="A80:E80"/>
  </mergeCells>
  <pageMargins left="0.70866141732283472" right="0.70866141732283472" top="0.74803149606299213" bottom="0.74803149606299213" header="0.31496062992125984" footer="0.31496062992125984"/>
  <pageSetup paperSize="9" scale="97" orientation="landscape" r:id="rId1"/>
  <rowBreaks count="1" manualBreakCount="1">
    <brk id="83" max="11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16"/>
  <sheetViews>
    <sheetView view="pageBreakPreview" topLeftCell="A73" zoomScale="60" zoomScaleNormal="90" workbookViewId="0">
      <selection activeCell="K127" sqref="K127"/>
    </sheetView>
  </sheetViews>
  <sheetFormatPr defaultRowHeight="15" x14ac:dyDescent="0.25"/>
  <cols>
    <col min="3" max="3" width="6.7109375" customWidth="1"/>
    <col min="4" max="4" width="8.85546875" customWidth="1"/>
    <col min="5" max="5" width="13.42578125" customWidth="1"/>
    <col min="6" max="6" width="13" customWidth="1"/>
    <col min="7" max="7" width="8.28515625" customWidth="1"/>
    <col min="8" max="8" width="17.42578125" customWidth="1"/>
    <col min="9" max="9" width="13.7109375" customWidth="1"/>
    <col min="10" max="10" width="14" customWidth="1"/>
    <col min="11" max="11" width="15.28515625" customWidth="1"/>
    <col min="12" max="12" width="14.7109375" customWidth="1"/>
    <col min="13" max="13" width="16.140625" customWidth="1"/>
  </cols>
  <sheetData>
    <row r="1" spans="1:14" hidden="1" x14ac:dyDescent="0.25"/>
    <row r="2" spans="1:14" hidden="1" x14ac:dyDescent="0.25"/>
    <row r="3" spans="1:14" ht="15.75" x14ac:dyDescent="0.25">
      <c r="A3" s="120" t="s">
        <v>63</v>
      </c>
      <c r="B3" s="120"/>
      <c r="C3" s="120"/>
      <c r="D3" s="120"/>
    </row>
    <row r="4" spans="1:14" ht="15.75" x14ac:dyDescent="0.25">
      <c r="A4" s="120" t="s">
        <v>64</v>
      </c>
      <c r="B4" s="120"/>
      <c r="C4" s="110"/>
      <c r="D4" s="110"/>
      <c r="E4" s="110"/>
      <c r="F4" s="110"/>
    </row>
    <row r="5" spans="1:14" ht="15.75" x14ac:dyDescent="0.25">
      <c r="A5" s="109" t="s">
        <v>65</v>
      </c>
      <c r="B5" s="109"/>
      <c r="C5" s="109"/>
      <c r="D5" s="110"/>
      <c r="E5" s="110"/>
      <c r="F5" s="110"/>
    </row>
    <row r="6" spans="1:14" ht="15.75" x14ac:dyDescent="0.25">
      <c r="A6" s="16"/>
      <c r="B6" s="16"/>
      <c r="C6" s="16"/>
      <c r="D6" s="10"/>
    </row>
    <row r="7" spans="1:14" ht="15.75" x14ac:dyDescent="0.25">
      <c r="A7" s="109" t="s">
        <v>117</v>
      </c>
      <c r="B7" s="109"/>
      <c r="C7" s="109"/>
      <c r="D7" s="110"/>
      <c r="E7" s="110"/>
      <c r="F7" s="110"/>
    </row>
    <row r="9" spans="1:14" ht="15.75" x14ac:dyDescent="0.25">
      <c r="A9" s="119" t="s">
        <v>68</v>
      </c>
      <c r="B9" s="119"/>
      <c r="C9" s="119"/>
      <c r="D9" s="119"/>
      <c r="E9" s="119"/>
      <c r="F9" s="119"/>
      <c r="G9" s="119"/>
      <c r="H9" s="119"/>
      <c r="I9" s="119"/>
      <c r="J9" s="119"/>
      <c r="K9" s="119"/>
      <c r="L9" s="119"/>
      <c r="M9" s="119"/>
    </row>
    <row r="10" spans="1:14" ht="15.75" x14ac:dyDescent="0.25">
      <c r="A10" s="119" t="s">
        <v>67</v>
      </c>
      <c r="B10" s="119"/>
      <c r="C10" s="119"/>
      <c r="D10" s="119"/>
      <c r="E10" s="119"/>
      <c r="F10" s="119"/>
      <c r="G10" s="119"/>
      <c r="H10" s="119"/>
      <c r="I10" s="119"/>
      <c r="J10" s="119"/>
      <c r="K10" s="119"/>
      <c r="L10" s="119"/>
      <c r="M10" s="119"/>
    </row>
    <row r="11" spans="1:14" ht="15.75" x14ac:dyDescent="0.25">
      <c r="A11" s="119" t="s">
        <v>113</v>
      </c>
      <c r="B11" s="119"/>
      <c r="C11" s="119"/>
      <c r="D11" s="119"/>
      <c r="E11" s="119"/>
      <c r="F11" s="119"/>
      <c r="G11" s="119"/>
      <c r="H11" s="119"/>
      <c r="I11" s="119"/>
      <c r="J11" s="119"/>
      <c r="K11" s="119"/>
      <c r="L11" s="119"/>
      <c r="M11" s="119"/>
    </row>
    <row r="12" spans="1:14" ht="11.25" customHeight="1" x14ac:dyDescent="0.25"/>
    <row r="13" spans="1:14" x14ac:dyDescent="0.25">
      <c r="A13" s="1" t="s">
        <v>57</v>
      </c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</row>
    <row r="14" spans="1:14" x14ac:dyDescent="0.25">
      <c r="A14" s="1" t="s">
        <v>102</v>
      </c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</row>
    <row r="15" spans="1:14" x14ac:dyDescent="0.25">
      <c r="A15" s="1" t="s">
        <v>72</v>
      </c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</row>
    <row r="16" spans="1:14" x14ac:dyDescent="0.25">
      <c r="A16" s="1" t="s">
        <v>121</v>
      </c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</row>
    <row r="17" spans="1:14" x14ac:dyDescent="0.25">
      <c r="A17" s="1" t="s">
        <v>126</v>
      </c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</row>
    <row r="18" spans="1:14" ht="33" customHeight="1" x14ac:dyDescent="0.25">
      <c r="A18" s="113" t="s">
        <v>0</v>
      </c>
      <c r="B18" s="113"/>
      <c r="C18" s="113"/>
      <c r="D18" s="113"/>
      <c r="E18" s="113"/>
      <c r="F18" s="3" t="s">
        <v>1</v>
      </c>
      <c r="G18" s="113" t="s">
        <v>2</v>
      </c>
      <c r="H18" s="113"/>
      <c r="I18" s="113"/>
      <c r="J18" s="113"/>
      <c r="K18" s="113"/>
      <c r="L18" s="3" t="s">
        <v>1</v>
      </c>
      <c r="M18" s="2"/>
      <c r="N18" s="2"/>
    </row>
    <row r="19" spans="1:14" x14ac:dyDescent="0.25">
      <c r="A19" s="86" t="s">
        <v>54</v>
      </c>
      <c r="B19" s="86"/>
      <c r="C19" s="86"/>
      <c r="D19" s="86"/>
      <c r="E19" s="86"/>
      <c r="F19" s="58">
        <v>2.7000000000000001E-3</v>
      </c>
      <c r="G19" s="86" t="s">
        <v>3</v>
      </c>
      <c r="H19" s="86"/>
      <c r="I19" s="86"/>
      <c r="J19" s="86"/>
      <c r="K19" s="86"/>
      <c r="L19" s="58">
        <v>2.7000000000000001E-3</v>
      </c>
      <c r="M19" s="2"/>
      <c r="N19" s="2"/>
    </row>
    <row r="20" spans="1:14" ht="15" customHeight="1" x14ac:dyDescent="0.25">
      <c r="A20" s="104" t="s">
        <v>98</v>
      </c>
      <c r="B20" s="105"/>
      <c r="C20" s="105"/>
      <c r="D20" s="105"/>
      <c r="E20" s="106"/>
      <c r="F20" s="58">
        <v>2.7000000000000001E-3</v>
      </c>
      <c r="G20" s="86" t="s">
        <v>99</v>
      </c>
      <c r="H20" s="86"/>
      <c r="I20" s="86"/>
      <c r="J20" s="86"/>
      <c r="K20" s="86"/>
      <c r="L20" s="58">
        <v>2.7000000000000001E-3</v>
      </c>
      <c r="M20" s="2"/>
      <c r="N20" s="2"/>
    </row>
    <row r="21" spans="1:14" x14ac:dyDescent="0.25">
      <c r="A21" s="86" t="s">
        <v>100</v>
      </c>
      <c r="B21" s="86"/>
      <c r="C21" s="86"/>
      <c r="D21" s="86"/>
      <c r="E21" s="86"/>
      <c r="F21" s="58">
        <v>2.7000000000000001E-3</v>
      </c>
      <c r="G21" s="104" t="s">
        <v>56</v>
      </c>
      <c r="H21" s="105"/>
      <c r="I21" s="105"/>
      <c r="J21" s="105"/>
      <c r="K21" s="106"/>
      <c r="L21" s="58">
        <v>2.7000000000000001E-3</v>
      </c>
      <c r="M21" s="2"/>
      <c r="N21" s="2"/>
    </row>
    <row r="22" spans="1:14" ht="15" customHeight="1" x14ac:dyDescent="0.25">
      <c r="A22" s="86" t="s">
        <v>69</v>
      </c>
      <c r="B22" s="86"/>
      <c r="C22" s="86"/>
      <c r="D22" s="86"/>
      <c r="E22" s="86"/>
      <c r="F22" s="58">
        <v>2.7000000000000001E-3</v>
      </c>
      <c r="G22" s="86"/>
      <c r="H22" s="86"/>
      <c r="I22" s="86"/>
      <c r="J22" s="86"/>
      <c r="K22" s="86"/>
      <c r="L22" s="6"/>
      <c r="M22" s="2"/>
      <c r="N22" s="2"/>
    </row>
    <row r="23" spans="1:14" ht="14.25" customHeight="1" x14ac:dyDescent="0.25">
      <c r="A23" s="88" t="s">
        <v>44</v>
      </c>
      <c r="B23" s="89"/>
      <c r="C23" s="89"/>
      <c r="D23" s="89"/>
      <c r="E23" s="90"/>
      <c r="F23" s="58">
        <v>2.7000000000000001E-3</v>
      </c>
      <c r="G23" s="86"/>
      <c r="H23" s="86"/>
      <c r="I23" s="86"/>
      <c r="J23" s="86"/>
      <c r="K23" s="86"/>
      <c r="L23" s="3"/>
      <c r="M23" s="2"/>
      <c r="N23" s="2"/>
    </row>
    <row r="24" spans="1:14" x14ac:dyDescent="0.25">
      <c r="A24" s="86" t="s">
        <v>46</v>
      </c>
      <c r="B24" s="86"/>
      <c r="C24" s="86"/>
      <c r="D24" s="86"/>
      <c r="E24" s="86"/>
      <c r="F24" s="58">
        <v>4.0000000000000001E-3</v>
      </c>
      <c r="G24" s="86"/>
      <c r="H24" s="86"/>
      <c r="I24" s="86"/>
      <c r="J24" s="86"/>
      <c r="K24" s="86"/>
      <c r="L24" s="3"/>
      <c r="M24" s="2"/>
      <c r="N24" s="2"/>
    </row>
    <row r="25" spans="1:14" ht="15" customHeight="1" x14ac:dyDescent="0.25">
      <c r="A25" s="86" t="s">
        <v>45</v>
      </c>
      <c r="B25" s="86"/>
      <c r="C25" s="86"/>
      <c r="D25" s="86"/>
      <c r="E25" s="86"/>
      <c r="F25" s="58">
        <v>1.7000000000000001E-2</v>
      </c>
      <c r="G25" s="86"/>
      <c r="H25" s="86"/>
      <c r="I25" s="86"/>
      <c r="J25" s="86"/>
      <c r="K25" s="86"/>
      <c r="L25" s="3"/>
      <c r="M25" s="2"/>
      <c r="N25" s="2"/>
    </row>
    <row r="26" spans="1:14" x14ac:dyDescent="0.25">
      <c r="A26" s="86" t="s">
        <v>51</v>
      </c>
      <c r="B26" s="86"/>
      <c r="C26" s="86"/>
      <c r="D26" s="86"/>
      <c r="E26" s="86"/>
      <c r="F26" s="58">
        <v>5.4000000000000003E-3</v>
      </c>
      <c r="G26" s="86"/>
      <c r="H26" s="86"/>
      <c r="I26" s="86"/>
      <c r="J26" s="86"/>
      <c r="K26" s="86"/>
      <c r="L26" s="4"/>
      <c r="M26" s="2"/>
      <c r="N26" s="2"/>
    </row>
    <row r="27" spans="1:14" x14ac:dyDescent="0.25">
      <c r="A27" s="86" t="s">
        <v>79</v>
      </c>
      <c r="B27" s="86"/>
      <c r="C27" s="86"/>
      <c r="D27" s="86"/>
      <c r="E27" s="86"/>
      <c r="F27" s="58">
        <v>1E-3</v>
      </c>
      <c r="G27" s="104"/>
      <c r="H27" s="105"/>
      <c r="I27" s="105"/>
      <c r="J27" s="105"/>
      <c r="K27" s="106"/>
      <c r="L27" s="4"/>
      <c r="M27" s="2"/>
      <c r="N27" s="2"/>
    </row>
    <row r="28" spans="1:14" x14ac:dyDescent="0.25">
      <c r="A28" s="86" t="s">
        <v>78</v>
      </c>
      <c r="B28" s="86"/>
      <c r="C28" s="86"/>
      <c r="D28" s="86"/>
      <c r="E28" s="86"/>
      <c r="F28" s="58">
        <v>2.7000000000000001E-3</v>
      </c>
      <c r="G28" s="87"/>
      <c r="H28" s="87"/>
      <c r="I28" s="87"/>
      <c r="J28" s="87"/>
      <c r="K28" s="87"/>
      <c r="L28" s="4"/>
      <c r="M28" s="2"/>
      <c r="N28" s="2"/>
    </row>
    <row r="29" spans="1:14" x14ac:dyDescent="0.25">
      <c r="A29" s="86" t="s">
        <v>49</v>
      </c>
      <c r="B29" s="86"/>
      <c r="C29" s="86"/>
      <c r="D29" s="86"/>
      <c r="E29" s="86"/>
      <c r="F29" s="58">
        <v>8.0000000000000002E-3</v>
      </c>
      <c r="G29" s="87"/>
      <c r="H29" s="87"/>
      <c r="I29" s="87"/>
      <c r="J29" s="87"/>
      <c r="K29" s="87"/>
      <c r="L29" s="4"/>
      <c r="M29" s="2"/>
      <c r="N29" s="2"/>
    </row>
    <row r="30" spans="1:14" x14ac:dyDescent="0.25">
      <c r="A30" s="87" t="s">
        <v>53</v>
      </c>
      <c r="B30" s="87"/>
      <c r="C30" s="87"/>
      <c r="D30" s="87"/>
      <c r="E30" s="87"/>
      <c r="F30" s="58">
        <v>2.7000000000000001E-3</v>
      </c>
      <c r="G30" s="87"/>
      <c r="H30" s="87"/>
      <c r="I30" s="87"/>
      <c r="J30" s="87"/>
      <c r="K30" s="87"/>
      <c r="L30" s="4"/>
      <c r="M30" s="2"/>
      <c r="N30" s="2"/>
    </row>
    <row r="31" spans="1:14" x14ac:dyDescent="0.25">
      <c r="A31" s="86" t="s">
        <v>48</v>
      </c>
      <c r="B31" s="86"/>
      <c r="C31" s="86"/>
      <c r="D31" s="86"/>
      <c r="E31" s="86"/>
      <c r="F31" s="58">
        <v>2.7000000000000001E-3</v>
      </c>
      <c r="G31" s="87"/>
      <c r="H31" s="87"/>
      <c r="I31" s="87"/>
      <c r="J31" s="87"/>
      <c r="K31" s="87"/>
      <c r="L31" s="4"/>
      <c r="M31" s="2"/>
      <c r="N31" s="2"/>
    </row>
    <row r="32" spans="1:14" x14ac:dyDescent="0.25">
      <c r="A32" s="86" t="s">
        <v>52</v>
      </c>
      <c r="B32" s="86"/>
      <c r="C32" s="86"/>
      <c r="D32" s="86"/>
      <c r="E32" s="86"/>
      <c r="F32" s="58">
        <v>2.7000000000000001E-3</v>
      </c>
      <c r="G32" s="87"/>
      <c r="H32" s="87"/>
      <c r="I32" s="87"/>
      <c r="J32" s="87"/>
      <c r="K32" s="87"/>
      <c r="L32" s="4"/>
      <c r="M32" s="2"/>
      <c r="N32" s="2"/>
    </row>
    <row r="33" spans="1:14" x14ac:dyDescent="0.25">
      <c r="A33" s="86" t="s">
        <v>47</v>
      </c>
      <c r="B33" s="86"/>
      <c r="C33" s="86"/>
      <c r="D33" s="86"/>
      <c r="E33" s="86"/>
      <c r="F33" s="58">
        <v>2.7000000000000001E-3</v>
      </c>
      <c r="G33" s="87"/>
      <c r="H33" s="87"/>
      <c r="I33" s="87"/>
      <c r="J33" s="87"/>
      <c r="K33" s="87"/>
      <c r="L33" s="4"/>
      <c r="M33" s="2"/>
      <c r="N33" s="2"/>
    </row>
    <row r="34" spans="1:14" ht="14.25" customHeight="1" x14ac:dyDescent="0.25">
      <c r="A34" s="87" t="s">
        <v>50</v>
      </c>
      <c r="B34" s="87"/>
      <c r="C34" s="87"/>
      <c r="D34" s="87"/>
      <c r="E34" s="87"/>
      <c r="F34" s="58">
        <v>2.7000000000000001E-3</v>
      </c>
      <c r="G34" s="87"/>
      <c r="H34" s="87"/>
      <c r="I34" s="87"/>
      <c r="J34" s="87"/>
      <c r="K34" s="87"/>
      <c r="L34" s="4"/>
      <c r="M34" s="2"/>
      <c r="N34" s="2"/>
    </row>
    <row r="35" spans="1:14" x14ac:dyDescent="0.25">
      <c r="A35" s="86" t="s">
        <v>55</v>
      </c>
      <c r="B35" s="86"/>
      <c r="C35" s="86"/>
      <c r="D35" s="86"/>
      <c r="E35" s="86"/>
      <c r="F35" s="58">
        <v>2.7000000000000001E-3</v>
      </c>
      <c r="G35" s="87"/>
      <c r="H35" s="87"/>
      <c r="I35" s="87"/>
      <c r="J35" s="87"/>
      <c r="K35" s="87"/>
      <c r="L35" s="4"/>
      <c r="M35" s="2"/>
      <c r="N35" s="2"/>
    </row>
    <row r="36" spans="1:14" x14ac:dyDescent="0.25">
      <c r="A36" s="86" t="s">
        <v>80</v>
      </c>
      <c r="B36" s="86"/>
      <c r="C36" s="86"/>
      <c r="D36" s="86"/>
      <c r="E36" s="86"/>
      <c r="F36" s="58">
        <v>2.7000000000000001E-3</v>
      </c>
      <c r="G36" s="104"/>
      <c r="H36" s="105"/>
      <c r="I36" s="105"/>
      <c r="J36" s="105"/>
      <c r="K36" s="106"/>
      <c r="L36" s="4"/>
      <c r="M36" s="2"/>
      <c r="N36" s="2"/>
    </row>
    <row r="37" spans="1:14" s="61" customFormat="1" x14ac:dyDescent="0.25">
      <c r="A37" s="114" t="s">
        <v>4</v>
      </c>
      <c r="B37" s="114"/>
      <c r="C37" s="114"/>
      <c r="D37" s="114"/>
      <c r="E37" s="114"/>
      <c r="F37" s="56">
        <f>SUM(F19:F36)</f>
        <v>7.0499999999999993E-2</v>
      </c>
      <c r="G37" s="114" t="s">
        <v>4</v>
      </c>
      <c r="H37" s="114"/>
      <c r="I37" s="114"/>
      <c r="J37" s="114"/>
      <c r="K37" s="114"/>
      <c r="L37" s="62">
        <f>SUM(L19:L36)</f>
        <v>8.0999999999999996E-3</v>
      </c>
      <c r="M37" s="1"/>
      <c r="N37" s="1"/>
    </row>
    <row r="38" spans="1:14" x14ac:dyDescent="0.25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73"/>
      <c r="N38" s="2"/>
    </row>
    <row r="39" spans="1:14" s="2" customFormat="1" x14ac:dyDescent="0.25">
      <c r="A39" s="1" t="s">
        <v>105</v>
      </c>
      <c r="F39" s="2">
        <v>40</v>
      </c>
    </row>
    <row r="40" spans="1:14" ht="75" x14ac:dyDescent="0.25">
      <c r="A40" s="91" t="s">
        <v>5</v>
      </c>
      <c r="B40" s="92"/>
      <c r="C40" s="92"/>
      <c r="D40" s="92"/>
      <c r="E40" s="93"/>
      <c r="F40" s="18" t="s">
        <v>6</v>
      </c>
      <c r="G40" s="18" t="s">
        <v>1</v>
      </c>
      <c r="H40" s="18" t="s">
        <v>74</v>
      </c>
      <c r="I40" s="18" t="s">
        <v>75</v>
      </c>
      <c r="J40" s="18" t="s">
        <v>76</v>
      </c>
      <c r="K40" s="24" t="s">
        <v>77</v>
      </c>
      <c r="L40" s="5"/>
      <c r="M40" s="2"/>
      <c r="N40" s="2"/>
    </row>
    <row r="41" spans="1:14" x14ac:dyDescent="0.25">
      <c r="A41" s="86" t="s">
        <v>54</v>
      </c>
      <c r="B41" s="86"/>
      <c r="C41" s="86"/>
      <c r="D41" s="86"/>
      <c r="E41" s="86"/>
      <c r="F41" s="6">
        <f>'Работа №2'!F36</f>
        <v>17642.55</v>
      </c>
      <c r="G41" s="58">
        <f>F19</f>
        <v>2.7000000000000001E-3</v>
      </c>
      <c r="H41" s="6">
        <f>F41*G41*12</f>
        <v>571.61861999999996</v>
      </c>
      <c r="I41" s="6">
        <f>H41*1.302</f>
        <v>744.24744323999994</v>
      </c>
      <c r="J41" s="6">
        <f>F39</f>
        <v>40</v>
      </c>
      <c r="K41" s="6">
        <f>I41/J41</f>
        <v>18.606186080999997</v>
      </c>
      <c r="L41" s="6"/>
      <c r="M41" s="2"/>
      <c r="N41" s="2"/>
    </row>
    <row r="42" spans="1:14" ht="15" customHeight="1" x14ac:dyDescent="0.25">
      <c r="A42" s="104" t="s">
        <v>98</v>
      </c>
      <c r="B42" s="105"/>
      <c r="C42" s="105"/>
      <c r="D42" s="105"/>
      <c r="E42" s="106"/>
      <c r="F42" s="6">
        <f>'Работа №2'!F37</f>
        <v>16072.85</v>
      </c>
      <c r="G42" s="58">
        <f t="shared" ref="G42:G58" si="0">F20</f>
        <v>2.7000000000000001E-3</v>
      </c>
      <c r="H42" s="6">
        <f t="shared" ref="H42:H58" si="1">F42*G42*12</f>
        <v>520.76034000000004</v>
      </c>
      <c r="I42" s="6">
        <f t="shared" ref="I42:I58" si="2">H42*1.302</f>
        <v>678.02996268000004</v>
      </c>
      <c r="J42" s="6">
        <f>J41</f>
        <v>40</v>
      </c>
      <c r="K42" s="6">
        <f t="shared" ref="K42:K58" si="3">I42/J42</f>
        <v>16.950749067</v>
      </c>
      <c r="L42" s="6"/>
      <c r="M42" s="2"/>
      <c r="N42" s="2"/>
    </row>
    <row r="43" spans="1:14" x14ac:dyDescent="0.25">
      <c r="A43" s="86" t="s">
        <v>100</v>
      </c>
      <c r="B43" s="86"/>
      <c r="C43" s="86"/>
      <c r="D43" s="86"/>
      <c r="E43" s="86"/>
      <c r="F43" s="6">
        <f>'Работа №2'!F89</f>
        <v>16072.85</v>
      </c>
      <c r="G43" s="58">
        <f t="shared" si="0"/>
        <v>2.7000000000000001E-3</v>
      </c>
      <c r="H43" s="6">
        <f t="shared" si="1"/>
        <v>520.76034000000004</v>
      </c>
      <c r="I43" s="6">
        <f t="shared" si="2"/>
        <v>678.02996268000004</v>
      </c>
      <c r="J43" s="6">
        <f>J42</f>
        <v>40</v>
      </c>
      <c r="K43" s="6">
        <f t="shared" si="3"/>
        <v>16.950749067</v>
      </c>
      <c r="L43" s="6"/>
      <c r="M43" s="2"/>
      <c r="N43" s="2"/>
    </row>
    <row r="44" spans="1:14" x14ac:dyDescent="0.25">
      <c r="A44" s="86" t="s">
        <v>69</v>
      </c>
      <c r="B44" s="86"/>
      <c r="C44" s="86"/>
      <c r="D44" s="86"/>
      <c r="E44" s="86"/>
      <c r="F44" s="6">
        <f>'Работа №2'!F90</f>
        <v>16906.189999999999</v>
      </c>
      <c r="G44" s="58">
        <f t="shared" si="0"/>
        <v>2.7000000000000001E-3</v>
      </c>
      <c r="H44" s="6">
        <f t="shared" si="1"/>
        <v>547.76055599999995</v>
      </c>
      <c r="I44" s="6">
        <f t="shared" si="2"/>
        <v>713.18424391199994</v>
      </c>
      <c r="J44" s="6">
        <f t="shared" ref="J44:J58" si="4">J43</f>
        <v>40</v>
      </c>
      <c r="K44" s="6">
        <f t="shared" si="3"/>
        <v>17.829606097799999</v>
      </c>
      <c r="L44" s="6"/>
      <c r="M44" s="2"/>
      <c r="N44" s="2"/>
    </row>
    <row r="45" spans="1:14" x14ac:dyDescent="0.25">
      <c r="A45" s="88" t="s">
        <v>44</v>
      </c>
      <c r="B45" s="89"/>
      <c r="C45" s="89"/>
      <c r="D45" s="89"/>
      <c r="E45" s="90"/>
      <c r="F45" s="6">
        <f>'Работа №2'!F38</f>
        <v>12763.79</v>
      </c>
      <c r="G45" s="58">
        <f t="shared" si="0"/>
        <v>2.7000000000000001E-3</v>
      </c>
      <c r="H45" s="6">
        <f t="shared" si="1"/>
        <v>413.54679600000009</v>
      </c>
      <c r="I45" s="6">
        <f t="shared" si="2"/>
        <v>538.43792839200012</v>
      </c>
      <c r="J45" s="6">
        <f t="shared" si="4"/>
        <v>40</v>
      </c>
      <c r="K45" s="6">
        <f t="shared" si="3"/>
        <v>13.460948209800003</v>
      </c>
      <c r="L45" s="6"/>
      <c r="M45" s="2"/>
      <c r="N45" s="2"/>
    </row>
    <row r="46" spans="1:14" x14ac:dyDescent="0.25">
      <c r="A46" s="86" t="s">
        <v>46</v>
      </c>
      <c r="B46" s="86"/>
      <c r="C46" s="86"/>
      <c r="D46" s="86"/>
      <c r="E46" s="86"/>
      <c r="F46" s="6">
        <f>'Работа №2'!F39</f>
        <v>13656.8</v>
      </c>
      <c r="G46" s="58">
        <f t="shared" si="0"/>
        <v>4.0000000000000001E-3</v>
      </c>
      <c r="H46" s="6">
        <f t="shared" si="1"/>
        <v>655.52639999999997</v>
      </c>
      <c r="I46" s="6">
        <f t="shared" si="2"/>
        <v>853.49537280000004</v>
      </c>
      <c r="J46" s="6">
        <f t="shared" si="4"/>
        <v>40</v>
      </c>
      <c r="K46" s="6">
        <f t="shared" si="3"/>
        <v>21.337384320000002</v>
      </c>
      <c r="L46" s="6"/>
      <c r="M46" s="73"/>
      <c r="N46" s="2"/>
    </row>
    <row r="47" spans="1:14" ht="15" customHeight="1" x14ac:dyDescent="0.25">
      <c r="A47" s="86" t="s">
        <v>45</v>
      </c>
      <c r="B47" s="86"/>
      <c r="C47" s="86"/>
      <c r="D47" s="86"/>
      <c r="E47" s="86"/>
      <c r="F47" s="6">
        <f>'Работа №2'!F40</f>
        <v>7982.54</v>
      </c>
      <c r="G47" s="58">
        <f t="shared" si="0"/>
        <v>1.7000000000000001E-2</v>
      </c>
      <c r="H47" s="6">
        <f t="shared" si="1"/>
        <v>1628.4381600000002</v>
      </c>
      <c r="I47" s="6">
        <f t="shared" si="2"/>
        <v>2120.2264843200001</v>
      </c>
      <c r="J47" s="6">
        <f t="shared" si="4"/>
        <v>40</v>
      </c>
      <c r="K47" s="6">
        <f t="shared" si="3"/>
        <v>53.005662108000003</v>
      </c>
      <c r="L47" s="6"/>
      <c r="M47" s="2"/>
      <c r="N47" s="2"/>
    </row>
    <row r="48" spans="1:14" x14ac:dyDescent="0.25">
      <c r="A48" s="86" t="s">
        <v>51</v>
      </c>
      <c r="B48" s="86"/>
      <c r="C48" s="86"/>
      <c r="D48" s="86"/>
      <c r="E48" s="86"/>
      <c r="F48" s="6">
        <f>'Работа №2'!F91</f>
        <v>10057.6</v>
      </c>
      <c r="G48" s="58">
        <f t="shared" si="0"/>
        <v>5.4000000000000003E-3</v>
      </c>
      <c r="H48" s="6">
        <f t="shared" si="1"/>
        <v>651.73248000000012</v>
      </c>
      <c r="I48" s="6">
        <f t="shared" si="2"/>
        <v>848.55568896000023</v>
      </c>
      <c r="J48" s="6">
        <f t="shared" si="4"/>
        <v>40</v>
      </c>
      <c r="K48" s="6">
        <f t="shared" si="3"/>
        <v>21.213892224000006</v>
      </c>
      <c r="L48" s="6"/>
      <c r="M48" s="2"/>
      <c r="N48" s="2"/>
    </row>
    <row r="49" spans="1:14" x14ac:dyDescent="0.25">
      <c r="A49" s="86" t="s">
        <v>79</v>
      </c>
      <c r="B49" s="86"/>
      <c r="C49" s="86"/>
      <c r="D49" s="86"/>
      <c r="E49" s="86"/>
      <c r="F49" s="6">
        <f>'Работа №2'!F41</f>
        <v>7897.6</v>
      </c>
      <c r="G49" s="58">
        <f t="shared" si="0"/>
        <v>1E-3</v>
      </c>
      <c r="H49" s="6">
        <f t="shared" si="1"/>
        <v>94.771200000000007</v>
      </c>
      <c r="I49" s="6">
        <f t="shared" si="2"/>
        <v>123.39210240000001</v>
      </c>
      <c r="J49" s="6">
        <f t="shared" si="4"/>
        <v>40</v>
      </c>
      <c r="K49" s="6">
        <f t="shared" si="3"/>
        <v>3.0848025600000004</v>
      </c>
      <c r="L49" s="6"/>
      <c r="M49" s="2"/>
      <c r="N49" s="2"/>
    </row>
    <row r="50" spans="1:14" x14ac:dyDescent="0.25">
      <c r="A50" s="86" t="s">
        <v>78</v>
      </c>
      <c r="B50" s="86"/>
      <c r="C50" s="86"/>
      <c r="D50" s="86"/>
      <c r="E50" s="86"/>
      <c r="F50" s="6">
        <f>'Работа №2'!F42</f>
        <v>5725.39</v>
      </c>
      <c r="G50" s="58">
        <f t="shared" si="0"/>
        <v>2.7000000000000001E-3</v>
      </c>
      <c r="H50" s="6">
        <f t="shared" si="1"/>
        <v>185.50263600000002</v>
      </c>
      <c r="I50" s="6">
        <f t="shared" si="2"/>
        <v>241.52443207200005</v>
      </c>
      <c r="J50" s="6">
        <f t="shared" si="4"/>
        <v>40</v>
      </c>
      <c r="K50" s="6">
        <f t="shared" si="3"/>
        <v>6.0381108018000011</v>
      </c>
      <c r="L50" s="6"/>
      <c r="M50" s="2"/>
      <c r="N50" s="2"/>
    </row>
    <row r="51" spans="1:14" x14ac:dyDescent="0.25">
      <c r="A51" s="86" t="s">
        <v>49</v>
      </c>
      <c r="B51" s="86"/>
      <c r="C51" s="86"/>
      <c r="D51" s="86"/>
      <c r="E51" s="86"/>
      <c r="F51" s="72">
        <f>'Работа №2'!F92</f>
        <v>14961.74</v>
      </c>
      <c r="G51" s="58">
        <f t="shared" si="0"/>
        <v>8.0000000000000002E-3</v>
      </c>
      <c r="H51" s="6">
        <f t="shared" si="1"/>
        <v>1436.3270400000001</v>
      </c>
      <c r="I51" s="6">
        <f t="shared" si="2"/>
        <v>1870.0978060800003</v>
      </c>
      <c r="J51" s="6">
        <f t="shared" si="4"/>
        <v>40</v>
      </c>
      <c r="K51" s="6">
        <f t="shared" si="3"/>
        <v>46.752445152000007</v>
      </c>
      <c r="L51" s="6"/>
      <c r="M51" s="2"/>
      <c r="N51" s="2"/>
    </row>
    <row r="52" spans="1:14" x14ac:dyDescent="0.25">
      <c r="A52" s="87" t="s">
        <v>53</v>
      </c>
      <c r="B52" s="87"/>
      <c r="C52" s="87"/>
      <c r="D52" s="87"/>
      <c r="E52" s="87"/>
      <c r="F52" s="6">
        <f>'Работа №2'!F43</f>
        <v>12979.079</v>
      </c>
      <c r="G52" s="58">
        <f t="shared" si="0"/>
        <v>2.7000000000000001E-3</v>
      </c>
      <c r="H52" s="6">
        <f t="shared" si="1"/>
        <v>420.52215960000001</v>
      </c>
      <c r="I52" s="6">
        <f t="shared" si="2"/>
        <v>547.51985179920007</v>
      </c>
      <c r="J52" s="6">
        <f t="shared" si="4"/>
        <v>40</v>
      </c>
      <c r="K52" s="6">
        <f t="shared" si="3"/>
        <v>13.687996294980001</v>
      </c>
      <c r="L52" s="6"/>
      <c r="M52" s="2"/>
      <c r="N52" s="2"/>
    </row>
    <row r="53" spans="1:14" x14ac:dyDescent="0.25">
      <c r="A53" s="86" t="s">
        <v>48</v>
      </c>
      <c r="B53" s="86"/>
      <c r="C53" s="86"/>
      <c r="D53" s="86"/>
      <c r="E53" s="86"/>
      <c r="F53" s="6">
        <f>'Работа №2'!F44</f>
        <v>12979.08</v>
      </c>
      <c r="G53" s="58">
        <f t="shared" si="0"/>
        <v>2.7000000000000001E-3</v>
      </c>
      <c r="H53" s="6">
        <f t="shared" si="1"/>
        <v>420.52219200000002</v>
      </c>
      <c r="I53" s="6">
        <f t="shared" si="2"/>
        <v>547.51989398400008</v>
      </c>
      <c r="J53" s="6">
        <f t="shared" si="4"/>
        <v>40</v>
      </c>
      <c r="K53" s="6">
        <f t="shared" si="3"/>
        <v>13.687997349600002</v>
      </c>
      <c r="L53" s="6"/>
      <c r="M53" s="2"/>
      <c r="N53" s="2"/>
    </row>
    <row r="54" spans="1:14" x14ac:dyDescent="0.25">
      <c r="A54" s="86" t="s">
        <v>52</v>
      </c>
      <c r="B54" s="86"/>
      <c r="C54" s="86"/>
      <c r="D54" s="86"/>
      <c r="E54" s="86"/>
      <c r="F54" s="6">
        <f>'Работа №2'!F45</f>
        <v>7210.19</v>
      </c>
      <c r="G54" s="58">
        <f t="shared" si="0"/>
        <v>2.7000000000000001E-3</v>
      </c>
      <c r="H54" s="6">
        <f t="shared" si="1"/>
        <v>233.61015600000002</v>
      </c>
      <c r="I54" s="6">
        <f t="shared" si="2"/>
        <v>304.16042311200005</v>
      </c>
      <c r="J54" s="6">
        <f t="shared" si="4"/>
        <v>40</v>
      </c>
      <c r="K54" s="6">
        <f t="shared" si="3"/>
        <v>7.6040105778000013</v>
      </c>
      <c r="L54" s="6"/>
      <c r="M54" s="2"/>
      <c r="N54" s="2"/>
    </row>
    <row r="55" spans="1:14" ht="15" customHeight="1" x14ac:dyDescent="0.25">
      <c r="A55" s="86" t="s">
        <v>47</v>
      </c>
      <c r="B55" s="86"/>
      <c r="C55" s="86"/>
      <c r="D55" s="86"/>
      <c r="E55" s="86"/>
      <c r="F55" s="6">
        <f>'Работа №2'!F46</f>
        <v>13556.8</v>
      </c>
      <c r="G55" s="58">
        <f t="shared" si="0"/>
        <v>2.7000000000000001E-3</v>
      </c>
      <c r="H55" s="6">
        <f t="shared" si="1"/>
        <v>439.24032</v>
      </c>
      <c r="I55" s="6">
        <f t="shared" si="2"/>
        <v>571.89089664000005</v>
      </c>
      <c r="J55" s="6">
        <f t="shared" si="4"/>
        <v>40</v>
      </c>
      <c r="K55" s="6">
        <f t="shared" si="3"/>
        <v>14.297272416000002</v>
      </c>
      <c r="L55" s="6"/>
      <c r="M55" s="2"/>
      <c r="N55" s="2"/>
    </row>
    <row r="56" spans="1:14" x14ac:dyDescent="0.25">
      <c r="A56" s="87" t="s">
        <v>50</v>
      </c>
      <c r="B56" s="87"/>
      <c r="C56" s="87"/>
      <c r="D56" s="87"/>
      <c r="E56" s="87"/>
      <c r="F56" s="6">
        <f>'Работа №2'!F47</f>
        <v>11930.45</v>
      </c>
      <c r="G56" s="58">
        <f t="shared" si="0"/>
        <v>2.7000000000000001E-3</v>
      </c>
      <c r="H56" s="6">
        <f t="shared" si="1"/>
        <v>386.54658000000001</v>
      </c>
      <c r="I56" s="6">
        <f t="shared" si="2"/>
        <v>503.28364716000004</v>
      </c>
      <c r="J56" s="6">
        <f t="shared" si="4"/>
        <v>40</v>
      </c>
      <c r="K56" s="6">
        <f t="shared" si="3"/>
        <v>12.582091179000001</v>
      </c>
      <c r="L56" s="6"/>
      <c r="M56" s="2"/>
      <c r="N56" s="2"/>
    </row>
    <row r="57" spans="1:14" x14ac:dyDescent="0.25">
      <c r="A57" s="86" t="s">
        <v>55</v>
      </c>
      <c r="B57" s="86"/>
      <c r="C57" s="86"/>
      <c r="D57" s="86"/>
      <c r="E57" s="86"/>
      <c r="F57" s="6">
        <f>'Работа №2'!F48</f>
        <v>16906.189999999999</v>
      </c>
      <c r="G57" s="58">
        <f t="shared" si="0"/>
        <v>2.7000000000000001E-3</v>
      </c>
      <c r="H57" s="6">
        <f t="shared" si="1"/>
        <v>547.76055599999995</v>
      </c>
      <c r="I57" s="6">
        <f t="shared" si="2"/>
        <v>713.18424391199994</v>
      </c>
      <c r="J57" s="6">
        <f t="shared" si="4"/>
        <v>40</v>
      </c>
      <c r="K57" s="6">
        <f t="shared" si="3"/>
        <v>17.829606097799999</v>
      </c>
      <c r="L57" s="6"/>
      <c r="M57" s="2"/>
      <c r="N57" s="2"/>
    </row>
    <row r="58" spans="1:14" x14ac:dyDescent="0.25">
      <c r="A58" s="86" t="s">
        <v>80</v>
      </c>
      <c r="B58" s="86"/>
      <c r="C58" s="86"/>
      <c r="D58" s="86"/>
      <c r="E58" s="86"/>
      <c r="F58" s="6">
        <f>'Работа №2'!F49</f>
        <v>16226.19</v>
      </c>
      <c r="G58" s="58">
        <f t="shared" si="0"/>
        <v>2.7000000000000001E-3</v>
      </c>
      <c r="H58" s="6">
        <f t="shared" si="1"/>
        <v>525.72855600000003</v>
      </c>
      <c r="I58" s="6">
        <f t="shared" si="2"/>
        <v>684.49857991200008</v>
      </c>
      <c r="J58" s="6">
        <f t="shared" si="4"/>
        <v>40</v>
      </c>
      <c r="K58" s="6">
        <f t="shared" si="3"/>
        <v>17.112464497800001</v>
      </c>
      <c r="L58" s="6"/>
      <c r="M58" s="2"/>
      <c r="N58" s="2"/>
    </row>
    <row r="59" spans="1:14" x14ac:dyDescent="0.25">
      <c r="A59" s="98" t="s">
        <v>7</v>
      </c>
      <c r="B59" s="98"/>
      <c r="C59" s="98"/>
      <c r="D59" s="98"/>
      <c r="E59" s="98"/>
      <c r="F59" s="3"/>
      <c r="G59" s="58"/>
      <c r="H59" s="3"/>
      <c r="I59" s="46">
        <f>SUM(I41:I58)</f>
        <v>13281.2789640552</v>
      </c>
      <c r="J59" s="47">
        <f t="shared" ref="J59:K59" si="5">SUM(J41:J58)</f>
        <v>720</v>
      </c>
      <c r="K59" s="46">
        <f t="shared" si="5"/>
        <v>332.03197410138</v>
      </c>
      <c r="L59" s="6"/>
      <c r="M59" s="2"/>
      <c r="N59" s="2"/>
    </row>
    <row r="60" spans="1:14" s="2" customFormat="1" ht="13.5" customHeight="1" x14ac:dyDescent="0.25">
      <c r="I60" s="49"/>
      <c r="J60" s="50"/>
      <c r="K60" s="49"/>
    </row>
    <row r="61" spans="1:14" s="2" customFormat="1" ht="14.25" customHeight="1" x14ac:dyDescent="0.25">
      <c r="A61" s="94" t="s">
        <v>9</v>
      </c>
      <c r="B61" s="94"/>
      <c r="C61" s="94"/>
      <c r="D61" s="94"/>
      <c r="E61" s="94"/>
      <c r="F61" s="94"/>
      <c r="G61" s="94"/>
      <c r="H61" s="94"/>
      <c r="I61" s="94"/>
      <c r="J61" s="94"/>
      <c r="K61" s="94"/>
      <c r="L61" s="94"/>
    </row>
    <row r="62" spans="1:14" s="2" customFormat="1" ht="60" customHeight="1" x14ac:dyDescent="0.25">
      <c r="A62" s="91" t="s">
        <v>10</v>
      </c>
      <c r="B62" s="92"/>
      <c r="C62" s="92"/>
      <c r="D62" s="92"/>
      <c r="E62" s="93"/>
      <c r="F62" s="18" t="s">
        <v>8</v>
      </c>
      <c r="G62" s="18" t="s">
        <v>70</v>
      </c>
      <c r="H62" s="18" t="s">
        <v>71</v>
      </c>
      <c r="I62" s="18" t="s">
        <v>82</v>
      </c>
      <c r="J62" s="18" t="s">
        <v>76</v>
      </c>
      <c r="K62" s="27" t="s">
        <v>77</v>
      </c>
      <c r="L62" s="28"/>
    </row>
    <row r="63" spans="1:14" s="2" customFormat="1" x14ac:dyDescent="0.25">
      <c r="A63" s="88" t="s">
        <v>11</v>
      </c>
      <c r="B63" s="89"/>
      <c r="C63" s="89"/>
      <c r="D63" s="89"/>
      <c r="E63" s="90"/>
      <c r="F63" s="5" t="s">
        <v>83</v>
      </c>
      <c r="G63" s="9">
        <f>I63/H63</f>
        <v>205.54852320675104</v>
      </c>
      <c r="H63" s="9">
        <f>'Работа №2'!H54</f>
        <v>4.74</v>
      </c>
      <c r="I63" s="9">
        <v>974.3</v>
      </c>
      <c r="J63" s="25">
        <f>J57</f>
        <v>40</v>
      </c>
      <c r="K63" s="29">
        <f>I63/J63</f>
        <v>24.357499999999998</v>
      </c>
      <c r="L63" s="30"/>
    </row>
    <row r="64" spans="1:14" s="2" customFormat="1" x14ac:dyDescent="0.25">
      <c r="A64" s="86" t="s">
        <v>12</v>
      </c>
      <c r="B64" s="86"/>
      <c r="C64" s="86"/>
      <c r="D64" s="86"/>
      <c r="E64" s="86"/>
      <c r="F64" s="3" t="s">
        <v>15</v>
      </c>
      <c r="G64" s="9">
        <f t="shared" ref="G64:G66" si="6">I64/H64</f>
        <v>2.2410005358273661</v>
      </c>
      <c r="H64" s="9">
        <f>'Работа №2'!H55</f>
        <v>1642.32</v>
      </c>
      <c r="I64" s="9">
        <v>3680.44</v>
      </c>
      <c r="J64" s="25">
        <f>J63</f>
        <v>40</v>
      </c>
      <c r="K64" s="29">
        <f t="shared" ref="K64:K66" si="7">I64/J64</f>
        <v>92.010999999999996</v>
      </c>
      <c r="L64" s="31"/>
    </row>
    <row r="65" spans="1:13" s="2" customFormat="1" x14ac:dyDescent="0.25">
      <c r="A65" s="86" t="s">
        <v>13</v>
      </c>
      <c r="B65" s="86"/>
      <c r="C65" s="86"/>
      <c r="D65" s="86"/>
      <c r="E65" s="86"/>
      <c r="F65" s="3" t="s">
        <v>16</v>
      </c>
      <c r="G65" s="9">
        <f t="shared" si="6"/>
        <v>1.106986899563319</v>
      </c>
      <c r="H65" s="9">
        <f>'Работа №2'!H56</f>
        <v>41.22</v>
      </c>
      <c r="I65" s="9">
        <v>45.63</v>
      </c>
      <c r="J65" s="25">
        <f>J64</f>
        <v>40</v>
      </c>
      <c r="K65" s="29">
        <f t="shared" si="7"/>
        <v>1.1407500000000002</v>
      </c>
      <c r="L65" s="31"/>
    </row>
    <row r="66" spans="1:13" s="2" customFormat="1" x14ac:dyDescent="0.25">
      <c r="A66" s="86" t="s">
        <v>14</v>
      </c>
      <c r="B66" s="86"/>
      <c r="C66" s="86"/>
      <c r="D66" s="86"/>
      <c r="E66" s="86"/>
      <c r="F66" s="3" t="s">
        <v>16</v>
      </c>
      <c r="G66" s="9">
        <f t="shared" si="6"/>
        <v>1.3499286224125626</v>
      </c>
      <c r="H66" s="9">
        <f>'Работа №2'!H57</f>
        <v>56.04</v>
      </c>
      <c r="I66" s="9">
        <v>75.650000000000006</v>
      </c>
      <c r="J66" s="25">
        <f>J64</f>
        <v>40</v>
      </c>
      <c r="K66" s="29">
        <f t="shared" si="7"/>
        <v>1.8912500000000001</v>
      </c>
      <c r="L66" s="31"/>
    </row>
    <row r="67" spans="1:13" s="2" customFormat="1" x14ac:dyDescent="0.25">
      <c r="A67" s="99" t="s">
        <v>17</v>
      </c>
      <c r="B67" s="100"/>
      <c r="C67" s="100"/>
      <c r="D67" s="100"/>
      <c r="E67" s="100"/>
      <c r="F67" s="100"/>
      <c r="G67" s="100"/>
      <c r="H67" s="100"/>
      <c r="I67" s="26">
        <f>SUM(I63:I66)</f>
        <v>4776.0199999999995</v>
      </c>
      <c r="J67" s="32"/>
      <c r="K67" s="26">
        <f t="shared" ref="K67" si="8">SUM(K63:K66)</f>
        <v>119.40049999999999</v>
      </c>
      <c r="L67" s="31"/>
    </row>
    <row r="68" spans="1:13" s="2" customFormat="1" ht="12" customHeight="1" x14ac:dyDescent="0.25"/>
    <row r="69" spans="1:13" s="2" customFormat="1" x14ac:dyDescent="0.25">
      <c r="A69" s="94" t="s">
        <v>18</v>
      </c>
      <c r="B69" s="94"/>
      <c r="C69" s="94"/>
      <c r="D69" s="94"/>
      <c r="E69" s="94"/>
      <c r="F69" s="94"/>
      <c r="G69" s="94"/>
      <c r="H69" s="94"/>
      <c r="I69" s="94"/>
      <c r="J69" s="94"/>
      <c r="K69" s="94"/>
      <c r="L69" s="94"/>
    </row>
    <row r="70" spans="1:13" s="2" customFormat="1" ht="45" x14ac:dyDescent="0.25">
      <c r="A70" s="91" t="s">
        <v>22</v>
      </c>
      <c r="B70" s="92"/>
      <c r="C70" s="92"/>
      <c r="D70" s="92"/>
      <c r="E70" s="93"/>
      <c r="F70" s="18" t="s">
        <v>8</v>
      </c>
      <c r="G70" s="18" t="s">
        <v>70</v>
      </c>
      <c r="H70" s="18" t="s">
        <v>71</v>
      </c>
      <c r="I70" s="18" t="s">
        <v>82</v>
      </c>
      <c r="J70" s="18" t="s">
        <v>76</v>
      </c>
      <c r="K70" s="27" t="s">
        <v>77</v>
      </c>
      <c r="L70" s="28"/>
    </row>
    <row r="71" spans="1:13" s="2" customFormat="1" x14ac:dyDescent="0.25">
      <c r="A71" s="86" t="s">
        <v>60</v>
      </c>
      <c r="B71" s="86"/>
      <c r="C71" s="86"/>
      <c r="D71" s="86"/>
      <c r="E71" s="86"/>
      <c r="F71" s="3" t="s">
        <v>20</v>
      </c>
      <c r="G71" s="6">
        <v>3.2000000000000001E-2</v>
      </c>
      <c r="H71" s="6">
        <f>'Работа №2'!H62</f>
        <v>438.33</v>
      </c>
      <c r="I71" s="6">
        <f>H71*G71</f>
        <v>14.02656</v>
      </c>
      <c r="J71" s="25">
        <f>J66</f>
        <v>40</v>
      </c>
      <c r="K71" s="17">
        <f>I71/J71</f>
        <v>0.35066399999999998</v>
      </c>
      <c r="L71" s="31"/>
    </row>
    <row r="72" spans="1:13" s="2" customFormat="1" x14ac:dyDescent="0.25">
      <c r="A72" s="86" t="s">
        <v>19</v>
      </c>
      <c r="B72" s="86"/>
      <c r="C72" s="86"/>
      <c r="D72" s="86"/>
      <c r="E72" s="86"/>
      <c r="F72" s="3" t="s">
        <v>20</v>
      </c>
      <c r="G72" s="6">
        <v>3.2000000000000001E-2</v>
      </c>
      <c r="H72" s="6">
        <f>'Работа №2'!H63</f>
        <v>570</v>
      </c>
      <c r="I72" s="6">
        <f t="shared" ref="I72:I77" si="9">H72*G72</f>
        <v>18.240000000000002</v>
      </c>
      <c r="J72" s="25">
        <f>J71</f>
        <v>40</v>
      </c>
      <c r="K72" s="17">
        <f t="shared" ref="K72:K77" si="10">I72/J72</f>
        <v>0.45600000000000007</v>
      </c>
      <c r="L72" s="31"/>
    </row>
    <row r="73" spans="1:13" s="2" customFormat="1" ht="29.25" customHeight="1" x14ac:dyDescent="0.25">
      <c r="A73" s="87" t="s">
        <v>84</v>
      </c>
      <c r="B73" s="87"/>
      <c r="C73" s="87"/>
      <c r="D73" s="87"/>
      <c r="E73" s="87"/>
      <c r="F73" s="3" t="s">
        <v>20</v>
      </c>
      <c r="G73" s="6">
        <v>2.9700000000000001E-2</v>
      </c>
      <c r="H73" s="6">
        <f>'Работа №2'!H64</f>
        <v>2284</v>
      </c>
      <c r="I73" s="6">
        <f t="shared" si="9"/>
        <v>67.834800000000001</v>
      </c>
      <c r="J73" s="25">
        <f>J72</f>
        <v>40</v>
      </c>
      <c r="K73" s="17">
        <f t="shared" si="10"/>
        <v>1.69587</v>
      </c>
      <c r="L73" s="31"/>
    </row>
    <row r="74" spans="1:13" s="2" customFormat="1" ht="16.5" customHeight="1" x14ac:dyDescent="0.25">
      <c r="A74" s="86" t="s">
        <v>106</v>
      </c>
      <c r="B74" s="86"/>
      <c r="C74" s="86"/>
      <c r="D74" s="86"/>
      <c r="E74" s="86"/>
      <c r="F74" s="3" t="s">
        <v>20</v>
      </c>
      <c r="G74" s="6">
        <v>2.9700000000000001E-2</v>
      </c>
      <c r="H74" s="6">
        <f>'Работа №2'!H65</f>
        <v>3000</v>
      </c>
      <c r="I74" s="6">
        <f t="shared" si="9"/>
        <v>89.100000000000009</v>
      </c>
      <c r="J74" s="25">
        <f>J73</f>
        <v>40</v>
      </c>
      <c r="K74" s="17">
        <f t="shared" si="10"/>
        <v>2.2275</v>
      </c>
      <c r="L74" s="31"/>
    </row>
    <row r="75" spans="1:13" s="2" customFormat="1" ht="16.5" customHeight="1" x14ac:dyDescent="0.25">
      <c r="A75" s="87" t="s">
        <v>85</v>
      </c>
      <c r="B75" s="87"/>
      <c r="C75" s="87"/>
      <c r="D75" s="87"/>
      <c r="E75" s="87"/>
      <c r="F75" s="3" t="s">
        <v>20</v>
      </c>
      <c r="G75" s="6">
        <v>3.2000000000000001E-2</v>
      </c>
      <c r="H75" s="6">
        <f>'Работа №2'!H66</f>
        <v>4000</v>
      </c>
      <c r="I75" s="6">
        <f t="shared" si="9"/>
        <v>128</v>
      </c>
      <c r="J75" s="25">
        <f>J73</f>
        <v>40</v>
      </c>
      <c r="K75" s="17">
        <f t="shared" si="10"/>
        <v>3.2</v>
      </c>
      <c r="L75" s="31"/>
    </row>
    <row r="76" spans="1:13" s="2" customFormat="1" ht="15" customHeight="1" x14ac:dyDescent="0.25">
      <c r="A76" s="87" t="s">
        <v>59</v>
      </c>
      <c r="B76" s="87"/>
      <c r="C76" s="87"/>
      <c r="D76" s="87"/>
      <c r="E76" s="87"/>
      <c r="F76" s="3" t="s">
        <v>20</v>
      </c>
      <c r="G76" s="6">
        <v>3.2000000000000001E-2</v>
      </c>
      <c r="H76" s="6">
        <f>'Работа №2'!H67</f>
        <v>3000</v>
      </c>
      <c r="I76" s="6">
        <f t="shared" si="9"/>
        <v>96</v>
      </c>
      <c r="J76" s="25">
        <f>J73</f>
        <v>40</v>
      </c>
      <c r="K76" s="17">
        <f t="shared" si="10"/>
        <v>2.4</v>
      </c>
      <c r="L76" s="31"/>
    </row>
    <row r="77" spans="1:13" s="2" customFormat="1" ht="15" customHeight="1" x14ac:dyDescent="0.25">
      <c r="A77" s="87" t="s">
        <v>107</v>
      </c>
      <c r="B77" s="87"/>
      <c r="C77" s="87"/>
      <c r="D77" s="87"/>
      <c r="E77" s="87"/>
      <c r="F77" s="3" t="s">
        <v>20</v>
      </c>
      <c r="G77" s="6">
        <v>3.2000000000000001E-2</v>
      </c>
      <c r="H77" s="6">
        <f>'Работа №2'!H68</f>
        <v>4000</v>
      </c>
      <c r="I77" s="6">
        <f t="shared" si="9"/>
        <v>128</v>
      </c>
      <c r="J77" s="25">
        <f>J74</f>
        <v>40</v>
      </c>
      <c r="K77" s="17">
        <f t="shared" si="10"/>
        <v>3.2</v>
      </c>
      <c r="L77" s="31"/>
    </row>
    <row r="78" spans="1:13" ht="18.75" customHeight="1" x14ac:dyDescent="0.25">
      <c r="A78" s="99" t="s">
        <v>21</v>
      </c>
      <c r="B78" s="100"/>
      <c r="C78" s="100"/>
      <c r="D78" s="100"/>
      <c r="E78" s="100"/>
      <c r="F78" s="100"/>
      <c r="G78" s="100"/>
      <c r="H78" s="101"/>
      <c r="I78" s="26">
        <f>SUM(I71:I77)</f>
        <v>541.20136000000002</v>
      </c>
      <c r="J78" s="26"/>
      <c r="K78" s="26">
        <f t="shared" ref="K78" si="11">SUM(K71:K77)</f>
        <v>13.530034000000001</v>
      </c>
      <c r="L78" s="31"/>
      <c r="M78" s="2"/>
    </row>
    <row r="79" spans="1:13" ht="18.75" customHeight="1" x14ac:dyDescent="0.25">
      <c r="A79" s="13"/>
      <c r="B79" s="13"/>
      <c r="C79" s="13"/>
      <c r="D79" s="13"/>
      <c r="E79" s="13"/>
      <c r="F79" s="13"/>
      <c r="G79" s="13"/>
      <c r="H79" s="13"/>
      <c r="I79" s="48"/>
      <c r="J79" s="48"/>
      <c r="K79" s="48"/>
      <c r="L79" s="14"/>
      <c r="M79" s="2"/>
    </row>
    <row r="80" spans="1:13" s="2" customFormat="1" hidden="1" x14ac:dyDescent="0.25">
      <c r="A80" s="94" t="s">
        <v>86</v>
      </c>
      <c r="B80" s="94"/>
      <c r="C80" s="94"/>
      <c r="D80" s="94"/>
      <c r="E80" s="94"/>
      <c r="F80" s="94"/>
      <c r="G80" s="94"/>
      <c r="H80" s="94"/>
      <c r="I80" s="94"/>
      <c r="J80" s="94"/>
      <c r="K80" s="94"/>
      <c r="L80" s="94"/>
    </row>
    <row r="81" spans="1:13" s="2" customFormat="1" ht="60" hidden="1" customHeight="1" x14ac:dyDescent="0.25">
      <c r="A81" s="91" t="s">
        <v>22</v>
      </c>
      <c r="B81" s="92"/>
      <c r="C81" s="92"/>
      <c r="D81" s="92"/>
      <c r="E81" s="93"/>
      <c r="F81" s="18" t="s">
        <v>8</v>
      </c>
      <c r="G81" s="18" t="s">
        <v>70</v>
      </c>
      <c r="H81" s="18" t="s">
        <v>71</v>
      </c>
      <c r="I81" s="18" t="s">
        <v>82</v>
      </c>
      <c r="J81" s="18" t="s">
        <v>76</v>
      </c>
      <c r="K81" s="24" t="s">
        <v>77</v>
      </c>
      <c r="L81" s="34"/>
    </row>
    <row r="82" spans="1:13" s="2" customFormat="1" ht="18.75" hidden="1" customHeight="1" x14ac:dyDescent="0.25">
      <c r="A82" s="88" t="s">
        <v>108</v>
      </c>
      <c r="B82" s="89"/>
      <c r="C82" s="89"/>
      <c r="D82" s="89"/>
      <c r="E82" s="90"/>
      <c r="F82" s="3" t="s">
        <v>20</v>
      </c>
      <c r="G82" s="33"/>
      <c r="H82" s="6"/>
      <c r="I82" s="6">
        <f>G82*H82</f>
        <v>0</v>
      </c>
      <c r="J82" s="25">
        <f>J76</f>
        <v>40</v>
      </c>
      <c r="K82" s="6">
        <f t="shared" ref="K82" si="12">I82/J82</f>
        <v>0</v>
      </c>
      <c r="L82" s="14"/>
    </row>
    <row r="83" spans="1:13" s="2" customFormat="1" hidden="1" x14ac:dyDescent="0.25">
      <c r="A83" s="99" t="s">
        <v>88</v>
      </c>
      <c r="B83" s="100"/>
      <c r="C83" s="100"/>
      <c r="D83" s="100"/>
      <c r="E83" s="100"/>
      <c r="F83" s="100"/>
      <c r="G83" s="100"/>
      <c r="H83" s="100"/>
      <c r="I83" s="35">
        <f>SUM(I82:I82)</f>
        <v>0</v>
      </c>
      <c r="J83" s="35"/>
      <c r="K83" s="35">
        <f>SUM(K82:K82)</f>
        <v>0</v>
      </c>
      <c r="L83" s="14"/>
    </row>
    <row r="84" spans="1:13" s="2" customFormat="1" hidden="1" x14ac:dyDescent="0.25">
      <c r="A84" s="13"/>
      <c r="B84" s="13"/>
      <c r="C84" s="13"/>
      <c r="D84" s="13"/>
      <c r="E84" s="13"/>
      <c r="F84" s="13"/>
      <c r="G84" s="13"/>
      <c r="H84" s="13"/>
      <c r="I84" s="36"/>
      <c r="J84" s="36"/>
      <c r="K84" s="36"/>
      <c r="L84" s="14"/>
    </row>
    <row r="85" spans="1:13" s="2" customFormat="1" x14ac:dyDescent="0.25">
      <c r="A85" s="94" t="s">
        <v>89</v>
      </c>
      <c r="B85" s="94"/>
      <c r="C85" s="94"/>
      <c r="D85" s="94"/>
      <c r="E85" s="94"/>
      <c r="F85" s="94"/>
      <c r="G85" s="94"/>
      <c r="H85" s="94"/>
      <c r="I85" s="94"/>
      <c r="J85" s="94"/>
      <c r="K85" s="94"/>
      <c r="L85" s="94"/>
    </row>
    <row r="86" spans="1:13" s="2" customFormat="1" ht="60" customHeight="1" x14ac:dyDescent="0.25">
      <c r="A86" s="91" t="s">
        <v>23</v>
      </c>
      <c r="B86" s="92"/>
      <c r="C86" s="92"/>
      <c r="D86" s="92"/>
      <c r="E86" s="93"/>
      <c r="F86" s="18" t="s">
        <v>8</v>
      </c>
      <c r="G86" s="18" t="s">
        <v>70</v>
      </c>
      <c r="H86" s="18" t="s">
        <v>71</v>
      </c>
      <c r="I86" s="18" t="s">
        <v>82</v>
      </c>
      <c r="J86" s="19" t="s">
        <v>76</v>
      </c>
      <c r="K86" s="24" t="s">
        <v>77</v>
      </c>
      <c r="L86" s="34"/>
      <c r="M86" s="34"/>
    </row>
    <row r="87" spans="1:13" s="2" customFormat="1" ht="46.5" customHeight="1" x14ac:dyDescent="0.25">
      <c r="A87" s="91" t="s">
        <v>24</v>
      </c>
      <c r="B87" s="92"/>
      <c r="C87" s="92"/>
      <c r="D87" s="92"/>
      <c r="E87" s="93"/>
      <c r="F87" s="7" t="s">
        <v>25</v>
      </c>
      <c r="G87" s="6">
        <v>1.0800000000000001E-2</v>
      </c>
      <c r="H87" s="6">
        <f>'Работа №2'!H78</f>
        <v>536.9</v>
      </c>
      <c r="I87" s="6">
        <f>G87*H87*12</f>
        <v>69.582239999999999</v>
      </c>
      <c r="J87" s="37">
        <f>J82</f>
        <v>40</v>
      </c>
      <c r="K87" s="6">
        <f>I87/J87</f>
        <v>1.7395559999999999</v>
      </c>
      <c r="L87" s="38"/>
      <c r="M87" s="14"/>
    </row>
    <row r="88" spans="1:13" s="2" customFormat="1" ht="46.5" customHeight="1" x14ac:dyDescent="0.25">
      <c r="A88" s="91" t="str">
        <f>'Работа №2'!A79:E79</f>
        <v>Абонентская связь (дополнительно)</v>
      </c>
      <c r="B88" s="92"/>
      <c r="C88" s="92"/>
      <c r="D88" s="92"/>
      <c r="E88" s="93"/>
      <c r="F88" s="7" t="s">
        <v>25</v>
      </c>
      <c r="G88" s="6">
        <v>3.2399999999999998E-2</v>
      </c>
      <c r="H88" s="6">
        <f>'Работа №2'!H79</f>
        <v>76.7</v>
      </c>
      <c r="I88" s="6">
        <f>G88*H88</f>
        <v>2.48508</v>
      </c>
      <c r="J88" s="37">
        <f>J87</f>
        <v>40</v>
      </c>
      <c r="K88" s="6">
        <f t="shared" ref="K88:K89" si="13">I88/J88</f>
        <v>6.2127000000000002E-2</v>
      </c>
      <c r="L88" s="38"/>
      <c r="M88" s="14"/>
    </row>
    <row r="89" spans="1:13" s="2" customFormat="1" ht="46.5" customHeight="1" x14ac:dyDescent="0.25">
      <c r="A89" s="91" t="str">
        <f>'Работа №2'!A80:E80</f>
        <v>Услуги междугородней связи</v>
      </c>
      <c r="B89" s="92"/>
      <c r="C89" s="92"/>
      <c r="D89" s="92"/>
      <c r="E89" s="93"/>
      <c r="F89" s="7" t="s">
        <v>25</v>
      </c>
      <c r="G89" s="33"/>
      <c r="H89" s="6"/>
      <c r="I89" s="6">
        <v>5.6925999999999997</v>
      </c>
      <c r="J89" s="37">
        <f>J88</f>
        <v>40</v>
      </c>
      <c r="K89" s="6">
        <f t="shared" si="13"/>
        <v>0.142315</v>
      </c>
      <c r="L89" s="38"/>
      <c r="M89" s="14"/>
    </row>
    <row r="90" spans="1:13" s="2" customFormat="1" ht="37.5" customHeight="1" x14ac:dyDescent="0.25">
      <c r="A90" s="91" t="s">
        <v>90</v>
      </c>
      <c r="B90" s="92"/>
      <c r="C90" s="92"/>
      <c r="D90" s="92"/>
      <c r="E90" s="93"/>
      <c r="F90" s="7" t="s">
        <v>91</v>
      </c>
      <c r="G90" s="6">
        <f>G88</f>
        <v>3.2399999999999998E-2</v>
      </c>
      <c r="H90" s="6">
        <f>'Работа №2'!H81</f>
        <v>1000</v>
      </c>
      <c r="I90" s="6">
        <f>G90*H90</f>
        <v>32.4</v>
      </c>
      <c r="J90" s="37">
        <f>J87</f>
        <v>40</v>
      </c>
      <c r="K90" s="6">
        <f>I90/J90</f>
        <v>0.80999999999999994</v>
      </c>
      <c r="L90" s="38"/>
      <c r="M90" s="14"/>
    </row>
    <row r="91" spans="1:13" s="2" customFormat="1" x14ac:dyDescent="0.25">
      <c r="A91" s="99" t="s">
        <v>26</v>
      </c>
      <c r="B91" s="100"/>
      <c r="C91" s="100"/>
      <c r="D91" s="100"/>
      <c r="E91" s="100"/>
      <c r="F91" s="100"/>
      <c r="G91" s="100"/>
      <c r="H91" s="101"/>
      <c r="I91" s="35">
        <f t="shared" ref="I91" si="14">SUM(I87:I90)</f>
        <v>110.15992</v>
      </c>
      <c r="J91" s="39"/>
      <c r="K91" s="39">
        <f>SUM(K87:K90)</f>
        <v>2.7539979999999997</v>
      </c>
      <c r="L91" s="40"/>
      <c r="M91" s="14"/>
    </row>
    <row r="92" spans="1:13" s="2" customFormat="1" x14ac:dyDescent="0.25">
      <c r="A92" s="13"/>
      <c r="B92" s="13"/>
      <c r="C92" s="13"/>
      <c r="D92" s="13"/>
      <c r="E92" s="13"/>
      <c r="F92" s="13"/>
      <c r="G92" s="13"/>
      <c r="H92" s="13"/>
      <c r="I92" s="36"/>
      <c r="J92" s="41"/>
      <c r="K92" s="41"/>
      <c r="L92" s="40"/>
      <c r="M92" s="14"/>
    </row>
    <row r="93" spans="1:13" s="2" customFormat="1" x14ac:dyDescent="0.25">
      <c r="A93" s="13"/>
      <c r="B93" s="13"/>
      <c r="C93" s="13"/>
      <c r="D93" s="13"/>
      <c r="E93" s="13"/>
      <c r="F93" s="13"/>
      <c r="G93" s="13"/>
      <c r="H93" s="13"/>
      <c r="I93" s="36"/>
      <c r="J93" s="41"/>
      <c r="K93" s="41"/>
      <c r="L93" s="40"/>
      <c r="M93" s="14"/>
    </row>
    <row r="94" spans="1:13" s="2" customFormat="1" x14ac:dyDescent="0.25">
      <c r="A94" s="94" t="s">
        <v>43</v>
      </c>
      <c r="B94" s="94"/>
      <c r="C94" s="94"/>
      <c r="D94" s="94"/>
      <c r="E94" s="94"/>
      <c r="F94" s="94"/>
      <c r="G94" s="94"/>
      <c r="H94" s="94"/>
      <c r="I94" s="94"/>
      <c r="J94" s="94"/>
      <c r="K94" s="94"/>
      <c r="L94" s="94"/>
    </row>
    <row r="95" spans="1:13" s="2" customFormat="1" ht="75" x14ac:dyDescent="0.25">
      <c r="A95" s="91" t="s">
        <v>5</v>
      </c>
      <c r="B95" s="92"/>
      <c r="C95" s="92"/>
      <c r="D95" s="92"/>
      <c r="E95" s="93"/>
      <c r="F95" s="18" t="s">
        <v>6</v>
      </c>
      <c r="G95" s="18" t="s">
        <v>1</v>
      </c>
      <c r="H95" s="18" t="s">
        <v>74</v>
      </c>
      <c r="I95" s="18" t="s">
        <v>75</v>
      </c>
      <c r="J95" s="18" t="s">
        <v>76</v>
      </c>
      <c r="K95" s="24" t="s">
        <v>77</v>
      </c>
      <c r="L95" s="5"/>
    </row>
    <row r="96" spans="1:13" s="2" customFormat="1" ht="15" customHeight="1" x14ac:dyDescent="0.25">
      <c r="A96" s="86" t="s">
        <v>3</v>
      </c>
      <c r="B96" s="86"/>
      <c r="C96" s="86"/>
      <c r="D96" s="86"/>
      <c r="E96" s="86"/>
      <c r="F96" s="8">
        <f>'Работа №2'!F87</f>
        <v>22813.39</v>
      </c>
      <c r="G96" s="58">
        <f>L19</f>
        <v>2.7000000000000001E-3</v>
      </c>
      <c r="H96" s="42">
        <f>F96*12*G96</f>
        <v>739.15383600000007</v>
      </c>
      <c r="I96" s="6">
        <f>H96*1.302</f>
        <v>962.37829447200011</v>
      </c>
      <c r="J96" s="25">
        <f>J90</f>
        <v>40</v>
      </c>
      <c r="K96" s="6">
        <f>I96/J96</f>
        <v>24.059457361800003</v>
      </c>
      <c r="L96" s="6"/>
      <c r="M96" s="73"/>
    </row>
    <row r="97" spans="1:14" s="2" customFormat="1" ht="15" customHeight="1" x14ac:dyDescent="0.25">
      <c r="A97" s="86" t="s">
        <v>99</v>
      </c>
      <c r="B97" s="86"/>
      <c r="C97" s="86"/>
      <c r="D97" s="86"/>
      <c r="E97" s="86"/>
      <c r="F97" s="8">
        <f>'Работа №2'!F88</f>
        <v>16072.85</v>
      </c>
      <c r="G97" s="58">
        <f t="shared" ref="G97:G98" si="15">L20</f>
        <v>2.7000000000000001E-3</v>
      </c>
      <c r="H97" s="42">
        <f t="shared" ref="H97:H98" si="16">F97*12*G97</f>
        <v>520.76034000000004</v>
      </c>
      <c r="I97" s="6">
        <f t="shared" ref="I97:I98" si="17">H97*1.302</f>
        <v>678.02996268000004</v>
      </c>
      <c r="J97" s="25">
        <f>J96</f>
        <v>40</v>
      </c>
      <c r="K97" s="6">
        <f t="shared" ref="K97:K98" si="18">I97/J97</f>
        <v>16.950749067</v>
      </c>
      <c r="L97" s="6"/>
    </row>
    <row r="98" spans="1:14" s="2" customFormat="1" ht="15" customHeight="1" x14ac:dyDescent="0.25">
      <c r="A98" s="104" t="s">
        <v>56</v>
      </c>
      <c r="B98" s="105"/>
      <c r="C98" s="105"/>
      <c r="D98" s="105"/>
      <c r="E98" s="106"/>
      <c r="F98" s="8">
        <f>'Работа №2'!F93</f>
        <v>7902.99</v>
      </c>
      <c r="G98" s="58">
        <f t="shared" si="15"/>
        <v>2.7000000000000001E-3</v>
      </c>
      <c r="H98" s="42">
        <f t="shared" si="16"/>
        <v>256.05687600000005</v>
      </c>
      <c r="I98" s="6">
        <f t="shared" si="17"/>
        <v>333.38605255200008</v>
      </c>
      <c r="J98" s="25">
        <f>J97</f>
        <v>40</v>
      </c>
      <c r="K98" s="6">
        <f t="shared" si="18"/>
        <v>8.334651313800002</v>
      </c>
      <c r="L98" s="6"/>
    </row>
    <row r="99" spans="1:14" ht="20.25" customHeight="1" x14ac:dyDescent="0.25">
      <c r="A99" s="95" t="s">
        <v>27</v>
      </c>
      <c r="B99" s="96"/>
      <c r="C99" s="96"/>
      <c r="D99" s="96"/>
      <c r="E99" s="96"/>
      <c r="F99" s="96"/>
      <c r="G99" s="96"/>
      <c r="H99" s="97"/>
      <c r="I99" s="35">
        <f>SUM(I96:I98)</f>
        <v>1973.7943097040004</v>
      </c>
      <c r="J99" s="39"/>
      <c r="K99" s="39">
        <f>SUM(K96:K98)</f>
        <v>49.344857742600006</v>
      </c>
      <c r="L99" s="43"/>
      <c r="M99" s="2"/>
    </row>
    <row r="100" spans="1:14" s="2" customFormat="1" ht="12" customHeight="1" x14ac:dyDescent="0.25">
      <c r="F100" s="15"/>
      <c r="G100" s="15"/>
      <c r="H100" s="15"/>
      <c r="I100" s="15"/>
      <c r="J100" s="15"/>
      <c r="K100" s="15"/>
      <c r="L100" s="15"/>
    </row>
    <row r="101" spans="1:14" x14ac:dyDescent="0.25">
      <c r="A101" s="112" t="s">
        <v>92</v>
      </c>
      <c r="B101" s="112"/>
      <c r="C101" s="112"/>
      <c r="D101" s="112"/>
      <c r="E101" s="112"/>
      <c r="F101" s="112"/>
      <c r="G101" s="112"/>
      <c r="H101" s="112"/>
      <c r="I101" s="112"/>
      <c r="J101" s="112"/>
      <c r="K101" s="112"/>
      <c r="L101" s="118"/>
      <c r="M101" s="2"/>
    </row>
    <row r="102" spans="1:14" ht="45" x14ac:dyDescent="0.25">
      <c r="A102" s="98" t="s">
        <v>93</v>
      </c>
      <c r="B102" s="98"/>
      <c r="C102" s="98"/>
      <c r="D102" s="98"/>
      <c r="E102" s="98"/>
      <c r="F102" s="18" t="s">
        <v>8</v>
      </c>
      <c r="G102" s="18" t="s">
        <v>70</v>
      </c>
      <c r="H102" s="18" t="s">
        <v>71</v>
      </c>
      <c r="I102" s="18" t="s">
        <v>82</v>
      </c>
      <c r="J102" s="18" t="s">
        <v>76</v>
      </c>
      <c r="K102" s="27" t="s">
        <v>77</v>
      </c>
      <c r="L102" s="28"/>
      <c r="M102" s="2"/>
    </row>
    <row r="103" spans="1:14" x14ac:dyDescent="0.25">
      <c r="A103" s="86" t="s">
        <v>87</v>
      </c>
      <c r="B103" s="86"/>
      <c r="C103" s="86"/>
      <c r="D103" s="86"/>
      <c r="E103" s="86"/>
      <c r="F103" s="3" t="s">
        <v>28</v>
      </c>
      <c r="G103" s="33"/>
      <c r="H103" s="42"/>
      <c r="I103" s="42">
        <v>130.07</v>
      </c>
      <c r="J103" s="25">
        <f>J98</f>
        <v>40</v>
      </c>
      <c r="K103" s="17">
        <f>I103/J103</f>
        <v>3.2517499999999999</v>
      </c>
      <c r="L103" s="31"/>
      <c r="M103" s="2"/>
    </row>
    <row r="104" spans="1:14" hidden="1" x14ac:dyDescent="0.25">
      <c r="A104" s="86" t="s">
        <v>109</v>
      </c>
      <c r="B104" s="86"/>
      <c r="C104" s="86"/>
      <c r="D104" s="86"/>
      <c r="E104" s="86"/>
      <c r="F104" s="3" t="s">
        <v>28</v>
      </c>
      <c r="G104" s="33"/>
      <c r="H104" s="42">
        <v>33436.800000000003</v>
      </c>
      <c r="I104" s="42">
        <f>G104*H104</f>
        <v>0</v>
      </c>
      <c r="J104" s="25">
        <f>J103</f>
        <v>40</v>
      </c>
      <c r="K104" s="17">
        <f>I104/J104</f>
        <v>0</v>
      </c>
      <c r="L104" s="31"/>
      <c r="M104" s="2"/>
    </row>
    <row r="105" spans="1:14" x14ac:dyDescent="0.25">
      <c r="A105" s="99" t="s">
        <v>94</v>
      </c>
      <c r="B105" s="100"/>
      <c r="C105" s="100"/>
      <c r="D105" s="100"/>
      <c r="E105" s="100"/>
      <c r="F105" s="100"/>
      <c r="G105" s="100"/>
      <c r="H105" s="100"/>
      <c r="I105" s="35">
        <f>SUM(I103:I104)</f>
        <v>130.07</v>
      </c>
      <c r="J105" s="35"/>
      <c r="K105" s="35">
        <f t="shared" ref="K105" si="19">SUM(K103:K104)</f>
        <v>3.2517499999999999</v>
      </c>
      <c r="L105" s="31"/>
      <c r="M105" s="2"/>
    </row>
    <row r="106" spans="1:14" s="2" customFormat="1" x14ac:dyDescent="0.25">
      <c r="F106" s="15"/>
      <c r="G106" s="15"/>
      <c r="H106" s="15"/>
      <c r="I106" s="15"/>
      <c r="J106" s="15"/>
      <c r="K106" s="15"/>
      <c r="L106" s="15"/>
    </row>
    <row r="107" spans="1:14" s="2" customFormat="1" ht="12.75" customHeight="1" x14ac:dyDescent="0.25">
      <c r="A107" s="112" t="s">
        <v>29</v>
      </c>
      <c r="B107" s="112"/>
      <c r="C107" s="112"/>
      <c r="D107" s="112"/>
      <c r="E107" s="112"/>
      <c r="F107" s="112"/>
      <c r="G107" s="112"/>
      <c r="H107" s="112"/>
      <c r="I107" s="112"/>
      <c r="J107" s="112"/>
      <c r="K107" s="112"/>
      <c r="L107" s="112"/>
    </row>
    <row r="108" spans="1:14" s="2" customFormat="1" ht="15" customHeight="1" x14ac:dyDescent="0.25">
      <c r="A108" s="113" t="s">
        <v>30</v>
      </c>
      <c r="B108" s="113"/>
      <c r="C108" s="113"/>
      <c r="D108" s="91" t="s">
        <v>31</v>
      </c>
      <c r="E108" s="92"/>
      <c r="F108" s="92"/>
      <c r="G108" s="92"/>
      <c r="H108" s="92"/>
      <c r="I108" s="92"/>
      <c r="J108" s="93"/>
      <c r="K108" s="113" t="s">
        <v>42</v>
      </c>
      <c r="L108" s="113"/>
    </row>
    <row r="109" spans="1:14" s="2" customFormat="1" ht="30" x14ac:dyDescent="0.25">
      <c r="A109" s="3" t="s">
        <v>32</v>
      </c>
      <c r="B109" s="5" t="s">
        <v>33</v>
      </c>
      <c r="C109" s="3" t="s">
        <v>34</v>
      </c>
      <c r="D109" s="3" t="s">
        <v>35</v>
      </c>
      <c r="E109" s="3" t="s">
        <v>36</v>
      </c>
      <c r="F109" s="3" t="s">
        <v>37</v>
      </c>
      <c r="G109" s="3" t="s">
        <v>38</v>
      </c>
      <c r="H109" s="3" t="s">
        <v>39</v>
      </c>
      <c r="I109" s="3" t="s">
        <v>40</v>
      </c>
      <c r="J109" s="3" t="s">
        <v>41</v>
      </c>
      <c r="K109" s="113"/>
      <c r="L109" s="113"/>
    </row>
    <row r="110" spans="1:14" s="2" customFormat="1" x14ac:dyDescent="0.25">
      <c r="A110" s="6">
        <f>K59</f>
        <v>332.03197410138</v>
      </c>
      <c r="B110" s="6"/>
      <c r="C110" s="6"/>
      <c r="D110" s="6">
        <f>K67</f>
        <v>119.40049999999999</v>
      </c>
      <c r="E110" s="6">
        <f>K78</f>
        <v>13.530034000000001</v>
      </c>
      <c r="F110" s="6"/>
      <c r="G110" s="6">
        <f>K91</f>
        <v>2.7539979999999997</v>
      </c>
      <c r="H110" s="3"/>
      <c r="I110" s="6">
        <f>K99</f>
        <v>49.344857742600006</v>
      </c>
      <c r="J110" s="6">
        <f>K105+K83</f>
        <v>3.2517499999999999</v>
      </c>
      <c r="K110" s="107">
        <f>SUM(A110:J110)</f>
        <v>520.31311384397998</v>
      </c>
      <c r="L110" s="108"/>
    </row>
    <row r="111" spans="1:14" s="2" customFormat="1" x14ac:dyDescent="0.25"/>
    <row r="112" spans="1:14" ht="15.75" x14ac:dyDescent="0.25">
      <c r="A112" s="10" t="s">
        <v>66</v>
      </c>
      <c r="B112" s="11"/>
      <c r="C112" s="11"/>
      <c r="D112" s="11"/>
      <c r="E112" s="11"/>
      <c r="F112" s="109" t="str">
        <f>'Работа №2'!F107:H107</f>
        <v xml:space="preserve">          О. Е. Федичкина</v>
      </c>
      <c r="G112" s="110"/>
      <c r="H112" s="110"/>
      <c r="I112" s="2"/>
      <c r="J112" s="2"/>
      <c r="K112" s="2"/>
      <c r="L112" s="2"/>
      <c r="M112" s="2"/>
      <c r="N112" s="2"/>
    </row>
    <row r="113" spans="1:14" x14ac:dyDescent="0.25">
      <c r="A113" s="2"/>
      <c r="B113" s="2"/>
      <c r="C113" s="2"/>
      <c r="D113" s="2"/>
      <c r="E113" s="2"/>
      <c r="F113" s="2"/>
      <c r="G113" s="2"/>
      <c r="H113" s="2"/>
      <c r="I113" s="44">
        <f>I59+I67+I78+I83+I91+I99+I105</f>
        <v>20812.524553759198</v>
      </c>
      <c r="J113" s="2"/>
      <c r="K113" s="44">
        <f>K110*J104</f>
        <v>20812.524553759198</v>
      </c>
      <c r="L113" s="2"/>
      <c r="M113" s="2"/>
      <c r="N113" s="2"/>
    </row>
    <row r="114" spans="1:14" x14ac:dyDescent="0.25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</row>
    <row r="115" spans="1:14" x14ac:dyDescent="0.25">
      <c r="A115" s="12" t="str">
        <f>'Работа №2'!A110:C110</f>
        <v>Курлович Анастасия Вячеславовна</v>
      </c>
      <c r="C115" s="12"/>
      <c r="D115" s="2"/>
      <c r="E115" s="2"/>
      <c r="F115" s="2"/>
      <c r="G115" s="2"/>
      <c r="H115" s="2"/>
      <c r="I115" s="45"/>
      <c r="J115" s="2"/>
      <c r="K115" s="2"/>
      <c r="L115" s="2"/>
      <c r="M115" s="2"/>
      <c r="N115" s="2"/>
    </row>
    <row r="116" spans="1:14" x14ac:dyDescent="0.25">
      <c r="A116" s="12" t="s">
        <v>61</v>
      </c>
      <c r="C116" s="12"/>
    </row>
  </sheetData>
  <mergeCells count="112">
    <mergeCell ref="A11:M11"/>
    <mergeCell ref="A18:E18"/>
    <mergeCell ref="G18:K18"/>
    <mergeCell ref="A19:E19"/>
    <mergeCell ref="G19:K19"/>
    <mergeCell ref="A20:E20"/>
    <mergeCell ref="G20:K20"/>
    <mergeCell ref="A3:D3"/>
    <mergeCell ref="A4:F4"/>
    <mergeCell ref="A5:F5"/>
    <mergeCell ref="A7:F7"/>
    <mergeCell ref="A9:M9"/>
    <mergeCell ref="A10:M10"/>
    <mergeCell ref="A24:E24"/>
    <mergeCell ref="G24:K24"/>
    <mergeCell ref="A25:E25"/>
    <mergeCell ref="G25:K25"/>
    <mergeCell ref="A26:E26"/>
    <mergeCell ref="G26:K26"/>
    <mergeCell ref="A21:E21"/>
    <mergeCell ref="G21:K21"/>
    <mergeCell ref="A22:E22"/>
    <mergeCell ref="G22:K22"/>
    <mergeCell ref="A23:E23"/>
    <mergeCell ref="G23:K23"/>
    <mergeCell ref="A30:E30"/>
    <mergeCell ref="G30:K30"/>
    <mergeCell ref="A31:E31"/>
    <mergeCell ref="G31:K31"/>
    <mergeCell ref="A32:E32"/>
    <mergeCell ref="G32:K32"/>
    <mergeCell ref="A27:E27"/>
    <mergeCell ref="G27:K27"/>
    <mergeCell ref="A28:E28"/>
    <mergeCell ref="G28:K28"/>
    <mergeCell ref="A29:E29"/>
    <mergeCell ref="G29:K29"/>
    <mergeCell ref="A36:E36"/>
    <mergeCell ref="G36:K36"/>
    <mergeCell ref="A37:E37"/>
    <mergeCell ref="G37:K37"/>
    <mergeCell ref="A47:E47"/>
    <mergeCell ref="A48:E48"/>
    <mergeCell ref="A49:E49"/>
    <mergeCell ref="A50:E50"/>
    <mergeCell ref="A33:E33"/>
    <mergeCell ref="G33:K33"/>
    <mergeCell ref="A34:E34"/>
    <mergeCell ref="G34:K34"/>
    <mergeCell ref="A35:E35"/>
    <mergeCell ref="G35:K35"/>
    <mergeCell ref="A40:E40"/>
    <mergeCell ref="A41:E41"/>
    <mergeCell ref="A42:E42"/>
    <mergeCell ref="A43:E43"/>
    <mergeCell ref="A44:E44"/>
    <mergeCell ref="A45:E45"/>
    <mergeCell ref="A46:E46"/>
    <mergeCell ref="F112:H112"/>
    <mergeCell ref="A61:L61"/>
    <mergeCell ref="A67:H67"/>
    <mergeCell ref="A83:H83"/>
    <mergeCell ref="A85:L85"/>
    <mergeCell ref="A87:E87"/>
    <mergeCell ref="A72:E72"/>
    <mergeCell ref="A73:E73"/>
    <mergeCell ref="A74:E74"/>
    <mergeCell ref="A104:E104"/>
    <mergeCell ref="A105:H105"/>
    <mergeCell ref="A107:L107"/>
    <mergeCell ref="A108:C108"/>
    <mergeCell ref="D108:J108"/>
    <mergeCell ref="A102:E102"/>
    <mergeCell ref="A103:E103"/>
    <mergeCell ref="A101:L101"/>
    <mergeCell ref="A96:E96"/>
    <mergeCell ref="A97:E97"/>
    <mergeCell ref="A98:E98"/>
    <mergeCell ref="A86:E86"/>
    <mergeCell ref="A95:E95"/>
    <mergeCell ref="A90:E90"/>
    <mergeCell ref="A80:L80"/>
    <mergeCell ref="K108:L109"/>
    <mergeCell ref="K110:L110"/>
    <mergeCell ref="A55:E55"/>
    <mergeCell ref="A56:E56"/>
    <mergeCell ref="A57:E57"/>
    <mergeCell ref="A82:E82"/>
    <mergeCell ref="A81:E81"/>
    <mergeCell ref="A63:E63"/>
    <mergeCell ref="A64:E64"/>
    <mergeCell ref="A65:E65"/>
    <mergeCell ref="A66:E66"/>
    <mergeCell ref="A69:L69"/>
    <mergeCell ref="A70:E70"/>
    <mergeCell ref="A71:E71"/>
    <mergeCell ref="A62:E62"/>
    <mergeCell ref="A75:E75"/>
    <mergeCell ref="A76:E76"/>
    <mergeCell ref="A51:E51"/>
    <mergeCell ref="A52:E52"/>
    <mergeCell ref="A53:E53"/>
    <mergeCell ref="A54:E54"/>
    <mergeCell ref="A58:E58"/>
    <mergeCell ref="A59:E59"/>
    <mergeCell ref="A91:H91"/>
    <mergeCell ref="A94:L94"/>
    <mergeCell ref="A99:H99"/>
    <mergeCell ref="A77:E77"/>
    <mergeCell ref="A78:H78"/>
    <mergeCell ref="A88:E88"/>
    <mergeCell ref="A89:E89"/>
  </mergeCells>
  <pageMargins left="0.70866141732283472" right="0.70866141732283472" top="0.74803149606299213" bottom="0.74803149606299213" header="0.31496062992125984" footer="0.31496062992125984"/>
  <pageSetup paperSize="9" scale="82" orientation="landscape" r:id="rId1"/>
  <rowBreaks count="3" manualBreakCount="3">
    <brk id="39" max="11" man="1"/>
    <brk id="67" max="11" man="1"/>
    <brk id="91" max="11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14"/>
  <sheetViews>
    <sheetView tabSelected="1" view="pageBreakPreview" topLeftCell="A3" zoomScale="60" zoomScaleNormal="90" workbookViewId="0">
      <selection activeCell="M38" sqref="M38"/>
    </sheetView>
  </sheetViews>
  <sheetFormatPr defaultRowHeight="15" x14ac:dyDescent="0.25"/>
  <cols>
    <col min="3" max="3" width="6.7109375" customWidth="1"/>
    <col min="4" max="4" width="8.85546875" customWidth="1"/>
    <col min="5" max="5" width="13.42578125" customWidth="1"/>
    <col min="6" max="6" width="13" customWidth="1"/>
    <col min="7" max="7" width="8.28515625" customWidth="1"/>
    <col min="8" max="8" width="17.42578125" customWidth="1"/>
    <col min="9" max="9" width="13.7109375" customWidth="1"/>
    <col min="10" max="10" width="13.28515625" customWidth="1"/>
    <col min="11" max="11" width="15.28515625" customWidth="1"/>
    <col min="12" max="12" width="14.7109375" customWidth="1"/>
    <col min="13" max="13" width="16.140625" customWidth="1"/>
  </cols>
  <sheetData>
    <row r="1" spans="1:14" hidden="1" x14ac:dyDescent="0.25"/>
    <row r="2" spans="1:14" hidden="1" x14ac:dyDescent="0.25"/>
    <row r="3" spans="1:14" ht="15.75" x14ac:dyDescent="0.25">
      <c r="A3" s="120" t="s">
        <v>63</v>
      </c>
      <c r="B3" s="120"/>
      <c r="C3" s="120"/>
      <c r="D3" s="120"/>
    </row>
    <row r="4" spans="1:14" ht="15.75" x14ac:dyDescent="0.25">
      <c r="A4" s="120" t="s">
        <v>64</v>
      </c>
      <c r="B4" s="120"/>
      <c r="C4" s="110"/>
      <c r="D4" s="110"/>
      <c r="E4" s="110"/>
      <c r="F4" s="110"/>
    </row>
    <row r="5" spans="1:14" ht="15.75" x14ac:dyDescent="0.25">
      <c r="A5" s="109" t="s">
        <v>65</v>
      </c>
      <c r="B5" s="109"/>
      <c r="C5" s="109"/>
      <c r="D5" s="110"/>
      <c r="E5" s="110"/>
      <c r="F5" s="110"/>
    </row>
    <row r="6" spans="1:14" ht="15.75" x14ac:dyDescent="0.25">
      <c r="A6" s="16"/>
      <c r="B6" s="16"/>
      <c r="C6" s="16"/>
      <c r="D6" s="10"/>
    </row>
    <row r="7" spans="1:14" ht="15.75" x14ac:dyDescent="0.25">
      <c r="A7" s="109" t="s">
        <v>117</v>
      </c>
      <c r="B7" s="109"/>
      <c r="C7" s="109"/>
      <c r="D7" s="110"/>
      <c r="E7" s="110"/>
      <c r="F7" s="110"/>
    </row>
    <row r="9" spans="1:14" ht="15.75" x14ac:dyDescent="0.25">
      <c r="A9" s="119" t="s">
        <v>68</v>
      </c>
      <c r="B9" s="119"/>
      <c r="C9" s="119"/>
      <c r="D9" s="119"/>
      <c r="E9" s="119"/>
      <c r="F9" s="119"/>
      <c r="G9" s="119"/>
      <c r="H9" s="119"/>
      <c r="I9" s="119"/>
      <c r="J9" s="119"/>
      <c r="K9" s="119"/>
      <c r="L9" s="119"/>
      <c r="M9" s="119"/>
    </row>
    <row r="10" spans="1:14" ht="15.75" x14ac:dyDescent="0.25">
      <c r="A10" s="119" t="s">
        <v>67</v>
      </c>
      <c r="B10" s="119"/>
      <c r="C10" s="119"/>
      <c r="D10" s="119"/>
      <c r="E10" s="119"/>
      <c r="F10" s="119"/>
      <c r="G10" s="119"/>
      <c r="H10" s="119"/>
      <c r="I10" s="119"/>
      <c r="J10" s="119"/>
      <c r="K10" s="119"/>
      <c r="L10" s="119"/>
      <c r="M10" s="119"/>
    </row>
    <row r="11" spans="1:14" ht="15.75" x14ac:dyDescent="0.25">
      <c r="A11" s="119" t="s">
        <v>113</v>
      </c>
      <c r="B11" s="119"/>
      <c r="C11" s="119"/>
      <c r="D11" s="119"/>
      <c r="E11" s="119"/>
      <c r="F11" s="119"/>
      <c r="G11" s="119"/>
      <c r="H11" s="119"/>
      <c r="I11" s="119"/>
      <c r="J11" s="119"/>
      <c r="K11" s="119"/>
      <c r="L11" s="119"/>
      <c r="M11" s="119"/>
    </row>
    <row r="12" spans="1:14" ht="11.25" customHeight="1" x14ac:dyDescent="0.25"/>
    <row r="13" spans="1:14" x14ac:dyDescent="0.25">
      <c r="A13" s="1" t="s">
        <v>57</v>
      </c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</row>
    <row r="14" spans="1:14" x14ac:dyDescent="0.25">
      <c r="A14" s="1" t="s">
        <v>103</v>
      </c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</row>
    <row r="15" spans="1:14" x14ac:dyDescent="0.25">
      <c r="A15" s="1" t="s">
        <v>104</v>
      </c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</row>
    <row r="16" spans="1:14" x14ac:dyDescent="0.25">
      <c r="A16" s="1" t="s">
        <v>126</v>
      </c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</row>
    <row r="17" spans="1:14" ht="33" customHeight="1" x14ac:dyDescent="0.25">
      <c r="A17" s="113" t="s">
        <v>0</v>
      </c>
      <c r="B17" s="113"/>
      <c r="C17" s="113"/>
      <c r="D17" s="113"/>
      <c r="E17" s="113"/>
      <c r="F17" s="3" t="s">
        <v>1</v>
      </c>
      <c r="G17" s="113" t="s">
        <v>2</v>
      </c>
      <c r="H17" s="113"/>
      <c r="I17" s="113"/>
      <c r="J17" s="113"/>
      <c r="K17" s="113"/>
      <c r="L17" s="3" t="s">
        <v>1</v>
      </c>
      <c r="M17" s="2"/>
      <c r="N17" s="2"/>
    </row>
    <row r="18" spans="1:14" x14ac:dyDescent="0.25">
      <c r="A18" s="86" t="s">
        <v>54</v>
      </c>
      <c r="B18" s="86"/>
      <c r="C18" s="86"/>
      <c r="D18" s="86"/>
      <c r="E18" s="86"/>
      <c r="F18" s="58">
        <f>'Работа №3'!F19</f>
        <v>2.7000000000000001E-3</v>
      </c>
      <c r="G18" s="86" t="s">
        <v>3</v>
      </c>
      <c r="H18" s="86"/>
      <c r="I18" s="86"/>
      <c r="J18" s="86"/>
      <c r="K18" s="86"/>
      <c r="L18" s="3">
        <f>'Работа №3'!L19</f>
        <v>2.7000000000000001E-3</v>
      </c>
      <c r="M18" s="2"/>
      <c r="N18" s="2"/>
    </row>
    <row r="19" spans="1:14" ht="15" customHeight="1" x14ac:dyDescent="0.25">
      <c r="A19" s="104" t="s">
        <v>98</v>
      </c>
      <c r="B19" s="105"/>
      <c r="C19" s="105"/>
      <c r="D19" s="105"/>
      <c r="E19" s="106"/>
      <c r="F19" s="58">
        <f>'Работа №3'!F20</f>
        <v>2.7000000000000001E-3</v>
      </c>
      <c r="G19" s="86" t="s">
        <v>99</v>
      </c>
      <c r="H19" s="86"/>
      <c r="I19" s="86"/>
      <c r="J19" s="86"/>
      <c r="K19" s="86"/>
      <c r="L19" s="3">
        <f>'Работа №3'!L20</f>
        <v>2.7000000000000001E-3</v>
      </c>
      <c r="M19" s="2"/>
      <c r="N19" s="2"/>
    </row>
    <row r="20" spans="1:14" x14ac:dyDescent="0.25">
      <c r="A20" s="86" t="s">
        <v>100</v>
      </c>
      <c r="B20" s="86"/>
      <c r="C20" s="86"/>
      <c r="D20" s="86"/>
      <c r="E20" s="86"/>
      <c r="F20" s="58">
        <f>'Работа №3'!F21</f>
        <v>2.7000000000000001E-3</v>
      </c>
      <c r="G20" s="104" t="s">
        <v>56</v>
      </c>
      <c r="H20" s="105"/>
      <c r="I20" s="105"/>
      <c r="J20" s="105"/>
      <c r="K20" s="106"/>
      <c r="L20" s="3">
        <f>'Работа №3'!L21</f>
        <v>2.7000000000000001E-3</v>
      </c>
      <c r="M20" s="2"/>
      <c r="N20" s="2"/>
    </row>
    <row r="21" spans="1:14" ht="15" customHeight="1" x14ac:dyDescent="0.25">
      <c r="A21" s="86" t="s">
        <v>69</v>
      </c>
      <c r="B21" s="86"/>
      <c r="C21" s="86"/>
      <c r="D21" s="86"/>
      <c r="E21" s="86"/>
      <c r="F21" s="58">
        <f>'Работа №3'!F22</f>
        <v>2.7000000000000001E-3</v>
      </c>
      <c r="G21" s="86"/>
      <c r="H21" s="86"/>
      <c r="I21" s="86"/>
      <c r="J21" s="86"/>
      <c r="K21" s="86"/>
      <c r="L21" s="3"/>
      <c r="M21" s="2"/>
      <c r="N21" s="2"/>
    </row>
    <row r="22" spans="1:14" ht="14.25" customHeight="1" x14ac:dyDescent="0.25">
      <c r="A22" s="88" t="s">
        <v>44</v>
      </c>
      <c r="B22" s="89"/>
      <c r="C22" s="89"/>
      <c r="D22" s="89"/>
      <c r="E22" s="90"/>
      <c r="F22" s="58">
        <f>'Работа №3'!F23</f>
        <v>2.7000000000000001E-3</v>
      </c>
      <c r="G22" s="86"/>
      <c r="H22" s="86"/>
      <c r="I22" s="86"/>
      <c r="J22" s="86"/>
      <c r="K22" s="86"/>
      <c r="L22" s="3"/>
      <c r="M22" s="2"/>
      <c r="N22" s="2"/>
    </row>
    <row r="23" spans="1:14" x14ac:dyDescent="0.25">
      <c r="A23" s="86" t="s">
        <v>46</v>
      </c>
      <c r="B23" s="86"/>
      <c r="C23" s="86"/>
      <c r="D23" s="86"/>
      <c r="E23" s="86"/>
      <c r="F23" s="58">
        <f>'Работа №3'!F24</f>
        <v>4.0000000000000001E-3</v>
      </c>
      <c r="G23" s="86"/>
      <c r="H23" s="86"/>
      <c r="I23" s="86"/>
      <c r="J23" s="86"/>
      <c r="K23" s="86"/>
      <c r="L23" s="3"/>
      <c r="M23" s="2"/>
      <c r="N23" s="2"/>
    </row>
    <row r="24" spans="1:14" ht="15" customHeight="1" x14ac:dyDescent="0.25">
      <c r="A24" s="86" t="s">
        <v>45</v>
      </c>
      <c r="B24" s="86"/>
      <c r="C24" s="86"/>
      <c r="D24" s="86"/>
      <c r="E24" s="86"/>
      <c r="F24" s="58">
        <f>'Работа №3'!F25</f>
        <v>1.7000000000000001E-2</v>
      </c>
      <c r="G24" s="86"/>
      <c r="H24" s="86"/>
      <c r="I24" s="86"/>
      <c r="J24" s="86"/>
      <c r="K24" s="86"/>
      <c r="L24" s="3"/>
      <c r="M24" s="2"/>
      <c r="N24" s="2"/>
    </row>
    <row r="25" spans="1:14" x14ac:dyDescent="0.25">
      <c r="A25" s="86" t="s">
        <v>51</v>
      </c>
      <c r="B25" s="86"/>
      <c r="C25" s="86"/>
      <c r="D25" s="86"/>
      <c r="E25" s="86"/>
      <c r="F25" s="58">
        <f>'Работа №3'!F26</f>
        <v>5.4000000000000003E-3</v>
      </c>
      <c r="G25" s="86"/>
      <c r="H25" s="86"/>
      <c r="I25" s="86"/>
      <c r="J25" s="86"/>
      <c r="K25" s="86"/>
      <c r="L25" s="4"/>
      <c r="M25" s="2"/>
      <c r="N25" s="2"/>
    </row>
    <row r="26" spans="1:14" x14ac:dyDescent="0.25">
      <c r="A26" s="86" t="s">
        <v>79</v>
      </c>
      <c r="B26" s="86"/>
      <c r="C26" s="86"/>
      <c r="D26" s="86"/>
      <c r="E26" s="86"/>
      <c r="F26" s="58">
        <f>'Работа №3'!F27</f>
        <v>1E-3</v>
      </c>
      <c r="G26" s="104"/>
      <c r="H26" s="105"/>
      <c r="I26" s="105"/>
      <c r="J26" s="105"/>
      <c r="K26" s="106"/>
      <c r="L26" s="4"/>
      <c r="M26" s="2"/>
      <c r="N26" s="2"/>
    </row>
    <row r="27" spans="1:14" x14ac:dyDescent="0.25">
      <c r="A27" s="86" t="s">
        <v>78</v>
      </c>
      <c r="B27" s="86"/>
      <c r="C27" s="86"/>
      <c r="D27" s="86"/>
      <c r="E27" s="86"/>
      <c r="F27" s="58">
        <f>'Работа №3'!F28</f>
        <v>2.7000000000000001E-3</v>
      </c>
      <c r="G27" s="87"/>
      <c r="H27" s="87"/>
      <c r="I27" s="87"/>
      <c r="J27" s="87"/>
      <c r="K27" s="87"/>
      <c r="L27" s="4"/>
      <c r="M27" s="2"/>
      <c r="N27" s="2"/>
    </row>
    <row r="28" spans="1:14" x14ac:dyDescent="0.25">
      <c r="A28" s="86" t="s">
        <v>49</v>
      </c>
      <c r="B28" s="86"/>
      <c r="C28" s="86"/>
      <c r="D28" s="86"/>
      <c r="E28" s="86"/>
      <c r="F28" s="58">
        <f>'Работа №3'!F29</f>
        <v>8.0000000000000002E-3</v>
      </c>
      <c r="G28" s="87"/>
      <c r="H28" s="87"/>
      <c r="I28" s="87"/>
      <c r="J28" s="87"/>
      <c r="K28" s="87"/>
      <c r="L28" s="4"/>
      <c r="M28" s="2"/>
      <c r="N28" s="2"/>
    </row>
    <row r="29" spans="1:14" x14ac:dyDescent="0.25">
      <c r="A29" s="87" t="s">
        <v>53</v>
      </c>
      <c r="B29" s="87"/>
      <c r="C29" s="87"/>
      <c r="D29" s="87"/>
      <c r="E29" s="87"/>
      <c r="F29" s="58">
        <f>'Работа №3'!F30</f>
        <v>2.7000000000000001E-3</v>
      </c>
      <c r="G29" s="87"/>
      <c r="H29" s="87"/>
      <c r="I29" s="87"/>
      <c r="J29" s="87"/>
      <c r="K29" s="87"/>
      <c r="L29" s="4"/>
      <c r="M29" s="2"/>
      <c r="N29" s="2"/>
    </row>
    <row r="30" spans="1:14" x14ac:dyDescent="0.25">
      <c r="A30" s="86" t="s">
        <v>48</v>
      </c>
      <c r="B30" s="86"/>
      <c r="C30" s="86"/>
      <c r="D30" s="86"/>
      <c r="E30" s="86"/>
      <c r="F30" s="58">
        <f>'Работа №3'!F31</f>
        <v>2.7000000000000001E-3</v>
      </c>
      <c r="G30" s="87"/>
      <c r="H30" s="87"/>
      <c r="I30" s="87"/>
      <c r="J30" s="87"/>
      <c r="K30" s="87"/>
      <c r="L30" s="4"/>
      <c r="M30" s="2"/>
      <c r="N30" s="2"/>
    </row>
    <row r="31" spans="1:14" x14ac:dyDescent="0.25">
      <c r="A31" s="86" t="s">
        <v>52</v>
      </c>
      <c r="B31" s="86"/>
      <c r="C31" s="86"/>
      <c r="D31" s="86"/>
      <c r="E31" s="86"/>
      <c r="F31" s="58">
        <f>'Работа №3'!F32</f>
        <v>2.7000000000000001E-3</v>
      </c>
      <c r="G31" s="87"/>
      <c r="H31" s="87"/>
      <c r="I31" s="87"/>
      <c r="J31" s="87"/>
      <c r="K31" s="87"/>
      <c r="L31" s="4"/>
      <c r="M31" s="2"/>
      <c r="N31" s="2"/>
    </row>
    <row r="32" spans="1:14" x14ac:dyDescent="0.25">
      <c r="A32" s="86" t="s">
        <v>47</v>
      </c>
      <c r="B32" s="86"/>
      <c r="C32" s="86"/>
      <c r="D32" s="86"/>
      <c r="E32" s="86"/>
      <c r="F32" s="58">
        <f>'Работа №3'!F33</f>
        <v>2.7000000000000001E-3</v>
      </c>
      <c r="G32" s="87"/>
      <c r="H32" s="87"/>
      <c r="I32" s="87"/>
      <c r="J32" s="87"/>
      <c r="K32" s="87"/>
      <c r="L32" s="4"/>
      <c r="M32" s="2"/>
      <c r="N32" s="2"/>
    </row>
    <row r="33" spans="1:14" ht="14.25" customHeight="1" x14ac:dyDescent="0.25">
      <c r="A33" s="87" t="s">
        <v>50</v>
      </c>
      <c r="B33" s="87"/>
      <c r="C33" s="87"/>
      <c r="D33" s="87"/>
      <c r="E33" s="87"/>
      <c r="F33" s="58">
        <f>'Работа №3'!F34</f>
        <v>2.7000000000000001E-3</v>
      </c>
      <c r="G33" s="87"/>
      <c r="H33" s="87"/>
      <c r="I33" s="87"/>
      <c r="J33" s="87"/>
      <c r="K33" s="87"/>
      <c r="L33" s="4"/>
      <c r="M33" s="2"/>
      <c r="N33" s="2"/>
    </row>
    <row r="34" spans="1:14" x14ac:dyDescent="0.25">
      <c r="A34" s="86" t="s">
        <v>55</v>
      </c>
      <c r="B34" s="86"/>
      <c r="C34" s="86"/>
      <c r="D34" s="86"/>
      <c r="E34" s="86"/>
      <c r="F34" s="58">
        <f>'Работа №3'!F35</f>
        <v>2.7000000000000001E-3</v>
      </c>
      <c r="G34" s="87"/>
      <c r="H34" s="87"/>
      <c r="I34" s="87"/>
      <c r="J34" s="87"/>
      <c r="K34" s="87"/>
      <c r="L34" s="4"/>
      <c r="M34" s="2"/>
      <c r="N34" s="2"/>
    </row>
    <row r="35" spans="1:14" x14ac:dyDescent="0.25">
      <c r="A35" s="86" t="s">
        <v>80</v>
      </c>
      <c r="B35" s="86"/>
      <c r="C35" s="86"/>
      <c r="D35" s="86"/>
      <c r="E35" s="86"/>
      <c r="F35" s="58">
        <f>'Работа №3'!F36</f>
        <v>2.7000000000000001E-3</v>
      </c>
      <c r="G35" s="104"/>
      <c r="H35" s="105"/>
      <c r="I35" s="105"/>
      <c r="J35" s="105"/>
      <c r="K35" s="106"/>
      <c r="L35" s="4"/>
      <c r="M35" s="2"/>
      <c r="N35" s="2"/>
    </row>
    <row r="36" spans="1:14" s="61" customFormat="1" x14ac:dyDescent="0.25">
      <c r="A36" s="114" t="s">
        <v>4</v>
      </c>
      <c r="B36" s="114"/>
      <c r="C36" s="114"/>
      <c r="D36" s="114"/>
      <c r="E36" s="114"/>
      <c r="F36" s="56">
        <f>SUM(F18:F35)</f>
        <v>7.0499999999999993E-2</v>
      </c>
      <c r="G36" s="114" t="s">
        <v>4</v>
      </c>
      <c r="H36" s="114"/>
      <c r="I36" s="114"/>
      <c r="J36" s="114"/>
      <c r="K36" s="114"/>
      <c r="L36" s="55">
        <f>SUM(L18:L35)</f>
        <v>8.0999999999999996E-3</v>
      </c>
      <c r="M36" s="70"/>
      <c r="N36" s="1"/>
    </row>
    <row r="37" spans="1:14" x14ac:dyDescent="0.25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73">
        <f>L36+'Работа №3'!L37+'Работа №2'!L32+'Работа №1'!L32+'Услуга №2 '!L38+'Услуга №1'!L33</f>
        <v>6.1116999999999999</v>
      </c>
      <c r="N37" s="2"/>
    </row>
    <row r="38" spans="1:14" s="2" customFormat="1" x14ac:dyDescent="0.25">
      <c r="A38" s="1" t="s">
        <v>105</v>
      </c>
      <c r="F38" s="2">
        <v>40</v>
      </c>
      <c r="M38" s="73"/>
    </row>
    <row r="39" spans="1:14" ht="75" x14ac:dyDescent="0.25">
      <c r="A39" s="91" t="s">
        <v>5</v>
      </c>
      <c r="B39" s="92"/>
      <c r="C39" s="92"/>
      <c r="D39" s="92"/>
      <c r="E39" s="93"/>
      <c r="F39" s="18" t="s">
        <v>6</v>
      </c>
      <c r="G39" s="18" t="s">
        <v>1</v>
      </c>
      <c r="H39" s="18" t="s">
        <v>74</v>
      </c>
      <c r="I39" s="18" t="s">
        <v>75</v>
      </c>
      <c r="J39" s="18" t="s">
        <v>76</v>
      </c>
      <c r="K39" s="24" t="s">
        <v>77</v>
      </c>
      <c r="L39" s="5"/>
      <c r="M39" s="2"/>
      <c r="N39" s="2"/>
    </row>
    <row r="40" spans="1:14" x14ac:dyDescent="0.25">
      <c r="A40" s="86" t="s">
        <v>54</v>
      </c>
      <c r="B40" s="86"/>
      <c r="C40" s="86"/>
      <c r="D40" s="86"/>
      <c r="E40" s="86"/>
      <c r="F40" s="3">
        <f>'Услуга №1'!F37</f>
        <v>17642.55</v>
      </c>
      <c r="G40" s="58">
        <f>F18</f>
        <v>2.7000000000000001E-3</v>
      </c>
      <c r="H40" s="6">
        <f>F40*G40*12</f>
        <v>571.61861999999996</v>
      </c>
      <c r="I40" s="6">
        <f>H40*1.302</f>
        <v>744.24744323999994</v>
      </c>
      <c r="J40" s="6">
        <f>F38</f>
        <v>40</v>
      </c>
      <c r="K40" s="6">
        <f>I40/J40</f>
        <v>18.606186080999997</v>
      </c>
      <c r="L40" s="6"/>
      <c r="M40" s="2"/>
      <c r="N40" s="2"/>
    </row>
    <row r="41" spans="1:14" ht="15" customHeight="1" x14ac:dyDescent="0.25">
      <c r="A41" s="104" t="s">
        <v>98</v>
      </c>
      <c r="B41" s="105"/>
      <c r="C41" s="105"/>
      <c r="D41" s="105"/>
      <c r="E41" s="106"/>
      <c r="F41" s="3">
        <f>'Услуга №1'!F38</f>
        <v>16072.85</v>
      </c>
      <c r="G41" s="58">
        <f t="shared" ref="G41:G57" si="0">F19</f>
        <v>2.7000000000000001E-3</v>
      </c>
      <c r="H41" s="6">
        <f t="shared" ref="H41:H57" si="1">F41*G41*12</f>
        <v>520.76034000000004</v>
      </c>
      <c r="I41" s="6">
        <f t="shared" ref="I41:I57" si="2">H41*1.302</f>
        <v>678.02996268000004</v>
      </c>
      <c r="J41" s="6">
        <f>J40</f>
        <v>40</v>
      </c>
      <c r="K41" s="6">
        <f t="shared" ref="K41:K57" si="3">I41/J41</f>
        <v>16.950749067</v>
      </c>
      <c r="L41" s="6"/>
      <c r="M41" s="2"/>
      <c r="N41" s="2"/>
    </row>
    <row r="42" spans="1:14" x14ac:dyDescent="0.25">
      <c r="A42" s="86" t="s">
        <v>100</v>
      </c>
      <c r="B42" s="86"/>
      <c r="C42" s="86"/>
      <c r="D42" s="86"/>
      <c r="E42" s="86"/>
      <c r="F42" s="3">
        <f>'Услуга №2 '!F44</f>
        <v>16072.85</v>
      </c>
      <c r="G42" s="58">
        <f t="shared" si="0"/>
        <v>2.7000000000000001E-3</v>
      </c>
      <c r="H42" s="6">
        <f t="shared" si="1"/>
        <v>520.76034000000004</v>
      </c>
      <c r="I42" s="6">
        <f t="shared" si="2"/>
        <v>678.02996268000004</v>
      </c>
      <c r="J42" s="6">
        <f>J41</f>
        <v>40</v>
      </c>
      <c r="K42" s="6">
        <f t="shared" si="3"/>
        <v>16.950749067</v>
      </c>
      <c r="L42" s="6"/>
      <c r="M42" s="2"/>
      <c r="N42" s="2"/>
    </row>
    <row r="43" spans="1:14" x14ac:dyDescent="0.25">
      <c r="A43" s="86" t="s">
        <v>69</v>
      </c>
      <c r="B43" s="86"/>
      <c r="C43" s="86"/>
      <c r="D43" s="86"/>
      <c r="E43" s="86"/>
      <c r="F43" s="3">
        <f>'Услуга №1'!F91</f>
        <v>16906.189999999999</v>
      </c>
      <c r="G43" s="58">
        <f t="shared" si="0"/>
        <v>2.7000000000000001E-3</v>
      </c>
      <c r="H43" s="6">
        <f t="shared" si="1"/>
        <v>547.76055599999995</v>
      </c>
      <c r="I43" s="6">
        <f t="shared" si="2"/>
        <v>713.18424391199994</v>
      </c>
      <c r="J43" s="6">
        <f t="shared" ref="J43:J57" si="4">J42</f>
        <v>40</v>
      </c>
      <c r="K43" s="6">
        <f t="shared" si="3"/>
        <v>17.829606097799999</v>
      </c>
      <c r="L43" s="6"/>
      <c r="M43" s="2"/>
      <c r="N43" s="2"/>
    </row>
    <row r="44" spans="1:14" x14ac:dyDescent="0.25">
      <c r="A44" s="88" t="s">
        <v>44</v>
      </c>
      <c r="B44" s="89"/>
      <c r="C44" s="89"/>
      <c r="D44" s="89"/>
      <c r="E44" s="90"/>
      <c r="F44" s="3">
        <f>'Услуга №2 '!F46</f>
        <v>12763.79</v>
      </c>
      <c r="G44" s="58">
        <f t="shared" si="0"/>
        <v>2.7000000000000001E-3</v>
      </c>
      <c r="H44" s="6">
        <f t="shared" si="1"/>
        <v>413.54679600000009</v>
      </c>
      <c r="I44" s="6">
        <f t="shared" si="2"/>
        <v>538.43792839200012</v>
      </c>
      <c r="J44" s="6">
        <f t="shared" si="4"/>
        <v>40</v>
      </c>
      <c r="K44" s="6">
        <f t="shared" si="3"/>
        <v>13.460948209800003</v>
      </c>
      <c r="L44" s="6"/>
      <c r="M44" s="2"/>
      <c r="N44" s="2"/>
    </row>
    <row r="45" spans="1:14" x14ac:dyDescent="0.25">
      <c r="A45" s="86" t="s">
        <v>46</v>
      </c>
      <c r="B45" s="86"/>
      <c r="C45" s="86"/>
      <c r="D45" s="86"/>
      <c r="E45" s="86"/>
      <c r="F45" s="3">
        <f>'Работа №2'!F39</f>
        <v>13656.8</v>
      </c>
      <c r="G45" s="58">
        <f t="shared" si="0"/>
        <v>4.0000000000000001E-3</v>
      </c>
      <c r="H45" s="6">
        <f t="shared" si="1"/>
        <v>655.52639999999997</v>
      </c>
      <c r="I45" s="6">
        <f t="shared" si="2"/>
        <v>853.49537280000004</v>
      </c>
      <c r="J45" s="6">
        <f t="shared" si="4"/>
        <v>40</v>
      </c>
      <c r="K45" s="6">
        <f t="shared" si="3"/>
        <v>21.337384320000002</v>
      </c>
      <c r="L45" s="6"/>
      <c r="M45" s="2"/>
      <c r="N45" s="2"/>
    </row>
    <row r="46" spans="1:14" ht="15" customHeight="1" x14ac:dyDescent="0.25">
      <c r="A46" s="86" t="s">
        <v>45</v>
      </c>
      <c r="B46" s="86"/>
      <c r="C46" s="86"/>
      <c r="D46" s="86"/>
      <c r="E46" s="86"/>
      <c r="F46" s="3">
        <f>'Работа №2'!F40</f>
        <v>7982.54</v>
      </c>
      <c r="G46" s="58">
        <f t="shared" si="0"/>
        <v>1.7000000000000001E-2</v>
      </c>
      <c r="H46" s="6">
        <f t="shared" si="1"/>
        <v>1628.4381600000002</v>
      </c>
      <c r="I46" s="6">
        <f t="shared" si="2"/>
        <v>2120.2264843200001</v>
      </c>
      <c r="J46" s="6">
        <f t="shared" si="4"/>
        <v>40</v>
      </c>
      <c r="K46" s="6">
        <f t="shared" si="3"/>
        <v>53.005662108000003</v>
      </c>
      <c r="L46" s="6"/>
      <c r="M46" s="2"/>
      <c r="N46" s="2"/>
    </row>
    <row r="47" spans="1:14" x14ac:dyDescent="0.25">
      <c r="A47" s="86" t="s">
        <v>51</v>
      </c>
      <c r="B47" s="86"/>
      <c r="C47" s="86"/>
      <c r="D47" s="86"/>
      <c r="E47" s="86"/>
      <c r="F47" s="3">
        <f>'Услуга №1'!F92</f>
        <v>10057.6</v>
      </c>
      <c r="G47" s="58">
        <f t="shared" si="0"/>
        <v>5.4000000000000003E-3</v>
      </c>
      <c r="H47" s="6">
        <f t="shared" si="1"/>
        <v>651.73248000000012</v>
      </c>
      <c r="I47" s="6">
        <f t="shared" si="2"/>
        <v>848.55568896000023</v>
      </c>
      <c r="J47" s="6">
        <f t="shared" si="4"/>
        <v>40</v>
      </c>
      <c r="K47" s="6">
        <f t="shared" si="3"/>
        <v>21.213892224000006</v>
      </c>
      <c r="L47" s="6"/>
      <c r="M47" s="2"/>
      <c r="N47" s="2"/>
    </row>
    <row r="48" spans="1:14" x14ac:dyDescent="0.25">
      <c r="A48" s="86" t="s">
        <v>79</v>
      </c>
      <c r="B48" s="86"/>
      <c r="C48" s="86"/>
      <c r="D48" s="86"/>
      <c r="E48" s="86"/>
      <c r="F48" s="3">
        <f>'Услуга №1'!F42</f>
        <v>7897.6</v>
      </c>
      <c r="G48" s="58">
        <f t="shared" si="0"/>
        <v>1E-3</v>
      </c>
      <c r="H48" s="6">
        <f t="shared" si="1"/>
        <v>94.771200000000007</v>
      </c>
      <c r="I48" s="6">
        <f t="shared" si="2"/>
        <v>123.39210240000001</v>
      </c>
      <c r="J48" s="6">
        <f t="shared" si="4"/>
        <v>40</v>
      </c>
      <c r="K48" s="6">
        <f t="shared" si="3"/>
        <v>3.0848025600000004</v>
      </c>
      <c r="L48" s="6"/>
      <c r="M48" s="2"/>
      <c r="N48" s="2"/>
    </row>
    <row r="49" spans="1:14" x14ac:dyDescent="0.25">
      <c r="A49" s="86" t="s">
        <v>78</v>
      </c>
      <c r="B49" s="86"/>
      <c r="C49" s="86"/>
      <c r="D49" s="86"/>
      <c r="E49" s="86"/>
      <c r="F49" s="3">
        <f>'Услуга №1'!F43</f>
        <v>5725.39</v>
      </c>
      <c r="G49" s="58">
        <f t="shared" si="0"/>
        <v>2.7000000000000001E-3</v>
      </c>
      <c r="H49" s="6">
        <f t="shared" si="1"/>
        <v>185.50263600000002</v>
      </c>
      <c r="I49" s="6">
        <f t="shared" si="2"/>
        <v>241.52443207200005</v>
      </c>
      <c r="J49" s="6">
        <f t="shared" si="4"/>
        <v>40</v>
      </c>
      <c r="K49" s="6">
        <f t="shared" si="3"/>
        <v>6.0381108018000011</v>
      </c>
      <c r="L49" s="6"/>
      <c r="M49" s="2"/>
      <c r="N49" s="2"/>
    </row>
    <row r="50" spans="1:14" x14ac:dyDescent="0.25">
      <c r="A50" s="86" t="s">
        <v>49</v>
      </c>
      <c r="B50" s="86"/>
      <c r="C50" s="86"/>
      <c r="D50" s="86"/>
      <c r="E50" s="86"/>
      <c r="F50" s="8">
        <f>'Услуга №1'!F93</f>
        <v>14961.74</v>
      </c>
      <c r="G50" s="58">
        <f t="shared" si="0"/>
        <v>8.0000000000000002E-3</v>
      </c>
      <c r="H50" s="6">
        <f>F50*G50*12</f>
        <v>1436.3270400000001</v>
      </c>
      <c r="I50" s="6">
        <f t="shared" si="2"/>
        <v>1870.0978060800003</v>
      </c>
      <c r="J50" s="6">
        <f t="shared" si="4"/>
        <v>40</v>
      </c>
      <c r="K50" s="6">
        <f t="shared" si="3"/>
        <v>46.752445152000007</v>
      </c>
      <c r="L50" s="6"/>
      <c r="M50" s="2"/>
      <c r="N50" s="2"/>
    </row>
    <row r="51" spans="1:14" x14ac:dyDescent="0.25">
      <c r="A51" s="87" t="s">
        <v>53</v>
      </c>
      <c r="B51" s="87"/>
      <c r="C51" s="87"/>
      <c r="D51" s="87"/>
      <c r="E51" s="87"/>
      <c r="F51" s="3">
        <f>'Услуга №1'!F44</f>
        <v>12979.079</v>
      </c>
      <c r="G51" s="58">
        <f t="shared" si="0"/>
        <v>2.7000000000000001E-3</v>
      </c>
      <c r="H51" s="6">
        <f t="shared" si="1"/>
        <v>420.52215960000001</v>
      </c>
      <c r="I51" s="6">
        <f t="shared" si="2"/>
        <v>547.51985179920007</v>
      </c>
      <c r="J51" s="6">
        <f t="shared" si="4"/>
        <v>40</v>
      </c>
      <c r="K51" s="6">
        <f t="shared" si="3"/>
        <v>13.687996294980001</v>
      </c>
      <c r="L51" s="6"/>
      <c r="M51" s="2"/>
      <c r="N51" s="2"/>
    </row>
    <row r="52" spans="1:14" x14ac:dyDescent="0.25">
      <c r="A52" s="86" t="s">
        <v>48</v>
      </c>
      <c r="B52" s="86"/>
      <c r="C52" s="86"/>
      <c r="D52" s="86"/>
      <c r="E52" s="86"/>
      <c r="F52" s="3">
        <f>'Работа №3'!F53</f>
        <v>12979.08</v>
      </c>
      <c r="G52" s="58">
        <f t="shared" si="0"/>
        <v>2.7000000000000001E-3</v>
      </c>
      <c r="H52" s="6">
        <f t="shared" si="1"/>
        <v>420.52219200000002</v>
      </c>
      <c r="I52" s="6">
        <f t="shared" si="2"/>
        <v>547.51989398400008</v>
      </c>
      <c r="J52" s="6">
        <f t="shared" si="4"/>
        <v>40</v>
      </c>
      <c r="K52" s="6">
        <f t="shared" si="3"/>
        <v>13.687997349600002</v>
      </c>
      <c r="L52" s="6"/>
      <c r="M52" s="2"/>
      <c r="N52" s="2"/>
    </row>
    <row r="53" spans="1:14" x14ac:dyDescent="0.25">
      <c r="A53" s="86" t="s">
        <v>52</v>
      </c>
      <c r="B53" s="86"/>
      <c r="C53" s="86"/>
      <c r="D53" s="86"/>
      <c r="E53" s="86"/>
      <c r="F53" s="3">
        <f>'Работа №2'!F45</f>
        <v>7210.19</v>
      </c>
      <c r="G53" s="58">
        <f t="shared" si="0"/>
        <v>2.7000000000000001E-3</v>
      </c>
      <c r="H53" s="6">
        <f t="shared" si="1"/>
        <v>233.61015600000002</v>
      </c>
      <c r="I53" s="6">
        <f t="shared" si="2"/>
        <v>304.16042311200005</v>
      </c>
      <c r="J53" s="6">
        <f t="shared" si="4"/>
        <v>40</v>
      </c>
      <c r="K53" s="6">
        <f t="shared" si="3"/>
        <v>7.6040105778000013</v>
      </c>
      <c r="L53" s="6"/>
      <c r="M53" s="2"/>
      <c r="N53" s="2"/>
    </row>
    <row r="54" spans="1:14" ht="15" customHeight="1" x14ac:dyDescent="0.25">
      <c r="A54" s="86" t="s">
        <v>47</v>
      </c>
      <c r="B54" s="86"/>
      <c r="C54" s="86"/>
      <c r="D54" s="86"/>
      <c r="E54" s="86"/>
      <c r="F54" s="3">
        <f>'Работа №2'!F46</f>
        <v>13556.8</v>
      </c>
      <c r="G54" s="58">
        <f t="shared" si="0"/>
        <v>2.7000000000000001E-3</v>
      </c>
      <c r="H54" s="6">
        <f t="shared" si="1"/>
        <v>439.24032</v>
      </c>
      <c r="I54" s="6">
        <f t="shared" si="2"/>
        <v>571.89089664000005</v>
      </c>
      <c r="J54" s="6">
        <f t="shared" si="4"/>
        <v>40</v>
      </c>
      <c r="K54" s="6">
        <f t="shared" si="3"/>
        <v>14.297272416000002</v>
      </c>
      <c r="L54" s="6"/>
      <c r="M54" s="2"/>
      <c r="N54" s="2"/>
    </row>
    <row r="55" spans="1:14" x14ac:dyDescent="0.25">
      <c r="A55" s="87" t="s">
        <v>50</v>
      </c>
      <c r="B55" s="87"/>
      <c r="C55" s="87"/>
      <c r="D55" s="87"/>
      <c r="E55" s="87"/>
      <c r="F55" s="3">
        <f>'Работа №2'!F47</f>
        <v>11930.45</v>
      </c>
      <c r="G55" s="58">
        <f t="shared" si="0"/>
        <v>2.7000000000000001E-3</v>
      </c>
      <c r="H55" s="6">
        <f t="shared" si="1"/>
        <v>386.54658000000001</v>
      </c>
      <c r="I55" s="6">
        <f t="shared" si="2"/>
        <v>503.28364716000004</v>
      </c>
      <c r="J55" s="6">
        <f t="shared" si="4"/>
        <v>40</v>
      </c>
      <c r="K55" s="6">
        <f t="shared" si="3"/>
        <v>12.582091179000001</v>
      </c>
      <c r="L55" s="6"/>
      <c r="M55" s="2"/>
      <c r="N55" s="2"/>
    </row>
    <row r="56" spans="1:14" x14ac:dyDescent="0.25">
      <c r="A56" s="86" t="s">
        <v>55</v>
      </c>
      <c r="B56" s="86"/>
      <c r="C56" s="86"/>
      <c r="D56" s="86"/>
      <c r="E56" s="86"/>
      <c r="F56" s="3">
        <f>'Работа №2'!F48</f>
        <v>16906.189999999999</v>
      </c>
      <c r="G56" s="58">
        <f t="shared" si="0"/>
        <v>2.7000000000000001E-3</v>
      </c>
      <c r="H56" s="6">
        <f t="shared" si="1"/>
        <v>547.76055599999995</v>
      </c>
      <c r="I56" s="6">
        <f t="shared" si="2"/>
        <v>713.18424391199994</v>
      </c>
      <c r="J56" s="6">
        <f t="shared" si="4"/>
        <v>40</v>
      </c>
      <c r="K56" s="6">
        <f t="shared" si="3"/>
        <v>17.829606097799999</v>
      </c>
      <c r="L56" s="6"/>
      <c r="M56" s="2"/>
      <c r="N56" s="2"/>
    </row>
    <row r="57" spans="1:14" x14ac:dyDescent="0.25">
      <c r="A57" s="86" t="s">
        <v>80</v>
      </c>
      <c r="B57" s="86"/>
      <c r="C57" s="86"/>
      <c r="D57" s="86"/>
      <c r="E57" s="86"/>
      <c r="F57" s="3">
        <f>'Работа №2'!F49</f>
        <v>16226.19</v>
      </c>
      <c r="G57" s="58">
        <f t="shared" si="0"/>
        <v>2.7000000000000001E-3</v>
      </c>
      <c r="H57" s="6">
        <f t="shared" si="1"/>
        <v>525.72855600000003</v>
      </c>
      <c r="I57" s="6">
        <f t="shared" si="2"/>
        <v>684.49857991200008</v>
      </c>
      <c r="J57" s="6">
        <f t="shared" si="4"/>
        <v>40</v>
      </c>
      <c r="K57" s="6">
        <f t="shared" si="3"/>
        <v>17.112464497800001</v>
      </c>
      <c r="L57" s="6"/>
      <c r="M57" s="2"/>
      <c r="N57" s="2"/>
    </row>
    <row r="58" spans="1:14" x14ac:dyDescent="0.25">
      <c r="A58" s="98" t="s">
        <v>7</v>
      </c>
      <c r="B58" s="98"/>
      <c r="C58" s="98"/>
      <c r="D58" s="98"/>
      <c r="E58" s="98"/>
      <c r="F58" s="3"/>
      <c r="G58" s="3"/>
      <c r="H58" s="3"/>
      <c r="I58" s="26">
        <f>SUM(I40:I57)</f>
        <v>13281.2789640552</v>
      </c>
      <c r="J58" s="32"/>
      <c r="K58" s="26">
        <f t="shared" ref="K58" si="5">SUM(K40:K57)</f>
        <v>332.03197410138</v>
      </c>
      <c r="L58" s="6"/>
      <c r="M58" s="73"/>
      <c r="N58" s="2"/>
    </row>
    <row r="59" spans="1:14" s="2" customFormat="1" ht="13.5" customHeight="1" x14ac:dyDescent="0.25"/>
    <row r="60" spans="1:14" s="2" customFormat="1" ht="14.25" customHeight="1" x14ac:dyDescent="0.25">
      <c r="A60" s="94" t="s">
        <v>9</v>
      </c>
      <c r="B60" s="94"/>
      <c r="C60" s="94"/>
      <c r="D60" s="94"/>
      <c r="E60" s="94"/>
      <c r="F60" s="94"/>
      <c r="G60" s="94"/>
      <c r="H60" s="94"/>
      <c r="I60" s="94"/>
      <c r="J60" s="94"/>
      <c r="K60" s="94"/>
      <c r="L60" s="94"/>
    </row>
    <row r="61" spans="1:14" s="2" customFormat="1" ht="45" x14ac:dyDescent="0.25">
      <c r="A61" s="98" t="s">
        <v>10</v>
      </c>
      <c r="B61" s="98"/>
      <c r="C61" s="98"/>
      <c r="D61" s="98"/>
      <c r="E61" s="98"/>
      <c r="F61" s="18" t="s">
        <v>8</v>
      </c>
      <c r="G61" s="18" t="s">
        <v>70</v>
      </c>
      <c r="H61" s="18" t="s">
        <v>71</v>
      </c>
      <c r="I61" s="18" t="s">
        <v>82</v>
      </c>
      <c r="J61" s="18" t="s">
        <v>76</v>
      </c>
      <c r="K61" s="27" t="s">
        <v>77</v>
      </c>
      <c r="L61" s="28"/>
    </row>
    <row r="62" spans="1:14" s="2" customFormat="1" x14ac:dyDescent="0.25">
      <c r="A62" s="88" t="s">
        <v>11</v>
      </c>
      <c r="B62" s="89"/>
      <c r="C62" s="89"/>
      <c r="D62" s="89"/>
      <c r="E62" s="90"/>
      <c r="F62" s="5" t="s">
        <v>83</v>
      </c>
      <c r="G62" s="9">
        <f>I62/H62</f>
        <v>205.54852320675104</v>
      </c>
      <c r="H62" s="9">
        <f>'Работа №3'!H63</f>
        <v>4.74</v>
      </c>
      <c r="I62" s="9">
        <f>'Работа №3'!I63</f>
        <v>974.3</v>
      </c>
      <c r="J62" s="25">
        <f>J57</f>
        <v>40</v>
      </c>
      <c r="K62" s="29">
        <f>I62/J62</f>
        <v>24.357499999999998</v>
      </c>
      <c r="L62" s="30"/>
    </row>
    <row r="63" spans="1:14" s="2" customFormat="1" x14ac:dyDescent="0.25">
      <c r="A63" s="86" t="s">
        <v>12</v>
      </c>
      <c r="B63" s="86"/>
      <c r="C63" s="86"/>
      <c r="D63" s="86"/>
      <c r="E63" s="86"/>
      <c r="F63" s="3" t="s">
        <v>15</v>
      </c>
      <c r="G63" s="9">
        <f t="shared" ref="G63:G65" si="6">I63/H63</f>
        <v>2.2410005358273661</v>
      </c>
      <c r="H63" s="9">
        <f>'Работа №3'!H64</f>
        <v>1642.32</v>
      </c>
      <c r="I63" s="9">
        <f>'Работа №3'!I64</f>
        <v>3680.44</v>
      </c>
      <c r="J63" s="25">
        <f>J62</f>
        <v>40</v>
      </c>
      <c r="K63" s="29">
        <f t="shared" ref="K63:K65" si="7">I63/J63</f>
        <v>92.010999999999996</v>
      </c>
      <c r="L63" s="31"/>
    </row>
    <row r="64" spans="1:14" s="2" customFormat="1" x14ac:dyDescent="0.25">
      <c r="A64" s="86" t="s">
        <v>13</v>
      </c>
      <c r="B64" s="86"/>
      <c r="C64" s="86"/>
      <c r="D64" s="86"/>
      <c r="E64" s="86"/>
      <c r="F64" s="3" t="s">
        <v>16</v>
      </c>
      <c r="G64" s="9">
        <f t="shared" si="6"/>
        <v>1.106986899563319</v>
      </c>
      <c r="H64" s="9">
        <f>'Работа №3'!H65</f>
        <v>41.22</v>
      </c>
      <c r="I64" s="9">
        <f>'Работа №3'!I65</f>
        <v>45.63</v>
      </c>
      <c r="J64" s="25">
        <f>J63</f>
        <v>40</v>
      </c>
      <c r="K64" s="29">
        <f t="shared" si="7"/>
        <v>1.1407500000000002</v>
      </c>
      <c r="L64" s="31"/>
    </row>
    <row r="65" spans="1:13" s="2" customFormat="1" x14ac:dyDescent="0.25">
      <c r="A65" s="86" t="s">
        <v>14</v>
      </c>
      <c r="B65" s="86"/>
      <c r="C65" s="86"/>
      <c r="D65" s="86"/>
      <c r="E65" s="86"/>
      <c r="F65" s="3" t="s">
        <v>16</v>
      </c>
      <c r="G65" s="9">
        <f t="shared" si="6"/>
        <v>1.3499286224125626</v>
      </c>
      <c r="H65" s="9">
        <f>'Работа №3'!H66</f>
        <v>56.04</v>
      </c>
      <c r="I65" s="9">
        <f>'Работа №3'!I66</f>
        <v>75.650000000000006</v>
      </c>
      <c r="J65" s="25">
        <f>J63</f>
        <v>40</v>
      </c>
      <c r="K65" s="29">
        <f t="shared" si="7"/>
        <v>1.8912500000000001</v>
      </c>
      <c r="L65" s="31"/>
    </row>
    <row r="66" spans="1:13" s="2" customFormat="1" x14ac:dyDescent="0.25">
      <c r="A66" s="99" t="s">
        <v>17</v>
      </c>
      <c r="B66" s="100"/>
      <c r="C66" s="100"/>
      <c r="D66" s="100"/>
      <c r="E66" s="100"/>
      <c r="F66" s="100"/>
      <c r="G66" s="100"/>
      <c r="H66" s="100"/>
      <c r="I66" s="26">
        <f>SUM(I62:I65)</f>
        <v>4776.0199999999995</v>
      </c>
      <c r="J66" s="32"/>
      <c r="K66" s="26">
        <f t="shared" ref="K66" si="8">SUM(K62:K65)</f>
        <v>119.40049999999999</v>
      </c>
      <c r="L66" s="31"/>
    </row>
    <row r="67" spans="1:13" s="2" customFormat="1" ht="12" customHeight="1" x14ac:dyDescent="0.25"/>
    <row r="68" spans="1:13" s="2" customFormat="1" x14ac:dyDescent="0.25">
      <c r="A68" s="94" t="s">
        <v>18</v>
      </c>
      <c r="B68" s="94"/>
      <c r="C68" s="94"/>
      <c r="D68" s="94"/>
      <c r="E68" s="94"/>
      <c r="F68" s="94"/>
      <c r="G68" s="94"/>
      <c r="H68" s="94"/>
      <c r="I68" s="94"/>
      <c r="J68" s="94"/>
      <c r="K68" s="94"/>
      <c r="L68" s="94"/>
    </row>
    <row r="69" spans="1:13" s="2" customFormat="1" ht="45" x14ac:dyDescent="0.25">
      <c r="A69" s="91" t="s">
        <v>22</v>
      </c>
      <c r="B69" s="92"/>
      <c r="C69" s="92"/>
      <c r="D69" s="92"/>
      <c r="E69" s="93"/>
      <c r="F69" s="18" t="s">
        <v>8</v>
      </c>
      <c r="G69" s="18" t="s">
        <v>70</v>
      </c>
      <c r="H69" s="18" t="s">
        <v>71</v>
      </c>
      <c r="I69" s="18" t="s">
        <v>82</v>
      </c>
      <c r="J69" s="18" t="s">
        <v>76</v>
      </c>
      <c r="K69" s="27" t="s">
        <v>77</v>
      </c>
      <c r="L69" s="28"/>
    </row>
    <row r="70" spans="1:13" s="2" customFormat="1" x14ac:dyDescent="0.25">
      <c r="A70" s="86" t="s">
        <v>60</v>
      </c>
      <c r="B70" s="86"/>
      <c r="C70" s="86"/>
      <c r="D70" s="86"/>
      <c r="E70" s="86"/>
      <c r="F70" s="3" t="s">
        <v>20</v>
      </c>
      <c r="G70" s="6">
        <f>0.032</f>
        <v>3.2000000000000001E-2</v>
      </c>
      <c r="H70" s="6">
        <f>'Работа №3'!H71</f>
        <v>438.33</v>
      </c>
      <c r="I70" s="6">
        <f>H70*G70</f>
        <v>14.02656</v>
      </c>
      <c r="J70" s="25">
        <f>J65</f>
        <v>40</v>
      </c>
      <c r="K70" s="17">
        <f>I70/J70</f>
        <v>0.35066399999999998</v>
      </c>
      <c r="L70" s="31"/>
    </row>
    <row r="71" spans="1:13" s="2" customFormat="1" x14ac:dyDescent="0.25">
      <c r="A71" s="86" t="s">
        <v>19</v>
      </c>
      <c r="B71" s="86"/>
      <c r="C71" s="86"/>
      <c r="D71" s="86"/>
      <c r="E71" s="86"/>
      <c r="F71" s="3" t="s">
        <v>20</v>
      </c>
      <c r="G71" s="6">
        <f>0.032</f>
        <v>3.2000000000000001E-2</v>
      </c>
      <c r="H71" s="6">
        <f>'Работа №3'!H72</f>
        <v>570</v>
      </c>
      <c r="I71" s="6">
        <f t="shared" ref="I71:I76" si="9">H71*G71</f>
        <v>18.240000000000002</v>
      </c>
      <c r="J71" s="25">
        <f>J70</f>
        <v>40</v>
      </c>
      <c r="K71" s="17">
        <f t="shared" ref="K71:K76" si="10">I71/J71</f>
        <v>0.45600000000000007</v>
      </c>
      <c r="L71" s="31"/>
    </row>
    <row r="72" spans="1:13" s="2" customFormat="1" ht="29.25" customHeight="1" x14ac:dyDescent="0.25">
      <c r="A72" s="87" t="s">
        <v>84</v>
      </c>
      <c r="B72" s="87"/>
      <c r="C72" s="87"/>
      <c r="D72" s="87"/>
      <c r="E72" s="87"/>
      <c r="F72" s="3" t="s">
        <v>20</v>
      </c>
      <c r="G72" s="6">
        <v>2.9700000000000001E-2</v>
      </c>
      <c r="H72" s="6">
        <f>'Работа №3'!H73</f>
        <v>2284</v>
      </c>
      <c r="I72" s="6">
        <f t="shared" si="9"/>
        <v>67.834800000000001</v>
      </c>
      <c r="J72" s="25">
        <f>J71</f>
        <v>40</v>
      </c>
      <c r="K72" s="17">
        <f t="shared" si="10"/>
        <v>1.69587</v>
      </c>
      <c r="L72" s="31"/>
    </row>
    <row r="73" spans="1:13" s="2" customFormat="1" ht="16.5" customHeight="1" x14ac:dyDescent="0.25">
      <c r="A73" s="86" t="s">
        <v>106</v>
      </c>
      <c r="B73" s="86"/>
      <c r="C73" s="86"/>
      <c r="D73" s="86"/>
      <c r="E73" s="86"/>
      <c r="F73" s="3" t="s">
        <v>20</v>
      </c>
      <c r="G73" s="6">
        <v>2.9700000000000001E-2</v>
      </c>
      <c r="H73" s="6">
        <f>'Работа №3'!H74</f>
        <v>3000</v>
      </c>
      <c r="I73" s="6">
        <f t="shared" si="9"/>
        <v>89.100000000000009</v>
      </c>
      <c r="J73" s="25">
        <f>J72</f>
        <v>40</v>
      </c>
      <c r="K73" s="17">
        <f t="shared" si="10"/>
        <v>2.2275</v>
      </c>
      <c r="L73" s="31"/>
    </row>
    <row r="74" spans="1:13" s="2" customFormat="1" ht="16.5" customHeight="1" x14ac:dyDescent="0.25">
      <c r="A74" s="87" t="s">
        <v>85</v>
      </c>
      <c r="B74" s="87"/>
      <c r="C74" s="87"/>
      <c r="D74" s="87"/>
      <c r="E74" s="87"/>
      <c r="F74" s="3" t="s">
        <v>20</v>
      </c>
      <c r="G74" s="6">
        <v>3.2000000000000001E-2</v>
      </c>
      <c r="H74" s="6">
        <f>'Работа №3'!H75</f>
        <v>4000</v>
      </c>
      <c r="I74" s="6">
        <f t="shared" si="9"/>
        <v>128</v>
      </c>
      <c r="J74" s="25">
        <f>J72</f>
        <v>40</v>
      </c>
      <c r="K74" s="17">
        <f t="shared" si="10"/>
        <v>3.2</v>
      </c>
      <c r="L74" s="31"/>
    </row>
    <row r="75" spans="1:13" s="2" customFormat="1" ht="15" customHeight="1" x14ac:dyDescent="0.25">
      <c r="A75" s="87" t="s">
        <v>59</v>
      </c>
      <c r="B75" s="87"/>
      <c r="C75" s="87"/>
      <c r="D75" s="87"/>
      <c r="E75" s="87"/>
      <c r="F75" s="3" t="s">
        <v>20</v>
      </c>
      <c r="G75" s="6">
        <v>3.2000000000000001E-2</v>
      </c>
      <c r="H75" s="6">
        <f>'Работа №3'!H76</f>
        <v>3000</v>
      </c>
      <c r="I75" s="6">
        <f t="shared" si="9"/>
        <v>96</v>
      </c>
      <c r="J75" s="25">
        <f>J72</f>
        <v>40</v>
      </c>
      <c r="K75" s="17">
        <f t="shared" si="10"/>
        <v>2.4</v>
      </c>
      <c r="L75" s="31"/>
    </row>
    <row r="76" spans="1:13" s="2" customFormat="1" ht="15" customHeight="1" x14ac:dyDescent="0.25">
      <c r="A76" s="87" t="s">
        <v>107</v>
      </c>
      <c r="B76" s="87"/>
      <c r="C76" s="87"/>
      <c r="D76" s="87"/>
      <c r="E76" s="87"/>
      <c r="F76" s="3" t="s">
        <v>20</v>
      </c>
      <c r="G76" s="6">
        <v>3.2000000000000001E-2</v>
      </c>
      <c r="H76" s="6">
        <f>'Работа №3'!H77</f>
        <v>4000</v>
      </c>
      <c r="I76" s="6">
        <f t="shared" si="9"/>
        <v>128</v>
      </c>
      <c r="J76" s="25">
        <f>J73</f>
        <v>40</v>
      </c>
      <c r="K76" s="17">
        <f t="shared" si="10"/>
        <v>3.2</v>
      </c>
      <c r="L76" s="31"/>
    </row>
    <row r="77" spans="1:13" ht="17.25" customHeight="1" x14ac:dyDescent="0.25">
      <c r="A77" s="99" t="s">
        <v>21</v>
      </c>
      <c r="B77" s="100"/>
      <c r="C77" s="100"/>
      <c r="D77" s="100"/>
      <c r="E77" s="100"/>
      <c r="F77" s="100"/>
      <c r="G77" s="100"/>
      <c r="H77" s="101"/>
      <c r="I77" s="26">
        <f>SUM(I70:I76)</f>
        <v>541.20136000000002</v>
      </c>
      <c r="J77" s="26"/>
      <c r="K77" s="26">
        <f t="shared" ref="K77" si="11">SUM(K70:K76)</f>
        <v>13.530034000000001</v>
      </c>
      <c r="L77" s="31"/>
      <c r="M77" s="2"/>
    </row>
    <row r="78" spans="1:13" s="2" customFormat="1" ht="12.75" customHeight="1" x14ac:dyDescent="0.25"/>
    <row r="79" spans="1:13" s="2" customFormat="1" hidden="1" x14ac:dyDescent="0.25">
      <c r="A79" s="94" t="s">
        <v>86</v>
      </c>
      <c r="B79" s="94"/>
      <c r="C79" s="94"/>
      <c r="D79" s="94"/>
      <c r="E79" s="94"/>
      <c r="F79" s="94"/>
      <c r="G79" s="94"/>
      <c r="H79" s="94"/>
      <c r="I79" s="94"/>
      <c r="J79" s="94"/>
      <c r="K79" s="94"/>
      <c r="L79" s="94"/>
    </row>
    <row r="80" spans="1:13" s="2" customFormat="1" ht="60" hidden="1" customHeight="1" x14ac:dyDescent="0.25">
      <c r="A80" s="91" t="s">
        <v>22</v>
      </c>
      <c r="B80" s="92"/>
      <c r="C80" s="92"/>
      <c r="D80" s="92"/>
      <c r="E80" s="93"/>
      <c r="F80" s="18" t="s">
        <v>8</v>
      </c>
      <c r="G80" s="18" t="s">
        <v>70</v>
      </c>
      <c r="H80" s="18" t="s">
        <v>71</v>
      </c>
      <c r="I80" s="18" t="s">
        <v>82</v>
      </c>
      <c r="J80" s="18" t="s">
        <v>76</v>
      </c>
      <c r="K80" s="24" t="s">
        <v>77</v>
      </c>
      <c r="L80" s="34"/>
    </row>
    <row r="81" spans="1:13" s="2" customFormat="1" ht="18.75" hidden="1" customHeight="1" x14ac:dyDescent="0.25">
      <c r="A81" s="88" t="s">
        <v>108</v>
      </c>
      <c r="B81" s="89"/>
      <c r="C81" s="89"/>
      <c r="D81" s="89"/>
      <c r="E81" s="90"/>
      <c r="F81" s="3" t="s">
        <v>20</v>
      </c>
      <c r="G81" s="33"/>
      <c r="H81" s="6">
        <v>6000</v>
      </c>
      <c r="I81" s="6">
        <f>G81*H81</f>
        <v>0</v>
      </c>
      <c r="J81" s="25">
        <f>J75</f>
        <v>40</v>
      </c>
      <c r="K81" s="6">
        <f t="shared" ref="K81" si="12">I81/J81</f>
        <v>0</v>
      </c>
      <c r="L81" s="14"/>
    </row>
    <row r="82" spans="1:13" s="2" customFormat="1" hidden="1" x14ac:dyDescent="0.25">
      <c r="A82" s="99" t="s">
        <v>88</v>
      </c>
      <c r="B82" s="100"/>
      <c r="C82" s="100"/>
      <c r="D82" s="100"/>
      <c r="E82" s="100"/>
      <c r="F82" s="100"/>
      <c r="G82" s="100"/>
      <c r="H82" s="100"/>
      <c r="I82" s="35">
        <f>SUM(I81:I81)</f>
        <v>0</v>
      </c>
      <c r="J82" s="35"/>
      <c r="K82" s="35">
        <f>SUM(K81:K81)</f>
        <v>0</v>
      </c>
      <c r="L82" s="14"/>
    </row>
    <row r="83" spans="1:13" s="2" customFormat="1" hidden="1" x14ac:dyDescent="0.25">
      <c r="A83" s="13"/>
      <c r="B83" s="13"/>
      <c r="C83" s="13"/>
      <c r="D83" s="13"/>
      <c r="E83" s="13"/>
      <c r="F83" s="13"/>
      <c r="G83" s="13"/>
      <c r="H83" s="13"/>
      <c r="I83" s="36"/>
      <c r="J83" s="36"/>
      <c r="K83" s="36"/>
      <c r="L83" s="14"/>
    </row>
    <row r="84" spans="1:13" s="2" customFormat="1" x14ac:dyDescent="0.25">
      <c r="A84" s="94" t="s">
        <v>89</v>
      </c>
      <c r="B84" s="94"/>
      <c r="C84" s="94"/>
      <c r="D84" s="94"/>
      <c r="E84" s="94"/>
      <c r="F84" s="94"/>
      <c r="G84" s="94"/>
      <c r="H84" s="94"/>
      <c r="I84" s="94"/>
      <c r="J84" s="94"/>
      <c r="K84" s="94"/>
      <c r="L84" s="94"/>
    </row>
    <row r="85" spans="1:13" s="2" customFormat="1" ht="60" customHeight="1" x14ac:dyDescent="0.25">
      <c r="A85" s="91" t="s">
        <v>23</v>
      </c>
      <c r="B85" s="92"/>
      <c r="C85" s="92"/>
      <c r="D85" s="92"/>
      <c r="E85" s="93"/>
      <c r="F85" s="18" t="s">
        <v>8</v>
      </c>
      <c r="G85" s="18" t="s">
        <v>70</v>
      </c>
      <c r="H85" s="18" t="s">
        <v>71</v>
      </c>
      <c r="I85" s="18" t="s">
        <v>82</v>
      </c>
      <c r="J85" s="19" t="s">
        <v>76</v>
      </c>
      <c r="K85" s="24" t="s">
        <v>77</v>
      </c>
      <c r="L85" s="34"/>
      <c r="M85" s="34"/>
    </row>
    <row r="86" spans="1:13" s="2" customFormat="1" ht="46.5" customHeight="1" x14ac:dyDescent="0.25">
      <c r="A86" s="91" t="s">
        <v>24</v>
      </c>
      <c r="B86" s="92"/>
      <c r="C86" s="92"/>
      <c r="D86" s="92"/>
      <c r="E86" s="93"/>
      <c r="F86" s="7" t="s">
        <v>25</v>
      </c>
      <c r="G86" s="58">
        <f>'Работа №3'!G87</f>
        <v>1.0800000000000001E-2</v>
      </c>
      <c r="H86" s="6">
        <f>'Работа №3'!H87</f>
        <v>536.9</v>
      </c>
      <c r="I86" s="6">
        <f>G86*H86*12</f>
        <v>69.582239999999999</v>
      </c>
      <c r="J86" s="37">
        <f>J81</f>
        <v>40</v>
      </c>
      <c r="K86" s="6">
        <f>I86/J86</f>
        <v>1.7395559999999999</v>
      </c>
      <c r="L86" s="38"/>
      <c r="M86" s="14"/>
    </row>
    <row r="87" spans="1:13" s="2" customFormat="1" ht="46.5" customHeight="1" x14ac:dyDescent="0.25">
      <c r="A87" s="91" t="str">
        <f>'Работа №3'!A88:E88</f>
        <v>Абонентская связь (дополнительно)</v>
      </c>
      <c r="B87" s="92"/>
      <c r="C87" s="92"/>
      <c r="D87" s="92"/>
      <c r="E87" s="93"/>
      <c r="F87" s="7" t="s">
        <v>25</v>
      </c>
      <c r="G87" s="6">
        <f>'Работа №3'!G88</f>
        <v>3.2399999999999998E-2</v>
      </c>
      <c r="H87" s="6">
        <f>'Работа №3'!H88</f>
        <v>76.7</v>
      </c>
      <c r="I87" s="6">
        <f>G87*H87</f>
        <v>2.48508</v>
      </c>
      <c r="J87" s="37">
        <v>40</v>
      </c>
      <c r="K87" s="6">
        <f t="shared" ref="K87:K88" si="13">I87/J87</f>
        <v>6.2127000000000002E-2</v>
      </c>
      <c r="L87" s="38"/>
      <c r="M87" s="14"/>
    </row>
    <row r="88" spans="1:13" s="2" customFormat="1" ht="46.5" customHeight="1" x14ac:dyDescent="0.25">
      <c r="A88" s="91" t="str">
        <f>'Работа №3'!A89:E89</f>
        <v>Услуги междугородней связи</v>
      </c>
      <c r="B88" s="92"/>
      <c r="C88" s="92"/>
      <c r="D88" s="92"/>
      <c r="E88" s="93"/>
      <c r="F88" s="7" t="s">
        <v>25</v>
      </c>
      <c r="G88" s="33"/>
      <c r="H88" s="6"/>
      <c r="I88" s="6">
        <f>'Работа №3'!I89</f>
        <v>5.6925999999999997</v>
      </c>
      <c r="J88" s="37">
        <v>40</v>
      </c>
      <c r="K88" s="6">
        <f t="shared" si="13"/>
        <v>0.142315</v>
      </c>
      <c r="L88" s="38"/>
      <c r="M88" s="14"/>
    </row>
    <row r="89" spans="1:13" s="2" customFormat="1" ht="37.5" customHeight="1" x14ac:dyDescent="0.25">
      <c r="A89" s="91" t="s">
        <v>90</v>
      </c>
      <c r="B89" s="92"/>
      <c r="C89" s="92"/>
      <c r="D89" s="92"/>
      <c r="E89" s="93"/>
      <c r="F89" s="7" t="s">
        <v>91</v>
      </c>
      <c r="G89" s="6">
        <f>'Работа №3'!G90</f>
        <v>3.2399999999999998E-2</v>
      </c>
      <c r="H89" s="6">
        <f>'Работа №3'!H90</f>
        <v>1000</v>
      </c>
      <c r="I89" s="6">
        <f>G89*H89</f>
        <v>32.4</v>
      </c>
      <c r="J89" s="37">
        <f>J86</f>
        <v>40</v>
      </c>
      <c r="K89" s="6">
        <f>I89/J89</f>
        <v>0.80999999999999994</v>
      </c>
      <c r="L89" s="38"/>
      <c r="M89" s="14"/>
    </row>
    <row r="90" spans="1:13" s="2" customFormat="1" x14ac:dyDescent="0.25">
      <c r="A90" s="99" t="s">
        <v>26</v>
      </c>
      <c r="B90" s="100"/>
      <c r="C90" s="100"/>
      <c r="D90" s="100"/>
      <c r="E90" s="100"/>
      <c r="F90" s="100"/>
      <c r="G90" s="100"/>
      <c r="H90" s="101"/>
      <c r="I90" s="35">
        <f t="shared" ref="I90" si="14">SUM(I86:I89)</f>
        <v>110.15992</v>
      </c>
      <c r="J90" s="39"/>
      <c r="K90" s="39">
        <f>SUM(K86:K89)</f>
        <v>2.7539979999999997</v>
      </c>
      <c r="L90" s="40"/>
      <c r="M90" s="14"/>
    </row>
    <row r="91" spans="1:13" s="2" customFormat="1" x14ac:dyDescent="0.25">
      <c r="A91" s="13"/>
      <c r="B91" s="13"/>
      <c r="C91" s="13"/>
      <c r="D91" s="13"/>
      <c r="E91" s="13"/>
      <c r="F91" s="13"/>
      <c r="G91" s="13"/>
      <c r="H91" s="13"/>
      <c r="I91" s="36"/>
      <c r="J91" s="41"/>
      <c r="K91" s="41"/>
      <c r="L91" s="40"/>
      <c r="M91" s="14"/>
    </row>
    <row r="92" spans="1:13" s="2" customFormat="1" x14ac:dyDescent="0.25">
      <c r="A92" s="94" t="s">
        <v>43</v>
      </c>
      <c r="B92" s="94"/>
      <c r="C92" s="94"/>
      <c r="D92" s="94"/>
      <c r="E92" s="94"/>
      <c r="F92" s="94"/>
      <c r="G92" s="94"/>
      <c r="H92" s="94"/>
      <c r="I92" s="94"/>
      <c r="J92" s="94"/>
      <c r="K92" s="94"/>
      <c r="L92" s="94"/>
    </row>
    <row r="93" spans="1:13" s="2" customFormat="1" ht="75" x14ac:dyDescent="0.25">
      <c r="A93" s="91" t="s">
        <v>5</v>
      </c>
      <c r="B93" s="92"/>
      <c r="C93" s="92"/>
      <c r="D93" s="92"/>
      <c r="E93" s="93"/>
      <c r="F93" s="18" t="s">
        <v>6</v>
      </c>
      <c r="G93" s="18" t="s">
        <v>1</v>
      </c>
      <c r="H93" s="18" t="s">
        <v>74</v>
      </c>
      <c r="I93" s="18" t="s">
        <v>75</v>
      </c>
      <c r="J93" s="18" t="s">
        <v>76</v>
      </c>
      <c r="K93" s="24" t="s">
        <v>77</v>
      </c>
      <c r="L93" s="5"/>
    </row>
    <row r="94" spans="1:13" s="2" customFormat="1" ht="15" customHeight="1" x14ac:dyDescent="0.25">
      <c r="A94" s="86" t="s">
        <v>3</v>
      </c>
      <c r="B94" s="86"/>
      <c r="C94" s="86"/>
      <c r="D94" s="86"/>
      <c r="E94" s="86"/>
      <c r="F94" s="8">
        <f>'Работа №3'!F96</f>
        <v>22813.39</v>
      </c>
      <c r="G94" s="3">
        <f>L18</f>
        <v>2.7000000000000001E-3</v>
      </c>
      <c r="H94" s="42">
        <f>F94*12*G94</f>
        <v>739.15383600000007</v>
      </c>
      <c r="I94" s="6">
        <f>H94*1.302</f>
        <v>962.37829447200011</v>
      </c>
      <c r="J94" s="25">
        <f>J89</f>
        <v>40</v>
      </c>
      <c r="K94" s="6">
        <f>I94/J94</f>
        <v>24.059457361800003</v>
      </c>
      <c r="L94" s="6"/>
    </row>
    <row r="95" spans="1:13" s="2" customFormat="1" ht="15" customHeight="1" x14ac:dyDescent="0.25">
      <c r="A95" s="86" t="s">
        <v>99</v>
      </c>
      <c r="B95" s="86"/>
      <c r="C95" s="86"/>
      <c r="D95" s="86"/>
      <c r="E95" s="86"/>
      <c r="F95" s="8">
        <f>'Работа №3'!F97</f>
        <v>16072.85</v>
      </c>
      <c r="G95" s="3">
        <f t="shared" ref="G95:G96" si="15">L19</f>
        <v>2.7000000000000001E-3</v>
      </c>
      <c r="H95" s="42">
        <f t="shared" ref="H95:H96" si="16">F95*12*G95</f>
        <v>520.76034000000004</v>
      </c>
      <c r="I95" s="6">
        <f t="shared" ref="I95:I96" si="17">H95*1.302</f>
        <v>678.02996268000004</v>
      </c>
      <c r="J95" s="25">
        <f>J94</f>
        <v>40</v>
      </c>
      <c r="K95" s="6">
        <f t="shared" ref="K95:K96" si="18">I95/J95</f>
        <v>16.950749067</v>
      </c>
      <c r="L95" s="6"/>
    </row>
    <row r="96" spans="1:13" s="2" customFormat="1" ht="15" customHeight="1" x14ac:dyDescent="0.25">
      <c r="A96" s="104" t="s">
        <v>56</v>
      </c>
      <c r="B96" s="105"/>
      <c r="C96" s="105"/>
      <c r="D96" s="105"/>
      <c r="E96" s="106"/>
      <c r="F96" s="8">
        <f>'Работа №3'!F98</f>
        <v>7902.99</v>
      </c>
      <c r="G96" s="3">
        <f t="shared" si="15"/>
        <v>2.7000000000000001E-3</v>
      </c>
      <c r="H96" s="42">
        <f t="shared" si="16"/>
        <v>256.05687600000005</v>
      </c>
      <c r="I96" s="6">
        <f t="shared" si="17"/>
        <v>333.38605255200008</v>
      </c>
      <c r="J96" s="25">
        <f>J95</f>
        <v>40</v>
      </c>
      <c r="K96" s="6">
        <f t="shared" si="18"/>
        <v>8.334651313800002</v>
      </c>
      <c r="L96" s="6"/>
    </row>
    <row r="97" spans="1:14" ht="20.25" customHeight="1" x14ac:dyDescent="0.25">
      <c r="A97" s="95" t="s">
        <v>27</v>
      </c>
      <c r="B97" s="96"/>
      <c r="C97" s="96"/>
      <c r="D97" s="96"/>
      <c r="E97" s="96"/>
      <c r="F97" s="96"/>
      <c r="G97" s="96"/>
      <c r="H97" s="97"/>
      <c r="I97" s="35">
        <f>SUM(I94:I96)</f>
        <v>1973.7943097040004</v>
      </c>
      <c r="J97" s="39"/>
      <c r="K97" s="39">
        <f>SUM(K94:K96)</f>
        <v>49.344857742600006</v>
      </c>
      <c r="L97" s="43"/>
      <c r="M97" s="73"/>
    </row>
    <row r="98" spans="1:14" s="2" customFormat="1" ht="12" customHeight="1" x14ac:dyDescent="0.25">
      <c r="F98" s="15"/>
      <c r="G98" s="15"/>
      <c r="H98" s="15"/>
      <c r="I98" s="15"/>
      <c r="J98" s="15"/>
      <c r="K98" s="15"/>
      <c r="L98" s="15"/>
    </row>
    <row r="99" spans="1:14" x14ac:dyDescent="0.25">
      <c r="A99" s="112" t="s">
        <v>92</v>
      </c>
      <c r="B99" s="112"/>
      <c r="C99" s="112"/>
      <c r="D99" s="112"/>
      <c r="E99" s="112"/>
      <c r="F99" s="112"/>
      <c r="G99" s="112"/>
      <c r="H99" s="112"/>
      <c r="I99" s="112"/>
      <c r="J99" s="112"/>
      <c r="K99" s="112"/>
      <c r="L99" s="118"/>
      <c r="M99" s="2"/>
    </row>
    <row r="100" spans="1:14" ht="45" x14ac:dyDescent="0.25">
      <c r="A100" s="98" t="s">
        <v>93</v>
      </c>
      <c r="B100" s="98"/>
      <c r="C100" s="98"/>
      <c r="D100" s="98"/>
      <c r="E100" s="98"/>
      <c r="F100" s="18" t="s">
        <v>8</v>
      </c>
      <c r="G100" s="18" t="s">
        <v>70</v>
      </c>
      <c r="H100" s="18" t="s">
        <v>71</v>
      </c>
      <c r="I100" s="18" t="s">
        <v>82</v>
      </c>
      <c r="J100" s="18" t="s">
        <v>76</v>
      </c>
      <c r="K100" s="27" t="s">
        <v>77</v>
      </c>
      <c r="L100" s="28"/>
      <c r="M100" s="2"/>
    </row>
    <row r="101" spans="1:14" x14ac:dyDescent="0.25">
      <c r="A101" s="86" t="s">
        <v>87</v>
      </c>
      <c r="B101" s="86"/>
      <c r="C101" s="86"/>
      <c r="D101" s="86"/>
      <c r="E101" s="86"/>
      <c r="F101" s="3" t="s">
        <v>28</v>
      </c>
      <c r="G101" s="33"/>
      <c r="H101" s="42"/>
      <c r="I101" s="42">
        <f>'Работа №3'!I103</f>
        <v>130.07</v>
      </c>
      <c r="J101" s="25">
        <f>J89</f>
        <v>40</v>
      </c>
      <c r="K101" s="17">
        <f>I101/J101</f>
        <v>3.2517499999999999</v>
      </c>
      <c r="L101" s="31"/>
      <c r="M101" s="2"/>
    </row>
    <row r="102" spans="1:14" hidden="1" x14ac:dyDescent="0.25">
      <c r="A102" s="86" t="s">
        <v>109</v>
      </c>
      <c r="B102" s="86"/>
      <c r="C102" s="86"/>
      <c r="D102" s="86"/>
      <c r="E102" s="86"/>
      <c r="F102" s="3" t="s">
        <v>28</v>
      </c>
      <c r="G102" s="33"/>
      <c r="H102" s="42">
        <v>33436.800000000003</v>
      </c>
      <c r="I102" s="42">
        <f>G102*H102</f>
        <v>0</v>
      </c>
      <c r="J102" s="25">
        <f>J101</f>
        <v>40</v>
      </c>
      <c r="K102" s="17">
        <f>I102/J102</f>
        <v>0</v>
      </c>
      <c r="L102" s="31"/>
      <c r="M102" s="2"/>
    </row>
    <row r="103" spans="1:14" x14ac:dyDescent="0.25">
      <c r="A103" s="99" t="s">
        <v>94</v>
      </c>
      <c r="B103" s="100"/>
      <c r="C103" s="100"/>
      <c r="D103" s="100"/>
      <c r="E103" s="100"/>
      <c r="F103" s="100"/>
      <c r="G103" s="100"/>
      <c r="H103" s="100"/>
      <c r="I103" s="35">
        <f>SUM(I101:I102)</f>
        <v>130.07</v>
      </c>
      <c r="J103" s="39"/>
      <c r="K103" s="39">
        <f>SUM(K101:K102)</f>
        <v>3.2517499999999999</v>
      </c>
      <c r="L103" s="31"/>
      <c r="M103" s="2"/>
    </row>
    <row r="104" spans="1:14" s="2" customFormat="1" x14ac:dyDescent="0.25">
      <c r="F104" s="15"/>
      <c r="G104" s="15"/>
      <c r="H104" s="15"/>
      <c r="I104" s="15"/>
      <c r="J104" s="15"/>
      <c r="K104" s="15"/>
      <c r="L104" s="15"/>
      <c r="N104" s="73"/>
    </row>
    <row r="105" spans="1:14" s="2" customFormat="1" ht="12.75" customHeight="1" x14ac:dyDescent="0.25">
      <c r="A105" s="112" t="s">
        <v>29</v>
      </c>
      <c r="B105" s="112"/>
      <c r="C105" s="112"/>
      <c r="D105" s="112"/>
      <c r="E105" s="112"/>
      <c r="F105" s="112"/>
      <c r="G105" s="112"/>
      <c r="H105" s="112"/>
      <c r="I105" s="112"/>
      <c r="J105" s="112"/>
      <c r="K105" s="112"/>
      <c r="L105" s="112"/>
    </row>
    <row r="106" spans="1:14" s="2" customFormat="1" ht="15" customHeight="1" x14ac:dyDescent="0.25">
      <c r="A106" s="113" t="s">
        <v>30</v>
      </c>
      <c r="B106" s="113"/>
      <c r="C106" s="113"/>
      <c r="D106" s="91" t="s">
        <v>31</v>
      </c>
      <c r="E106" s="92"/>
      <c r="F106" s="92"/>
      <c r="G106" s="92"/>
      <c r="H106" s="92"/>
      <c r="I106" s="92"/>
      <c r="J106" s="93"/>
      <c r="K106" s="113" t="s">
        <v>42</v>
      </c>
      <c r="L106" s="113"/>
    </row>
    <row r="107" spans="1:14" s="2" customFormat="1" ht="30" x14ac:dyDescent="0.25">
      <c r="A107" s="3" t="s">
        <v>32</v>
      </c>
      <c r="B107" s="5" t="s">
        <v>33</v>
      </c>
      <c r="C107" s="3" t="s">
        <v>34</v>
      </c>
      <c r="D107" s="3" t="s">
        <v>35</v>
      </c>
      <c r="E107" s="3" t="s">
        <v>36</v>
      </c>
      <c r="F107" s="3" t="s">
        <v>37</v>
      </c>
      <c r="G107" s="3" t="s">
        <v>38</v>
      </c>
      <c r="H107" s="3" t="s">
        <v>39</v>
      </c>
      <c r="I107" s="3" t="s">
        <v>40</v>
      </c>
      <c r="J107" s="3" t="s">
        <v>41</v>
      </c>
      <c r="K107" s="113"/>
      <c r="L107" s="113"/>
    </row>
    <row r="108" spans="1:14" s="2" customFormat="1" x14ac:dyDescent="0.25">
      <c r="A108" s="6">
        <f>K58</f>
        <v>332.03197410138</v>
      </c>
      <c r="B108" s="6"/>
      <c r="C108" s="6"/>
      <c r="D108" s="6">
        <f>K66</f>
        <v>119.40049999999999</v>
      </c>
      <c r="E108" s="6">
        <f>K77</f>
        <v>13.530034000000001</v>
      </c>
      <c r="F108" s="6"/>
      <c r="G108" s="6">
        <f>K90</f>
        <v>2.7539979999999997</v>
      </c>
      <c r="H108" s="3"/>
      <c r="I108" s="6">
        <f>K97</f>
        <v>49.344857742600006</v>
      </c>
      <c r="J108" s="6">
        <f>K103+K82</f>
        <v>3.2517499999999999</v>
      </c>
      <c r="K108" s="107">
        <f>SUM(A108:J108)</f>
        <v>520.31311384397998</v>
      </c>
      <c r="L108" s="108"/>
    </row>
    <row r="109" spans="1:14" s="2" customFormat="1" x14ac:dyDescent="0.25"/>
    <row r="110" spans="1:14" ht="15.75" x14ac:dyDescent="0.25">
      <c r="A110" s="10" t="s">
        <v>66</v>
      </c>
      <c r="B110" s="11"/>
      <c r="C110" s="11"/>
      <c r="D110" s="11"/>
      <c r="E110" s="11"/>
      <c r="F110" s="109" t="str">
        <f>'Работа №3'!F112:H112</f>
        <v xml:space="preserve">          О. Е. Федичкина</v>
      </c>
      <c r="G110" s="110"/>
      <c r="H110" s="110"/>
      <c r="I110" s="2"/>
      <c r="J110" s="2"/>
      <c r="K110" s="2"/>
      <c r="L110" s="2"/>
      <c r="M110" s="2"/>
      <c r="N110" s="2"/>
    </row>
    <row r="111" spans="1:14" x14ac:dyDescent="0.25">
      <c r="A111" s="2"/>
      <c r="B111" s="2"/>
      <c r="C111" s="2"/>
      <c r="D111" s="2"/>
      <c r="E111" s="2"/>
      <c r="F111" s="2"/>
      <c r="G111" s="2"/>
      <c r="H111" s="2"/>
      <c r="I111" s="44">
        <f>I58+I66+I77+I82+I90+I97+I103</f>
        <v>20812.524553759198</v>
      </c>
      <c r="J111" s="2"/>
      <c r="K111" s="44">
        <f>K108*J96</f>
        <v>20812.524553759198</v>
      </c>
      <c r="L111" s="2"/>
      <c r="M111" s="2"/>
      <c r="N111" s="2"/>
    </row>
    <row r="112" spans="1:14" x14ac:dyDescent="0.25">
      <c r="A112" s="2"/>
      <c r="B112" s="2"/>
      <c r="C112" s="2"/>
      <c r="D112" s="2"/>
      <c r="E112" s="2"/>
      <c r="F112" s="2"/>
      <c r="G112" s="2"/>
      <c r="H112" s="2"/>
      <c r="I112" s="45"/>
      <c r="J112" s="2"/>
      <c r="K112" s="2"/>
      <c r="L112" s="2"/>
      <c r="M112" s="2"/>
      <c r="N112" s="2"/>
    </row>
    <row r="113" spans="1:14" x14ac:dyDescent="0.25">
      <c r="A113" s="12" t="str">
        <f>'Работа №3'!A115:D115</f>
        <v>Курлович Анастасия Вячеславовна</v>
      </c>
      <c r="C113" s="1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</row>
    <row r="114" spans="1:14" x14ac:dyDescent="0.25">
      <c r="A114" s="12" t="s">
        <v>61</v>
      </c>
      <c r="C114" s="12"/>
    </row>
  </sheetData>
  <mergeCells count="112">
    <mergeCell ref="A11:M11"/>
    <mergeCell ref="A17:E17"/>
    <mergeCell ref="G17:K17"/>
    <mergeCell ref="A18:E18"/>
    <mergeCell ref="G18:K18"/>
    <mergeCell ref="A19:E19"/>
    <mergeCell ref="G19:K19"/>
    <mergeCell ref="A3:D3"/>
    <mergeCell ref="A4:F4"/>
    <mergeCell ref="A5:F5"/>
    <mergeCell ref="A7:F7"/>
    <mergeCell ref="A9:M9"/>
    <mergeCell ref="A10:M10"/>
    <mergeCell ref="A23:E23"/>
    <mergeCell ref="G23:K23"/>
    <mergeCell ref="A24:E24"/>
    <mergeCell ref="G24:K24"/>
    <mergeCell ref="A25:E25"/>
    <mergeCell ref="G25:K25"/>
    <mergeCell ref="A20:E20"/>
    <mergeCell ref="G20:K20"/>
    <mergeCell ref="A21:E21"/>
    <mergeCell ref="G21:K21"/>
    <mergeCell ref="A22:E22"/>
    <mergeCell ref="G22:K22"/>
    <mergeCell ref="A29:E29"/>
    <mergeCell ref="G29:K29"/>
    <mergeCell ref="A30:E30"/>
    <mergeCell ref="G30:K30"/>
    <mergeCell ref="A31:E31"/>
    <mergeCell ref="G31:K31"/>
    <mergeCell ref="A26:E26"/>
    <mergeCell ref="G26:K26"/>
    <mergeCell ref="A27:E27"/>
    <mergeCell ref="G27:K27"/>
    <mergeCell ref="A28:E28"/>
    <mergeCell ref="G28:K28"/>
    <mergeCell ref="A35:E35"/>
    <mergeCell ref="G35:K35"/>
    <mergeCell ref="A36:E36"/>
    <mergeCell ref="G36:K36"/>
    <mergeCell ref="A46:E46"/>
    <mergeCell ref="A47:E47"/>
    <mergeCell ref="A48:E48"/>
    <mergeCell ref="A49:E49"/>
    <mergeCell ref="A32:E32"/>
    <mergeCell ref="G32:K32"/>
    <mergeCell ref="A33:E33"/>
    <mergeCell ref="G33:K33"/>
    <mergeCell ref="A34:E34"/>
    <mergeCell ref="G34:K34"/>
    <mergeCell ref="A39:E39"/>
    <mergeCell ref="A40:E40"/>
    <mergeCell ref="A41:E41"/>
    <mergeCell ref="A42:E42"/>
    <mergeCell ref="A43:E43"/>
    <mergeCell ref="A44:E44"/>
    <mergeCell ref="A45:E45"/>
    <mergeCell ref="F110:H110"/>
    <mergeCell ref="A60:L60"/>
    <mergeCell ref="A66:H66"/>
    <mergeCell ref="A82:H82"/>
    <mergeCell ref="A84:L84"/>
    <mergeCell ref="A86:E86"/>
    <mergeCell ref="A71:E71"/>
    <mergeCell ref="A72:E72"/>
    <mergeCell ref="A73:E73"/>
    <mergeCell ref="A103:H103"/>
    <mergeCell ref="A105:L105"/>
    <mergeCell ref="A106:C106"/>
    <mergeCell ref="D106:J106"/>
    <mergeCell ref="A100:E100"/>
    <mergeCell ref="A101:E101"/>
    <mergeCell ref="A99:L99"/>
    <mergeCell ref="A102:E102"/>
    <mergeCell ref="A94:E94"/>
    <mergeCell ref="A95:E95"/>
    <mergeCell ref="A96:E96"/>
    <mergeCell ref="A85:E85"/>
    <mergeCell ref="A93:E93"/>
    <mergeCell ref="A89:E89"/>
    <mergeCell ref="A79:L79"/>
    <mergeCell ref="K106:L107"/>
    <mergeCell ref="K108:L108"/>
    <mergeCell ref="A54:E54"/>
    <mergeCell ref="A55:E55"/>
    <mergeCell ref="A56:E56"/>
    <mergeCell ref="A81:E81"/>
    <mergeCell ref="A80:E80"/>
    <mergeCell ref="A62:E62"/>
    <mergeCell ref="A63:E63"/>
    <mergeCell ref="A64:E64"/>
    <mergeCell ref="A65:E65"/>
    <mergeCell ref="A68:L68"/>
    <mergeCell ref="A69:E69"/>
    <mergeCell ref="A70:E70"/>
    <mergeCell ref="A61:E61"/>
    <mergeCell ref="A74:E74"/>
    <mergeCell ref="A75:E75"/>
    <mergeCell ref="A50:E50"/>
    <mergeCell ref="A51:E51"/>
    <mergeCell ref="A52:E52"/>
    <mergeCell ref="A53:E53"/>
    <mergeCell ref="A57:E57"/>
    <mergeCell ref="A58:E58"/>
    <mergeCell ref="A90:H90"/>
    <mergeCell ref="A92:L92"/>
    <mergeCell ref="A97:H97"/>
    <mergeCell ref="A76:E76"/>
    <mergeCell ref="A77:H77"/>
    <mergeCell ref="A87:E87"/>
    <mergeCell ref="A88:E88"/>
  </mergeCells>
  <pageMargins left="0.70866141732283472" right="0.70866141732283472" top="0.74803149606299213" bottom="0.74803149606299213" header="0.31496062992125984" footer="0.31496062992125984"/>
  <pageSetup paperSize="9" scale="86" orientation="landscape" r:id="rId1"/>
  <rowBreaks count="2" manualBreakCount="2">
    <brk id="34" max="11" man="1"/>
    <brk id="67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5</vt:i4>
      </vt:variant>
    </vt:vector>
  </HeadingPairs>
  <TitlesOfParts>
    <vt:vector size="12" baseType="lpstr">
      <vt:lpstr>СВОД</vt:lpstr>
      <vt:lpstr>Услуга №1</vt:lpstr>
      <vt:lpstr>Услуга №2 </vt:lpstr>
      <vt:lpstr>Работа №1</vt:lpstr>
      <vt:lpstr>Работа №2</vt:lpstr>
      <vt:lpstr>Работа №3</vt:lpstr>
      <vt:lpstr>Работа №4</vt:lpstr>
      <vt:lpstr>'Работа №1'!Область_печати</vt:lpstr>
      <vt:lpstr>'Работа №2'!Область_печати</vt:lpstr>
      <vt:lpstr>'Работа №3'!Область_печати</vt:lpstr>
      <vt:lpstr>'Работа №4'!Область_печати</vt:lpstr>
      <vt:lpstr>'Услуга №2 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2018-12-17T08:44:55Z</dcterms:modified>
</cp:coreProperties>
</file>