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05" activeTab="3"/>
  </bookViews>
  <sheets>
    <sheet name="СВОД" sheetId="14" r:id="rId1"/>
    <sheet name="Услуга №1  " sheetId="11" r:id="rId2"/>
    <sheet name="Работа №1" sheetId="12" r:id="rId3"/>
    <sheet name="Работа №2" sheetId="13" r:id="rId4"/>
  </sheets>
  <calcPr calcId="162913"/>
</workbook>
</file>

<file path=xl/calcChain.xml><?xml version="1.0" encoding="utf-8"?>
<calcChain xmlns="http://schemas.openxmlformats.org/spreadsheetml/2006/main">
  <c r="G28" i="11" l="1"/>
  <c r="G29" i="11"/>
  <c r="G30" i="11"/>
  <c r="G31" i="11"/>
  <c r="G32" i="11"/>
  <c r="G28" i="12"/>
  <c r="G29" i="12"/>
  <c r="G30" i="12"/>
  <c r="G31" i="12"/>
  <c r="G32" i="12"/>
  <c r="G27" i="12"/>
  <c r="G28" i="13"/>
  <c r="G29" i="13"/>
  <c r="G30" i="13"/>
  <c r="G31" i="13"/>
  <c r="G32" i="13"/>
  <c r="G27" i="13"/>
  <c r="L23" i="13" l="1"/>
  <c r="F23" i="13"/>
  <c r="A95" i="13" l="1"/>
  <c r="A90" i="12"/>
  <c r="K41" i="11" l="1"/>
  <c r="K52" i="11"/>
  <c r="K74" i="11"/>
  <c r="K80" i="11"/>
  <c r="I79" i="12"/>
  <c r="I74" i="11"/>
  <c r="I71" i="13"/>
  <c r="I78" i="13"/>
  <c r="G77" i="13"/>
  <c r="G76" i="13"/>
  <c r="I73" i="12"/>
  <c r="G72" i="12"/>
  <c r="G71" i="12"/>
  <c r="G73" i="11"/>
  <c r="G72" i="11"/>
  <c r="I70" i="13"/>
  <c r="I63" i="11"/>
  <c r="K64" i="12"/>
  <c r="I65" i="11"/>
  <c r="I45" i="11" l="1"/>
  <c r="G56" i="13"/>
  <c r="G55" i="13"/>
  <c r="G53" i="13"/>
  <c r="G54" i="13"/>
  <c r="G52" i="13"/>
  <c r="G51" i="13"/>
  <c r="G50" i="13"/>
  <c r="J49" i="11"/>
  <c r="G51" i="12"/>
  <c r="G50" i="12"/>
  <c r="G49" i="12"/>
  <c r="G48" i="12"/>
  <c r="G47" i="12"/>
  <c r="G46" i="12"/>
  <c r="G45" i="12"/>
  <c r="I46" i="11"/>
  <c r="I52" i="11" s="1"/>
  <c r="I47" i="11"/>
  <c r="I48" i="11"/>
  <c r="I49" i="11"/>
  <c r="I50" i="11"/>
  <c r="I51" i="11"/>
  <c r="G51" i="11"/>
  <c r="G50" i="11"/>
  <c r="G49" i="11"/>
  <c r="G48" i="11"/>
  <c r="G47" i="11"/>
  <c r="G46" i="11"/>
  <c r="G45" i="11"/>
  <c r="J50" i="12"/>
  <c r="J49" i="12"/>
  <c r="J46" i="12" l="1"/>
  <c r="K27" i="11"/>
  <c r="J32" i="11"/>
  <c r="J31" i="11"/>
  <c r="J30" i="11"/>
  <c r="J29" i="11"/>
  <c r="J28" i="11"/>
  <c r="J27" i="11"/>
  <c r="I27" i="11"/>
  <c r="H27" i="11"/>
  <c r="H28" i="11" l="1"/>
  <c r="I28" i="11" s="1"/>
  <c r="H29" i="11"/>
  <c r="I29" i="11" s="1"/>
  <c r="K29" i="11" s="1"/>
  <c r="H30" i="11"/>
  <c r="I30" i="11" s="1"/>
  <c r="K30" i="11" s="1"/>
  <c r="H31" i="11"/>
  <c r="I31" i="11" s="1"/>
  <c r="K31" i="11" s="1"/>
  <c r="H32" i="11"/>
  <c r="I32" i="11" s="1"/>
  <c r="K32" i="11" s="1"/>
  <c r="G27" i="11"/>
  <c r="L23" i="11"/>
  <c r="I33" i="11" l="1"/>
  <c r="I87" i="11" s="1"/>
  <c r="K28" i="11"/>
  <c r="K33" i="11" s="1"/>
  <c r="G33" i="11"/>
  <c r="I40" i="11"/>
  <c r="I41" i="11" s="1"/>
  <c r="G37" i="11"/>
  <c r="G38" i="11"/>
  <c r="H39" i="13"/>
  <c r="G39" i="13" s="1"/>
  <c r="G40" i="11"/>
  <c r="G39" i="11"/>
  <c r="J37" i="12"/>
  <c r="G38" i="12"/>
  <c r="G37" i="12"/>
  <c r="J37" i="11"/>
  <c r="H77" i="12" l="1"/>
  <c r="H82" i="13"/>
  <c r="H70" i="13"/>
  <c r="H68" i="13"/>
  <c r="H65" i="12"/>
  <c r="H63" i="12"/>
  <c r="H62" i="13"/>
  <c r="H63" i="13"/>
  <c r="I63" i="13" s="1"/>
  <c r="H61" i="13"/>
  <c r="H57" i="12"/>
  <c r="H58" i="12"/>
  <c r="I58" i="12" s="1"/>
  <c r="H56" i="12"/>
  <c r="H55" i="13"/>
  <c r="I55" i="13" s="1"/>
  <c r="H56" i="13"/>
  <c r="I56" i="13" s="1"/>
  <c r="H53" i="13"/>
  <c r="I53" i="13" s="1"/>
  <c r="H54" i="13"/>
  <c r="I54" i="13" s="1"/>
  <c r="H51" i="13"/>
  <c r="I51" i="13" s="1"/>
  <c r="H52" i="13"/>
  <c r="I52" i="13" s="1"/>
  <c r="H50" i="13"/>
  <c r="I50" i="13" s="1"/>
  <c r="H50" i="12"/>
  <c r="I50" i="12" s="1"/>
  <c r="H51" i="12"/>
  <c r="I51" i="12" s="1"/>
  <c r="H48" i="12"/>
  <c r="I48" i="12" s="1"/>
  <c r="H49" i="12"/>
  <c r="I49" i="12" s="1"/>
  <c r="H46" i="12"/>
  <c r="I46" i="12" s="1"/>
  <c r="H47" i="12"/>
  <c r="I47" i="12" s="1"/>
  <c r="H45" i="12"/>
  <c r="I45" i="12" s="1"/>
  <c r="I52" i="12" s="1"/>
  <c r="H38" i="13"/>
  <c r="G38" i="13" s="1"/>
  <c r="H40" i="13"/>
  <c r="G40" i="13" s="1"/>
  <c r="H37" i="13"/>
  <c r="G37" i="13" s="1"/>
  <c r="H38" i="12"/>
  <c r="H39" i="12"/>
  <c r="G39" i="12" s="1"/>
  <c r="H40" i="12"/>
  <c r="G40" i="12" s="1"/>
  <c r="H37" i="12"/>
  <c r="F29" i="13"/>
  <c r="F30" i="13"/>
  <c r="F31" i="13"/>
  <c r="F32" i="13"/>
  <c r="F27" i="13"/>
  <c r="F77" i="13"/>
  <c r="F76" i="13"/>
  <c r="F72" i="12"/>
  <c r="F71" i="12"/>
  <c r="F29" i="12"/>
  <c r="F30" i="12"/>
  <c r="F31" i="12"/>
  <c r="F32" i="12"/>
  <c r="F27" i="12"/>
  <c r="H73" i="11" l="1"/>
  <c r="I73" i="11" s="1"/>
  <c r="H72" i="11"/>
  <c r="I72" i="11" s="1"/>
  <c r="I66" i="11"/>
  <c r="I57" i="11"/>
  <c r="I56" i="11"/>
  <c r="H72" i="12"/>
  <c r="I72" i="12" s="1"/>
  <c r="H71" i="12"/>
  <c r="I71" i="12" s="1"/>
  <c r="I65" i="12"/>
  <c r="I63" i="12"/>
  <c r="I57" i="12"/>
  <c r="I56" i="12"/>
  <c r="I38" i="12"/>
  <c r="I37" i="12"/>
  <c r="H32" i="12"/>
  <c r="I32" i="12" s="1"/>
  <c r="H31" i="12"/>
  <c r="I31" i="12" s="1"/>
  <c r="H30" i="12"/>
  <c r="I30" i="12" s="1"/>
  <c r="H29" i="12"/>
  <c r="I29" i="12" s="1"/>
  <c r="H28" i="12"/>
  <c r="I28" i="12" s="1"/>
  <c r="J27" i="12"/>
  <c r="J28" i="12" s="1"/>
  <c r="H27" i="12"/>
  <c r="I27" i="12" s="1"/>
  <c r="H77" i="13"/>
  <c r="I77" i="13" s="1"/>
  <c r="H76" i="13"/>
  <c r="I76" i="13" s="1"/>
  <c r="I68" i="13"/>
  <c r="I62" i="13"/>
  <c r="I61" i="13"/>
  <c r="I45" i="13"/>
  <c r="H32" i="13"/>
  <c r="I32" i="13" s="1"/>
  <c r="H31" i="13"/>
  <c r="I31" i="13" s="1"/>
  <c r="H30" i="13"/>
  <c r="I30" i="13" s="1"/>
  <c r="H29" i="13"/>
  <c r="I29" i="13" s="1"/>
  <c r="H28" i="13"/>
  <c r="I28" i="13" s="1"/>
  <c r="J27" i="13"/>
  <c r="J28" i="13" s="1"/>
  <c r="H27" i="13"/>
  <c r="I27" i="13" s="1"/>
  <c r="I33" i="12" l="1"/>
  <c r="I33" i="13"/>
  <c r="K33" i="13" s="1"/>
  <c r="I80" i="11"/>
  <c r="I66" i="12"/>
  <c r="I41" i="12"/>
  <c r="I59" i="11"/>
  <c r="I57" i="13"/>
  <c r="I84" i="13"/>
  <c r="I59" i="12"/>
  <c r="K28" i="13"/>
  <c r="I41" i="13"/>
  <c r="J72" i="11"/>
  <c r="J73" i="11" s="1"/>
  <c r="J78" i="11" s="1"/>
  <c r="J79" i="11" s="1"/>
  <c r="K79" i="11" s="1"/>
  <c r="J31" i="12"/>
  <c r="J29" i="12"/>
  <c r="K31" i="12"/>
  <c r="K27" i="12"/>
  <c r="K28" i="12"/>
  <c r="K27" i="13"/>
  <c r="J29" i="13"/>
  <c r="J37" i="13"/>
  <c r="J38" i="13" s="1"/>
  <c r="K29" i="13"/>
  <c r="I46" i="13"/>
  <c r="I91" i="13" s="1"/>
  <c r="I64" i="13"/>
  <c r="K37" i="13"/>
  <c r="K33" i="12" l="1"/>
  <c r="I86" i="12"/>
  <c r="A2" i="14" s="1"/>
  <c r="A6" i="14" s="1"/>
  <c r="A10" i="14" s="1"/>
  <c r="K72" i="11"/>
  <c r="K73" i="11"/>
  <c r="K78" i="11"/>
  <c r="J71" i="12"/>
  <c r="J30" i="12"/>
  <c r="K29" i="12"/>
  <c r="J31" i="13"/>
  <c r="K31" i="13" s="1"/>
  <c r="J30" i="13"/>
  <c r="J76" i="13"/>
  <c r="J40" i="13"/>
  <c r="J51" i="13"/>
  <c r="J39" i="13"/>
  <c r="K39" i="13" s="1"/>
  <c r="K38" i="13"/>
  <c r="I85" i="11" l="1"/>
  <c r="A85" i="11"/>
  <c r="K32" i="12"/>
  <c r="K30" i="12"/>
  <c r="J38" i="12"/>
  <c r="K37" i="12"/>
  <c r="J72" i="12"/>
  <c r="K71" i="12"/>
  <c r="J50" i="13"/>
  <c r="K50" i="13" s="1"/>
  <c r="J45" i="13"/>
  <c r="K45" i="13" s="1"/>
  <c r="K46" i="13" s="1"/>
  <c r="B89" i="13" s="1"/>
  <c r="K40" i="13"/>
  <c r="K41" i="13" s="1"/>
  <c r="D89" i="13" s="1"/>
  <c r="J32" i="13"/>
  <c r="K32" i="13" s="1"/>
  <c r="K30" i="13"/>
  <c r="J52" i="13"/>
  <c r="K51" i="13"/>
  <c r="J77" i="13"/>
  <c r="K76" i="13"/>
  <c r="A84" i="12" l="1"/>
  <c r="A89" i="13"/>
  <c r="J45" i="11"/>
  <c r="K45" i="11" s="1"/>
  <c r="J38" i="11"/>
  <c r="K37" i="11"/>
  <c r="J77" i="12"/>
  <c r="K72" i="12"/>
  <c r="K73" i="12" s="1"/>
  <c r="I84" i="12" s="1"/>
  <c r="J40" i="12"/>
  <c r="J39" i="12"/>
  <c r="K39" i="12" s="1"/>
  <c r="K38" i="12"/>
  <c r="J82" i="13"/>
  <c r="K77" i="13"/>
  <c r="K78" i="13" s="1"/>
  <c r="I89" i="13" s="1"/>
  <c r="J54" i="13"/>
  <c r="J53" i="13"/>
  <c r="K52" i="13"/>
  <c r="J39" i="11" l="1"/>
  <c r="J40" i="11"/>
  <c r="K40" i="11" s="1"/>
  <c r="K38" i="11"/>
  <c r="J47" i="12"/>
  <c r="K46" i="12"/>
  <c r="J78" i="12"/>
  <c r="K78" i="12" s="1"/>
  <c r="K77" i="12"/>
  <c r="J45" i="12"/>
  <c r="K45" i="12" s="1"/>
  <c r="K40" i="12"/>
  <c r="K41" i="12" s="1"/>
  <c r="D84" i="12" s="1"/>
  <c r="J55" i="13"/>
  <c r="K54" i="13"/>
  <c r="J83" i="13"/>
  <c r="K83" i="13" s="1"/>
  <c r="K82" i="13"/>
  <c r="J56" i="13"/>
  <c r="K53" i="13"/>
  <c r="K79" i="12" l="1"/>
  <c r="J46" i="11"/>
  <c r="K39" i="11"/>
  <c r="D85" i="11" s="1"/>
  <c r="J48" i="12"/>
  <c r="K47" i="12"/>
  <c r="J61" i="13"/>
  <c r="K61" i="13" s="1"/>
  <c r="K56" i="13"/>
  <c r="J62" i="13"/>
  <c r="K55" i="13"/>
  <c r="K57" i="13" s="1"/>
  <c r="E89" i="13" s="1"/>
  <c r="K84" i="13"/>
  <c r="J47" i="11" l="1"/>
  <c r="K46" i="11"/>
  <c r="K49" i="12"/>
  <c r="J51" i="12"/>
  <c r="K48" i="12"/>
  <c r="J63" i="13"/>
  <c r="K62" i="13"/>
  <c r="J48" i="11" l="1"/>
  <c r="K47" i="11"/>
  <c r="J56" i="12"/>
  <c r="K56" i="12" s="1"/>
  <c r="K51" i="12"/>
  <c r="J57" i="12"/>
  <c r="K50" i="12"/>
  <c r="K52" i="12" s="1"/>
  <c r="E84" i="12" s="1"/>
  <c r="J68" i="13"/>
  <c r="J69" i="13" s="1"/>
  <c r="K69" i="13" s="1"/>
  <c r="K63" i="13"/>
  <c r="K64" i="13" s="1"/>
  <c r="J89" i="13" s="1"/>
  <c r="J51" i="11" l="1"/>
  <c r="K48" i="11"/>
  <c r="J50" i="11"/>
  <c r="K49" i="11"/>
  <c r="J58" i="12"/>
  <c r="K57" i="12"/>
  <c r="J70" i="13"/>
  <c r="K70" i="13" s="1"/>
  <c r="K68" i="13"/>
  <c r="K71" i="13" l="1"/>
  <c r="G89" i="13" s="1"/>
  <c r="K89" i="13" s="1"/>
  <c r="K91" i="13" s="1"/>
  <c r="J57" i="11"/>
  <c r="K50" i="11"/>
  <c r="J56" i="11"/>
  <c r="K56" i="11" s="1"/>
  <c r="K51" i="11"/>
  <c r="J63" i="12"/>
  <c r="K58" i="12"/>
  <c r="K59" i="12" s="1"/>
  <c r="J84" i="12" s="1"/>
  <c r="E85" i="11" l="1"/>
  <c r="J58" i="11"/>
  <c r="K57" i="11"/>
  <c r="J65" i="12"/>
  <c r="K65" i="12" s="1"/>
  <c r="K63" i="12"/>
  <c r="J63" i="11" l="1"/>
  <c r="J64" i="11" s="1"/>
  <c r="K64" i="11" s="1"/>
  <c r="K58" i="11"/>
  <c r="K59" i="11" s="1"/>
  <c r="J85" i="11" s="1"/>
  <c r="K66" i="12"/>
  <c r="G84" i="12" s="1"/>
  <c r="K84" i="12" s="1"/>
  <c r="K86" i="12" s="1"/>
  <c r="J65" i="11" l="1"/>
  <c r="K65" i="11" s="1"/>
  <c r="K63" i="11"/>
  <c r="K66" i="11" s="1"/>
  <c r="G85" i="11" l="1"/>
  <c r="K85" i="11" s="1"/>
  <c r="L23" i="12"/>
  <c r="F23" i="12"/>
  <c r="K87" i="11" l="1"/>
  <c r="B2" i="14" s="1"/>
  <c r="F23" i="11"/>
</calcChain>
</file>

<file path=xl/sharedStrings.xml><?xml version="1.0" encoding="utf-8"?>
<sst xmlns="http://schemas.openxmlformats.org/spreadsheetml/2006/main" count="464" uniqueCount="106">
  <si>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</si>
  <si>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</si>
  <si>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</si>
  <si>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</si>
  <si>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</si>
  <si>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</si>
  <si>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</si>
  <si>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</si>
  <si>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</si>
  <si>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</si>
  <si>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</si>
  <si>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</si>
  <si>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</si>
  <si>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</si>
  <si>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</si>
  <si>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</si>
  <si>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</si>
  <si>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</si>
  <si>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</si>
  <si>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</si>
  <si>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</si>
  <si>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</si>
  <si>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</si>
  <si>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</si>
  <si>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</si>
  <si>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</si>
  <si>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</si>
  <si>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</si>
  <si>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</si>
  <si>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</si>
  <si>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</si>
  <si>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</si>
  <si>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</si>
  <si>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</si>
  <si>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</si>
  <si>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</si>
  <si>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</si>
  <si>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</si>
  <si>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</si>
  <si>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</si>
  <si>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ТО видеонаблюдения</t>
  </si>
  <si>
    <t>Заместитель директора по основной деятельности</t>
  </si>
  <si>
    <t>Директор</t>
  </si>
  <si>
    <t>Библиотекарь</t>
  </si>
  <si>
    <t>Заведующий отделом</t>
  </si>
  <si>
    <t>Заведующий филиалом</t>
  </si>
  <si>
    <t>Редактор</t>
  </si>
  <si>
    <t>Обслуживание программы Ирбис</t>
  </si>
  <si>
    <t>Зам. директора (по основной деятельности)</t>
  </si>
  <si>
    <t xml:space="preserve">Директор МБУК "ЦБС"                                                                                                   </t>
  </si>
  <si>
    <t>О. С. Рогачева</t>
  </si>
  <si>
    <t>8(39155) 7-45-95</t>
  </si>
  <si>
    <t>Утверждаю</t>
  </si>
  <si>
    <t xml:space="preserve">Приказ № _____  от   _________________ </t>
  </si>
  <si>
    <t>_________________________ Н.Н.Гурулев</t>
  </si>
  <si>
    <t>ИСХОДНЫЕ ДАННЫЕ И РЕЗУЛЬТАТЫ РАСЧЕТОВ МБУК "ЦБС" г.НАЗАРОВО</t>
  </si>
  <si>
    <r>
      <t xml:space="preserve">Услуга: </t>
    </r>
    <r>
      <rPr>
        <sz val="11"/>
        <color theme="1"/>
        <rFont val="Times New Roman"/>
        <family val="1"/>
        <charset val="204"/>
      </rPr>
      <t>Библиотечное, библиографическое и информационное обслуживание пользователей библиотеки.</t>
    </r>
  </si>
  <si>
    <t xml:space="preserve">Библиограф </t>
  </si>
  <si>
    <t xml:space="preserve">Нормативный объем </t>
  </si>
  <si>
    <t xml:space="preserve">Тариф (цена), рублей </t>
  </si>
  <si>
    <t>ТО средств пожарной сигнализации</t>
  </si>
  <si>
    <t>Услуги по дератизации и дезинсекции помещений</t>
  </si>
  <si>
    <t>Плата за содержание и текущий ремонт общего имущества МКД</t>
  </si>
  <si>
    <r>
      <t>Содержание услуги: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</si>
  <si>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t>Штатное расписание: 40,5 человек</t>
  </si>
  <si>
    <r>
      <t>Работа:</t>
    </r>
    <r>
      <rPr>
        <sz val="11"/>
        <color theme="1"/>
        <rFont val="Times New Roman"/>
        <family val="1"/>
        <charset val="204"/>
      </rPr>
      <t xml:space="preserve"> Библиографическая обработка документов и создание каталогов  </t>
    </r>
  </si>
  <si>
    <t>Специалист по библиотечно-выставочной работе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</si>
  <si>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</si>
  <si>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</si>
  <si>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</si>
  <si>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</si>
  <si>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Итого работники,  связанные с оказанием услуг</t>
  </si>
  <si>
    <t>СВОД (рубли)</t>
  </si>
  <si>
    <t>СВОД (норматив)</t>
  </si>
  <si>
    <t>Сумма в год</t>
  </si>
  <si>
    <t>объекты</t>
  </si>
  <si>
    <t>Итого содержание объектов недвиж.имущества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</si>
  <si>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</si>
  <si>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</si>
  <si>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</si>
  <si>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Типографские работы, приобретение бибтехники</t>
  </si>
  <si>
    <t>Услуги по демеркуризации</t>
  </si>
  <si>
    <t>Затраты на услуги связи</t>
  </si>
  <si>
    <t>Интернет</t>
  </si>
  <si>
    <t>кол-во точек, ед.</t>
  </si>
  <si>
    <t>Затраты на прочие расходы</t>
  </si>
  <si>
    <t>Итого прочие расходы</t>
  </si>
  <si>
    <t>Прочие затраты</t>
  </si>
  <si>
    <t>Обеспечение мероприятий</t>
  </si>
  <si>
    <t>БАЗОВОГО НОРМАТИВА ЗАТРАТ НА ОКАЗАНИЕ МУНИЦИПАЛЬНЫХ УСЛУГ (РАБОТ)</t>
  </si>
  <si>
    <r>
      <t>Содержание работы: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</si>
  <si>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r>
      <t>Планируемое число документов в год:</t>
    </r>
    <r>
      <rPr>
        <sz val="11"/>
        <color theme="1"/>
        <rFont val="Times New Roman"/>
        <family val="1"/>
        <charset val="204"/>
      </rPr>
      <t xml:space="preserve"> ед. </t>
    </r>
  </si>
  <si>
    <r>
      <t>Планируемое число потребителей услуги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</si>
  <si>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Особо ценное движимое имущество</t>
  </si>
  <si>
    <t>Наименование орсобо ценного движимого имущества</t>
  </si>
  <si>
    <t>Комплектование книжных фондов</t>
  </si>
  <si>
    <t>Итого ОЦДИ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</si>
  <si>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27474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человек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</si>
  <si>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1950 ед. документов</t>
    </r>
  </si>
  <si>
    <t>НА 2019 г.</t>
  </si>
  <si>
    <t>Услуги междугородней связи</t>
  </si>
  <si>
    <t>Членские взносы в Краевое библиотечное агенство</t>
  </si>
  <si>
    <t>Курлович Анастасия Вячеславовна</t>
  </si>
  <si>
    <t>"______" _________________2018 г.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</si>
  <si>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16770 ед. документов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</si>
  <si>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библиотек, включая  оцифровку фондов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</si>
</sst>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0" fillId="0" borderId="0" xfId="0"/>
    <xf numFmtId="0" fontId="1" fillId="0" borderId="0" xfId="0" applyFont="1" applyAlignment="1">
      <alignment wrapText="1"/>
    </xf>
    <xf numFmtId="0" fontId="9" fillId="0" borderId="0" xfId="0" applyFont="1"/>
    <xf numFmtId="0" fontId="1" fillId="0" borderId="0" xfId="0" applyFont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9" fillId="0" borderId="0" xfId="0" applyFont="1" applyBorder="1" applyAlignment="1">
      <alignment horizontal="left"/>
    </xf>
    <xf numFmtId="2" fontId="10" fillId="0" borderId="1" xfId="0" applyNumberFormat="1" applyFont="1" applyBorder="1"/>
    <xf numFmtId="0" fontId="0" fillId="0" borderId="0" xfId="0" applyFont="1"/>
    <xf numFmtId="0" fontId="10" fillId="0" borderId="0" xfId="0" applyFont="1"/>
    <xf numFmtId="0" fontId="1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164" fontId="1" fillId="0" borderId="0" xfId="0" applyNumberFormat="1" applyFont="1" applyBorder="1"/>
    <xf numFmtId="2" fontId="1" fillId="0" borderId="6" xfId="0" applyNumberFormat="1" applyFont="1" applyBorder="1"/>
    <xf numFmtId="0" fontId="9" fillId="0" borderId="6" xfId="0" applyNumberFormat="1" applyFont="1" applyBorder="1" applyAlignment="1">
      <alignment horizontal="left"/>
    </xf>
    <xf numFmtId="2" fontId="9" fillId="0" borderId="6" xfId="0" applyNumberFormat="1" applyFont="1" applyBorder="1" applyAlignment="1">
      <alignment horizontal="left"/>
    </xf>
    <xf numFmtId="1" fontId="1" fillId="0" borderId="1" xfId="0" applyNumberFormat="1" applyFont="1" applyBorder="1"/>
    <xf numFmtId="0" fontId="1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6" xfId="0" applyFont="1" applyBorder="1" applyAlignment="1">
      <alignment horizontal="center"/>
    </xf>
    <xf numFmtId="0" fontId="9" fillId="0" borderId="6" xfId="0" applyFont="1" applyBorder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1" fillId="0" borderId="1" xfId="0" applyFont="1" applyFill="1" applyBorder="1" applyAlignment="1">
      <alignment horizontal="center" wrapText="1"/>
    </xf>
    <xf numFmtId="165" fontId="1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4" fontId="0" fillId="0" borderId="0" xfId="0" applyNumberFormat="1"/>
    <xf numFmtId="0" fontId="1" fillId="0" borderId="2" xfId="0" applyFont="1" applyFill="1" applyBorder="1" applyAlignment="1">
      <alignment horizontal="center" wrapText="1"/>
    </xf>
    <xf numFmtId="4" fontId="9" fillId="0" borderId="2" xfId="0" applyNumberFormat="1" applyFont="1" applyBorder="1" applyAlignment="1">
      <alignment horizontal="right"/>
    </xf>
    <xf numFmtId="0" fontId="1" fillId="0" borderId="7" xfId="0" applyFont="1" applyBorder="1" applyAlignment="1">
      <alignment wrapText="1"/>
    </xf>
    <xf numFmtId="2" fontId="1" fillId="0" borderId="7" xfId="0" applyNumberFormat="1" applyFont="1" applyBorder="1"/>
    <xf numFmtId="0" fontId="9" fillId="0" borderId="0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0" fillId="0" borderId="0" xfId="0" applyNumberFormat="1" applyFont="1"/>
    <xf numFmtId="4" fontId="9" fillId="0" borderId="1" xfId="0" applyNumberFormat="1" applyFont="1" applyBorder="1" applyAlignment="1"/>
    <xf numFmtId="2" fontId="9" fillId="0" borderId="1" xfId="0" applyNumberFormat="1" applyFont="1" applyBorder="1" applyAlignment="1"/>
    <xf numFmtId="4" fontId="9" fillId="0" borderId="0" xfId="0" applyNumberFormat="1" applyFont="1" applyBorder="1" applyAlignment="1"/>
    <xf numFmtId="2" fontId="9" fillId="0" borderId="0" xfId="0" applyNumberFormat="1" applyFont="1" applyBorder="1" applyAlignment="1"/>
    <xf numFmtId="0" fontId="1" fillId="0" borderId="2" xfId="0" applyFont="1" applyBorder="1" applyAlignment="1">
      <alignment horizontal="center" wrapText="1"/>
    </xf>
    <xf numFmtId="1" fontId="1" fillId="0" borderId="2" xfId="0" applyNumberFormat="1" applyFont="1" applyBorder="1"/>
    <xf numFmtId="0" fontId="9" fillId="0" borderId="0" xfId="0" applyFont="1" applyBorder="1" applyAlignment="1"/>
    <xf numFmtId="4" fontId="13" fillId="2" borderId="1" xfId="0" applyNumberFormat="1" applyFont="1" applyFill="1" applyBorder="1"/>
    <xf numFmtId="4" fontId="0" fillId="0" borderId="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/>
    <xf numFmtId="0" fontId="9" fillId="0" borderId="0" xfId="0" applyFont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right"/>
    </xf>
    <xf numFmtId="4" fontId="1" fillId="0" borderId="0" xfId="0" applyNumberFormat="1" applyFont="1"/>
    <xf numFmtId="2" fontId="1" fillId="0" borderId="0" xfId="0" applyNumberFormat="1" applyFont="1"/>
    <xf numFmtId="4" fontId="12" fillId="0" borderId="0" xfId="0" applyNumberFormat="1" applyFont="1"/>
    <xf numFmtId="2" fontId="1" fillId="0" borderId="2" xfId="0" applyNumberFormat="1" applyFont="1" applyBorder="1"/>
    <xf numFmtId="0" fontId="1" fillId="0" borderId="0" xfId="0" applyFont="1"/>
    <xf numFmtId="0" fontId="9" fillId="0" borderId="1" xfId="0" applyFont="1" applyBorder="1" applyAlignment="1">
      <alignment vertical="top"/>
    </xf>
    <xf numFmtId="0" fontId="12" fillId="0" borderId="0" xfId="0" applyFont="1"/>
    <xf numFmtId="165" fontId="1" fillId="0" borderId="1" xfId="0" applyNumberFormat="1" applyFont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165" fontId="9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4" fontId="1" fillId="0" borderId="7" xfId="0" applyNumberFormat="1" applyFont="1" applyBorder="1"/>
    <xf numFmtId="165" fontId="9" fillId="0" borderId="0" xfId="0" applyNumberFormat="1" applyFont="1"/>
    <xf numFmtId="2" fontId="1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right" vertical="top"/>
    </xf>
    <xf numFmtId="2" fontId="9" fillId="0" borderId="1" xfId="0" applyNumberFormat="1" applyFont="1" applyBorder="1" applyAlignment="1">
      <alignment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/>
    <xf numFmtId="2" fontId="1" fillId="0" borderId="4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2" fontId="1" fillId="0" borderId="2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wrapText="1"/>
    </xf>
    <xf numFmtId="2" fontId="1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9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26" sqref="E26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3" t="s">
        <v>72</v>
      </c>
      <c r="B1" s="53" t="s">
        <v>73</v>
      </c>
    </row>
    <row r="2" spans="1:2" ht="42" customHeight="1" x14ac:dyDescent="0.25">
      <c r="A2" s="71">
        <f>'Услуга №1  '!I87+'Работа №1'!I86+'Работа №2'!I91</f>
        <v>12376600.000835732</v>
      </c>
      <c r="B2" s="71">
        <f>'Услуга №1  '!K87+'Работа №1'!K86+'Работа №2'!K91</f>
        <v>12376600.000835733</v>
      </c>
    </row>
    <row r="4" spans="1:2" x14ac:dyDescent="0.25">
      <c r="A4" s="54">
        <v>212</v>
      </c>
      <c r="B4">
        <v>300</v>
      </c>
    </row>
    <row r="6" spans="1:2" x14ac:dyDescent="0.25">
      <c r="A6" s="54">
        <f>A2+B4</f>
        <v>12376900.000835732</v>
      </c>
    </row>
    <row r="8" spans="1:2" x14ac:dyDescent="0.25">
      <c r="A8" s="54">
        <v>612</v>
      </c>
      <c r="B8">
        <v>170000</v>
      </c>
    </row>
    <row r="10" spans="1:2" x14ac:dyDescent="0.25">
      <c r="A10" s="54">
        <f>A6+B8</f>
        <v>12546900.000835732</v>
      </c>
    </row>
    <row r="12" spans="1:2" x14ac:dyDescent="0.25">
      <c r="A12" s="5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view="pageBreakPreview" topLeftCell="A41" zoomScale="60" zoomScaleNormal="80" workbookViewId="0">
      <selection activeCell="F32" sqref="F32"/>
    </sheetView>
  </sheetViews>
  <sheetFormatPr defaultRowHeight="15" x14ac:dyDescent="0.25"/>
  <cols>
    <col min="5" max="5" width="9.8554687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4.5703125" customWidth="1"/>
    <col min="11" max="11" width="16.42578125" customWidth="1"/>
    <col min="12" max="12" width="14" customWidth="1"/>
    <col min="13" max="13" width="13.28515625" customWidth="1"/>
    <col min="15" max="15" width="16" customWidth="1"/>
  </cols>
  <sheetData>
    <row r="1" spans="1:15" ht="15.75" x14ac:dyDescent="0.25">
      <c r="A1" s="146" t="s">
        <v>52</v>
      </c>
      <c r="B1" s="146"/>
      <c r="C1" s="146"/>
      <c r="D1" s="146"/>
      <c r="E1" s="9"/>
      <c r="F1" s="9"/>
    </row>
    <row r="2" spans="1:15" ht="15.75" x14ac:dyDescent="0.25">
      <c r="A2" s="146" t="s">
        <v>53</v>
      </c>
      <c r="B2" s="146"/>
      <c r="C2" s="143"/>
      <c r="D2" s="143"/>
      <c r="E2" s="143"/>
      <c r="F2" s="143"/>
    </row>
    <row r="3" spans="1:15" ht="15.75" x14ac:dyDescent="0.25">
      <c r="A3" s="142" t="s">
        <v>54</v>
      </c>
      <c r="B3" s="142"/>
      <c r="C3" s="142"/>
      <c r="D3" s="143"/>
      <c r="E3" s="143"/>
      <c r="F3" s="9"/>
    </row>
    <row r="4" spans="1:15" ht="9.75" customHeight="1" x14ac:dyDescent="0.25">
      <c r="A4" s="7"/>
      <c r="B4" s="7"/>
      <c r="C4" s="7"/>
      <c r="D4" s="8"/>
      <c r="E4" s="9"/>
      <c r="F4" s="9"/>
    </row>
    <row r="5" spans="1:15" ht="15.75" x14ac:dyDescent="0.25">
      <c r="A5" s="142" t="s">
        <v>103</v>
      </c>
      <c r="B5" s="142"/>
      <c r="C5" s="142"/>
      <c r="D5" s="143"/>
      <c r="E5" s="143"/>
      <c r="F5" s="9"/>
    </row>
    <row r="6" spans="1:15" ht="12.75" customHeight="1" x14ac:dyDescent="0.25">
      <c r="A6" s="142"/>
      <c r="B6" s="142"/>
      <c r="C6" s="142"/>
      <c r="D6" s="8"/>
      <c r="E6" s="9"/>
      <c r="F6" s="9"/>
    </row>
    <row r="7" spans="1:15" ht="15.75" x14ac:dyDescent="0.25">
      <c r="A7" s="147" t="s">
        <v>55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5" ht="15.75" x14ac:dyDescent="0.25">
      <c r="A8" s="147" t="s">
        <v>89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5" ht="14.25" customHeight="1" x14ac:dyDescent="0.25">
      <c r="A9" s="148" t="s">
        <v>99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1:15" ht="18.75" customHeight="1" x14ac:dyDescent="0.25">
      <c r="A10" s="144" t="s">
        <v>56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3"/>
      <c r="N10" s="4"/>
      <c r="O10" s="4"/>
    </row>
    <row r="11" spans="1:15" x14ac:dyDescent="0.25">
      <c r="A11" s="14" t="s">
        <v>63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5" x14ac:dyDescent="0.25">
      <c r="A12" s="14" t="s">
        <v>97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5" s="12" customFormat="1" x14ac:dyDescent="0.25">
      <c r="A13" s="14" t="s">
        <v>64</v>
      </c>
      <c r="B13" s="40"/>
      <c r="C13" s="40"/>
      <c r="D13" s="40"/>
      <c r="E13" s="40"/>
    </row>
    <row r="14" spans="1:15" ht="33" customHeight="1" x14ac:dyDescent="0.25">
      <c r="A14" s="109" t="s">
        <v>0</v>
      </c>
      <c r="B14" s="109"/>
      <c r="C14" s="109"/>
      <c r="D14" s="109"/>
      <c r="E14" s="109"/>
      <c r="F14" s="1" t="s">
        <v>1</v>
      </c>
      <c r="G14" s="109" t="s">
        <v>2</v>
      </c>
      <c r="H14" s="109"/>
      <c r="I14" s="109"/>
      <c r="J14" s="109"/>
      <c r="K14" s="109"/>
      <c r="L14" s="1" t="s">
        <v>1</v>
      </c>
      <c r="M14" s="15"/>
    </row>
    <row r="15" spans="1:15" ht="16.5" customHeight="1" x14ac:dyDescent="0.25">
      <c r="A15" s="128" t="s">
        <v>57</v>
      </c>
      <c r="B15" s="119"/>
      <c r="C15" s="119"/>
      <c r="D15" s="119"/>
      <c r="E15" s="120"/>
      <c r="F15" s="33">
        <v>0.7</v>
      </c>
      <c r="G15" s="102" t="s">
        <v>41</v>
      </c>
      <c r="H15" s="119"/>
      <c r="I15" s="119"/>
      <c r="J15" s="119"/>
      <c r="K15" s="120"/>
      <c r="L15" s="88">
        <v>0.13780000000000001</v>
      </c>
      <c r="M15" s="15"/>
    </row>
    <row r="16" spans="1:15" ht="15.75" customHeight="1" x14ac:dyDescent="0.25">
      <c r="A16" s="128" t="s">
        <v>43</v>
      </c>
      <c r="B16" s="119"/>
      <c r="C16" s="119"/>
      <c r="D16" s="119"/>
      <c r="E16" s="120"/>
      <c r="F16" s="33">
        <v>14.3</v>
      </c>
      <c r="G16" s="102" t="s">
        <v>42</v>
      </c>
      <c r="H16" s="119"/>
      <c r="I16" s="119"/>
      <c r="J16" s="119"/>
      <c r="K16" s="120"/>
      <c r="L16" s="88">
        <v>0.13780000000000001</v>
      </c>
      <c r="M16" s="15"/>
    </row>
    <row r="17" spans="1:13" ht="18" customHeight="1" x14ac:dyDescent="0.25">
      <c r="A17" s="128" t="s">
        <v>66</v>
      </c>
      <c r="B17" s="119"/>
      <c r="C17" s="119"/>
      <c r="D17" s="119"/>
      <c r="E17" s="120"/>
      <c r="F17" s="33">
        <v>0.8</v>
      </c>
      <c r="G17" s="102"/>
      <c r="H17" s="119"/>
      <c r="I17" s="119"/>
      <c r="J17" s="119"/>
      <c r="K17" s="120"/>
      <c r="L17" s="33"/>
      <c r="M17" s="15"/>
    </row>
    <row r="18" spans="1:13" ht="16.5" customHeight="1" x14ac:dyDescent="0.25">
      <c r="A18" s="128" t="s">
        <v>46</v>
      </c>
      <c r="B18" s="119"/>
      <c r="C18" s="119"/>
      <c r="D18" s="119"/>
      <c r="E18" s="120"/>
      <c r="F18" s="33">
        <v>0.7</v>
      </c>
      <c r="G18" s="102"/>
      <c r="H18" s="119"/>
      <c r="I18" s="119"/>
      <c r="J18" s="119"/>
      <c r="K18" s="120"/>
      <c r="L18" s="33"/>
      <c r="M18" s="15"/>
    </row>
    <row r="19" spans="1:13" ht="15" customHeight="1" x14ac:dyDescent="0.25">
      <c r="A19" s="102" t="s">
        <v>45</v>
      </c>
      <c r="B19" s="121"/>
      <c r="C19" s="121"/>
      <c r="D19" s="121"/>
      <c r="E19" s="122"/>
      <c r="F19" s="33">
        <v>4.2</v>
      </c>
      <c r="G19" s="102"/>
      <c r="H19" s="119"/>
      <c r="I19" s="119"/>
      <c r="J19" s="119"/>
      <c r="K19" s="120"/>
      <c r="L19" s="33"/>
      <c r="M19" s="15"/>
    </row>
    <row r="20" spans="1:13" ht="15.75" customHeight="1" x14ac:dyDescent="0.25">
      <c r="A20" s="102" t="s">
        <v>44</v>
      </c>
      <c r="B20" s="121"/>
      <c r="C20" s="121"/>
      <c r="D20" s="121"/>
      <c r="E20" s="122"/>
      <c r="F20" s="33">
        <v>6.3</v>
      </c>
      <c r="G20" s="102"/>
      <c r="H20" s="121"/>
      <c r="I20" s="121"/>
      <c r="J20" s="121"/>
      <c r="K20" s="122"/>
      <c r="L20" s="33"/>
      <c r="M20" s="15"/>
    </row>
    <row r="21" spans="1:13" ht="14.25" customHeight="1" x14ac:dyDescent="0.25">
      <c r="A21" s="102"/>
      <c r="B21" s="121"/>
      <c r="C21" s="121"/>
      <c r="D21" s="121"/>
      <c r="E21" s="122"/>
      <c r="F21" s="32"/>
      <c r="G21" s="102"/>
      <c r="H21" s="121"/>
      <c r="I21" s="121"/>
      <c r="J21" s="121"/>
      <c r="K21" s="122"/>
      <c r="L21" s="33"/>
      <c r="M21" s="15"/>
    </row>
    <row r="22" spans="1:13" ht="15" customHeight="1" x14ac:dyDescent="0.25">
      <c r="A22" s="102"/>
      <c r="B22" s="119"/>
      <c r="C22" s="119"/>
      <c r="D22" s="119"/>
      <c r="E22" s="120"/>
      <c r="F22" s="32"/>
      <c r="G22" s="102"/>
      <c r="H22" s="121"/>
      <c r="I22" s="121"/>
      <c r="J22" s="121"/>
      <c r="K22" s="122"/>
      <c r="L22" s="33"/>
      <c r="M22" s="15"/>
    </row>
    <row r="23" spans="1:13" s="87" customFormat="1" x14ac:dyDescent="0.25">
      <c r="A23" s="132" t="s">
        <v>3</v>
      </c>
      <c r="B23" s="133"/>
      <c r="C23" s="133"/>
      <c r="D23" s="133"/>
      <c r="E23" s="134"/>
      <c r="F23" s="86">
        <f>SUM(F15:F22)</f>
        <v>27</v>
      </c>
      <c r="G23" s="123"/>
      <c r="H23" s="124"/>
      <c r="I23" s="124"/>
      <c r="J23" s="124"/>
      <c r="K23" s="125"/>
      <c r="L23" s="89">
        <f>SUM(L15:L22)</f>
        <v>0.27560000000000001</v>
      </c>
      <c r="M23" s="14"/>
    </row>
    <row r="24" spans="1:13" s="12" customFormat="1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39"/>
    </row>
    <row r="25" spans="1:13" x14ac:dyDescent="0.25">
      <c r="A25" s="139" t="s">
        <v>92</v>
      </c>
      <c r="B25" s="139"/>
      <c r="C25" s="139"/>
      <c r="D25" s="139"/>
      <c r="E25" s="139"/>
      <c r="F25" s="139"/>
      <c r="G25" s="139"/>
      <c r="H25" s="15">
        <v>27474</v>
      </c>
      <c r="I25" s="15"/>
      <c r="J25" s="15"/>
      <c r="K25" s="15"/>
      <c r="L25" s="15"/>
      <c r="M25" s="15"/>
    </row>
    <row r="26" spans="1:13" s="12" customFormat="1" ht="75" x14ac:dyDescent="0.25">
      <c r="A26" s="112" t="s">
        <v>4</v>
      </c>
      <c r="B26" s="113"/>
      <c r="C26" s="113"/>
      <c r="D26" s="113"/>
      <c r="E26" s="114"/>
      <c r="F26" s="75" t="s">
        <v>5</v>
      </c>
      <c r="G26" s="75" t="s">
        <v>1</v>
      </c>
      <c r="H26" s="75" t="s">
        <v>67</v>
      </c>
      <c r="I26" s="75" t="s">
        <v>68</v>
      </c>
      <c r="J26" s="75" t="s">
        <v>69</v>
      </c>
      <c r="K26" s="49" t="s">
        <v>70</v>
      </c>
      <c r="L26" s="2"/>
      <c r="M26" s="78"/>
    </row>
    <row r="27" spans="1:13" s="12" customFormat="1" ht="18.75" customHeight="1" x14ac:dyDescent="0.25">
      <c r="A27" s="136" t="s">
        <v>57</v>
      </c>
      <c r="B27" s="137"/>
      <c r="C27" s="137"/>
      <c r="D27" s="137"/>
      <c r="E27" s="138"/>
      <c r="F27" s="3">
        <v>11930.764999999999</v>
      </c>
      <c r="G27" s="50">
        <f>F15</f>
        <v>0.7</v>
      </c>
      <c r="H27" s="3">
        <f>G27*F27*12</f>
        <v>100218.42600000001</v>
      </c>
      <c r="I27" s="3">
        <f>H27*1.302</f>
        <v>130484.39065200002</v>
      </c>
      <c r="J27" s="38">
        <f>H25</f>
        <v>27474</v>
      </c>
      <c r="K27" s="3">
        <f>I27/J27</f>
        <v>4.7493772531120335</v>
      </c>
      <c r="L27" s="3"/>
      <c r="M27" s="78"/>
    </row>
    <row r="28" spans="1:13" s="12" customFormat="1" ht="16.5" customHeight="1" x14ac:dyDescent="0.25">
      <c r="A28" s="135" t="s">
        <v>43</v>
      </c>
      <c r="B28" s="135"/>
      <c r="C28" s="135"/>
      <c r="D28" s="135"/>
      <c r="E28" s="135"/>
      <c r="F28" s="3">
        <v>17506.25215</v>
      </c>
      <c r="G28" s="50">
        <f t="shared" ref="G28:G32" si="0">F16</f>
        <v>14.3</v>
      </c>
      <c r="H28" s="3">
        <f t="shared" ref="H28:H32" si="1">G28*F28*12</f>
        <v>3004072.8689400004</v>
      </c>
      <c r="I28" s="3">
        <f t="shared" ref="I28:I32" si="2">H28*1.302</f>
        <v>3911302.8753598807</v>
      </c>
      <c r="J28" s="38">
        <f>H25</f>
        <v>27474</v>
      </c>
      <c r="K28" s="3">
        <f t="shared" ref="K28:K32" si="3">I28/J28</f>
        <v>142.36379396374321</v>
      </c>
      <c r="L28" s="3"/>
      <c r="M28" s="78"/>
    </row>
    <row r="29" spans="1:13" s="12" customFormat="1" ht="15" customHeight="1" x14ac:dyDescent="0.25">
      <c r="A29" s="128" t="s">
        <v>66</v>
      </c>
      <c r="B29" s="119"/>
      <c r="C29" s="119"/>
      <c r="D29" s="119"/>
      <c r="E29" s="120"/>
      <c r="F29" s="3">
        <v>8535.3799999999992</v>
      </c>
      <c r="G29" s="50">
        <f t="shared" si="0"/>
        <v>0.8</v>
      </c>
      <c r="H29" s="3">
        <f t="shared" si="1"/>
        <v>81939.648000000001</v>
      </c>
      <c r="I29" s="3">
        <f t="shared" si="2"/>
        <v>106685.421696</v>
      </c>
      <c r="J29" s="38">
        <f>H25</f>
        <v>27474</v>
      </c>
      <c r="K29" s="3">
        <f t="shared" si="3"/>
        <v>3.8831412133653638</v>
      </c>
      <c r="L29" s="3"/>
      <c r="M29" s="78"/>
    </row>
    <row r="30" spans="1:13" s="12" customFormat="1" ht="15" customHeight="1" x14ac:dyDescent="0.25">
      <c r="A30" s="129" t="s">
        <v>46</v>
      </c>
      <c r="B30" s="130"/>
      <c r="C30" s="130"/>
      <c r="D30" s="130"/>
      <c r="E30" s="131"/>
      <c r="F30" s="3">
        <v>12764.09</v>
      </c>
      <c r="G30" s="50">
        <f t="shared" si="0"/>
        <v>0.7</v>
      </c>
      <c r="H30" s="3">
        <f t="shared" si="1"/>
        <v>107218.356</v>
      </c>
      <c r="I30" s="3">
        <f t="shared" si="2"/>
        <v>139598.299512</v>
      </c>
      <c r="J30" s="38">
        <f>H25</f>
        <v>27474</v>
      </c>
      <c r="K30" s="3">
        <f t="shared" si="3"/>
        <v>5.0811057549683341</v>
      </c>
      <c r="L30" s="3"/>
      <c r="M30" s="78"/>
    </row>
    <row r="31" spans="1:13" s="12" customFormat="1" ht="14.25" customHeight="1" x14ac:dyDescent="0.25">
      <c r="A31" s="102" t="s">
        <v>44</v>
      </c>
      <c r="B31" s="103"/>
      <c r="C31" s="103"/>
      <c r="D31" s="103"/>
      <c r="E31" s="104"/>
      <c r="F31" s="3">
        <v>16241.7443</v>
      </c>
      <c r="G31" s="50">
        <f t="shared" si="0"/>
        <v>4.2</v>
      </c>
      <c r="H31" s="3">
        <f t="shared" si="1"/>
        <v>818583.91272000014</v>
      </c>
      <c r="I31" s="3">
        <f t="shared" si="2"/>
        <v>1065796.2543614402</v>
      </c>
      <c r="J31" s="38">
        <f>H25</f>
        <v>27474</v>
      </c>
      <c r="K31" s="3">
        <f t="shared" si="3"/>
        <v>38.792904359082776</v>
      </c>
      <c r="L31" s="3"/>
      <c r="M31" s="78"/>
    </row>
    <row r="32" spans="1:13" s="12" customFormat="1" ht="15.75" customHeight="1" x14ac:dyDescent="0.25">
      <c r="A32" s="102" t="s">
        <v>45</v>
      </c>
      <c r="B32" s="103"/>
      <c r="C32" s="103"/>
      <c r="D32" s="103"/>
      <c r="E32" s="104"/>
      <c r="F32" s="3">
        <v>15961.76</v>
      </c>
      <c r="G32" s="50">
        <f t="shared" si="0"/>
        <v>6.3</v>
      </c>
      <c r="H32" s="3">
        <f t="shared" si="1"/>
        <v>1206709.0560000001</v>
      </c>
      <c r="I32" s="3">
        <f t="shared" si="2"/>
        <v>1571135.1909120001</v>
      </c>
      <c r="J32" s="38">
        <f>H25</f>
        <v>27474</v>
      </c>
      <c r="K32" s="3">
        <f t="shared" si="3"/>
        <v>57.186255765887751</v>
      </c>
      <c r="L32" s="3"/>
      <c r="M32" s="78"/>
    </row>
    <row r="33" spans="1:13" s="12" customFormat="1" ht="27" customHeight="1" x14ac:dyDescent="0.25">
      <c r="A33" s="126" t="s">
        <v>71</v>
      </c>
      <c r="B33" s="127"/>
      <c r="C33" s="127"/>
      <c r="D33" s="127"/>
      <c r="E33" s="127"/>
      <c r="F33" s="79"/>
      <c r="G33" s="90">
        <f>SUM(G27:G32)</f>
        <v>27</v>
      </c>
      <c r="H33" s="79"/>
      <c r="I33" s="51">
        <f>SUM(I27:I32)</f>
        <v>6925002.4324933207</v>
      </c>
      <c r="J33" s="52"/>
      <c r="K33" s="51">
        <f>SUM(K27:K32)</f>
        <v>252.05657831015947</v>
      </c>
      <c r="L33" s="3"/>
      <c r="M33" s="81"/>
    </row>
    <row r="34" spans="1:13" s="12" customFormat="1" x14ac:dyDescent="0.25">
      <c r="A34" s="19"/>
      <c r="B34" s="19"/>
      <c r="C34" s="19"/>
      <c r="D34" s="19"/>
      <c r="E34" s="19"/>
      <c r="F34" s="19"/>
      <c r="G34" s="19"/>
      <c r="H34" s="19"/>
      <c r="I34" s="78"/>
      <c r="J34" s="78"/>
      <c r="K34" s="78"/>
      <c r="L34" s="77"/>
      <c r="M34" s="78"/>
    </row>
    <row r="35" spans="1:13" s="12" customFormat="1" x14ac:dyDescent="0.25">
      <c r="A35" s="101" t="s">
        <v>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78"/>
    </row>
    <row r="36" spans="1:13" s="12" customFormat="1" ht="45" x14ac:dyDescent="0.25">
      <c r="A36" s="105" t="s">
        <v>8</v>
      </c>
      <c r="B36" s="105"/>
      <c r="C36" s="105"/>
      <c r="D36" s="105"/>
      <c r="E36" s="105"/>
      <c r="F36" s="75" t="s">
        <v>6</v>
      </c>
      <c r="G36" s="75" t="s">
        <v>58</v>
      </c>
      <c r="H36" s="75" t="s">
        <v>59</v>
      </c>
      <c r="I36" s="75" t="s">
        <v>74</v>
      </c>
      <c r="J36" s="75" t="s">
        <v>69</v>
      </c>
      <c r="K36" s="55" t="s">
        <v>70</v>
      </c>
      <c r="L36" s="57"/>
      <c r="M36" s="78"/>
    </row>
    <row r="37" spans="1:13" s="12" customFormat="1" x14ac:dyDescent="0.25">
      <c r="A37" s="100" t="s">
        <v>9</v>
      </c>
      <c r="B37" s="100"/>
      <c r="C37" s="100"/>
      <c r="D37" s="100"/>
      <c r="E37" s="100"/>
      <c r="F37" s="1" t="s">
        <v>17</v>
      </c>
      <c r="G37" s="3">
        <f>I37/H37</f>
        <v>4823.2598639455782</v>
      </c>
      <c r="H37" s="3">
        <v>7.35</v>
      </c>
      <c r="I37" s="16">
        <v>35450.959999999999</v>
      </c>
      <c r="J37" s="38">
        <f>H25</f>
        <v>27474</v>
      </c>
      <c r="K37" s="76">
        <f>I37/J37</f>
        <v>1.2903457814661135</v>
      </c>
      <c r="L37" s="58"/>
      <c r="M37" s="82"/>
    </row>
    <row r="38" spans="1:13" s="12" customFormat="1" x14ac:dyDescent="0.25">
      <c r="A38" s="100" t="s">
        <v>10</v>
      </c>
      <c r="B38" s="100"/>
      <c r="C38" s="100"/>
      <c r="D38" s="100"/>
      <c r="E38" s="100"/>
      <c r="F38" s="1" t="s">
        <v>17</v>
      </c>
      <c r="G38" s="3">
        <f>I38/H38</f>
        <v>75.78977722887636</v>
      </c>
      <c r="H38" s="3">
        <v>1716.56</v>
      </c>
      <c r="I38" s="16">
        <v>130097.7</v>
      </c>
      <c r="J38" s="38">
        <f>J37</f>
        <v>27474</v>
      </c>
      <c r="K38" s="76">
        <f t="shared" ref="K38:K40" si="4">I38/J38</f>
        <v>4.7353024677877267</v>
      </c>
      <c r="L38" s="58"/>
      <c r="M38" s="81"/>
    </row>
    <row r="39" spans="1:13" s="12" customFormat="1" x14ac:dyDescent="0.25">
      <c r="A39" s="100" t="s">
        <v>11</v>
      </c>
      <c r="B39" s="100"/>
      <c r="C39" s="100"/>
      <c r="D39" s="100"/>
      <c r="E39" s="100"/>
      <c r="F39" s="1" t="s">
        <v>17</v>
      </c>
      <c r="G39" s="3">
        <f>I39/H39</f>
        <v>10.963803978651141</v>
      </c>
      <c r="H39" s="3">
        <v>41.22</v>
      </c>
      <c r="I39" s="16">
        <v>451.928</v>
      </c>
      <c r="J39" s="38">
        <f>J38</f>
        <v>27474</v>
      </c>
      <c r="K39" s="76">
        <f t="shared" si="4"/>
        <v>1.6449297517653054E-2</v>
      </c>
      <c r="L39" s="58"/>
      <c r="M39" s="82"/>
    </row>
    <row r="40" spans="1:13" s="12" customFormat="1" x14ac:dyDescent="0.25">
      <c r="A40" s="100" t="s">
        <v>12</v>
      </c>
      <c r="B40" s="100"/>
      <c r="C40" s="100"/>
      <c r="D40" s="100"/>
      <c r="E40" s="100"/>
      <c r="F40" s="74" t="s">
        <v>17</v>
      </c>
      <c r="G40" s="16">
        <f>I40/H40</f>
        <v>12.669289793004998</v>
      </c>
      <c r="H40" s="3">
        <v>56.04</v>
      </c>
      <c r="I40" s="16">
        <f>709.84+0.147</f>
        <v>709.98700000000008</v>
      </c>
      <c r="J40" s="38">
        <f>J38</f>
        <v>27474</v>
      </c>
      <c r="K40" s="76">
        <f t="shared" si="4"/>
        <v>2.5842141661206963E-2</v>
      </c>
      <c r="L40" s="58"/>
      <c r="M40" s="83"/>
    </row>
    <row r="41" spans="1:13" s="12" customFormat="1" ht="15" customHeight="1" x14ac:dyDescent="0.25">
      <c r="A41" s="106" t="s">
        <v>13</v>
      </c>
      <c r="B41" s="107"/>
      <c r="C41" s="107"/>
      <c r="D41" s="107"/>
      <c r="E41" s="107"/>
      <c r="F41" s="107"/>
      <c r="G41" s="107"/>
      <c r="H41" s="108"/>
      <c r="I41" s="51">
        <f>SUM(I37:I40)</f>
        <v>166710.57500000001</v>
      </c>
      <c r="J41" s="52"/>
      <c r="K41" s="56">
        <f>SUM(K37:K40)</f>
        <v>6.0679396884327002</v>
      </c>
      <c r="L41" s="58"/>
      <c r="M41" s="81"/>
    </row>
    <row r="42" spans="1:13" s="12" customFormat="1" x14ac:dyDescent="0.25">
      <c r="A42" s="78"/>
      <c r="B42" s="78"/>
      <c r="C42" s="78"/>
      <c r="D42" s="78"/>
      <c r="E42" s="78"/>
      <c r="F42" s="72"/>
      <c r="G42" s="72"/>
      <c r="H42" s="72"/>
      <c r="I42" s="72"/>
      <c r="J42" s="72"/>
      <c r="K42" s="72"/>
      <c r="L42" s="72"/>
      <c r="M42" s="78"/>
    </row>
    <row r="43" spans="1:13" s="12" customFormat="1" x14ac:dyDescent="0.25">
      <c r="A43" s="101" t="s">
        <v>14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78"/>
    </row>
    <row r="44" spans="1:13" s="12" customFormat="1" ht="45" x14ac:dyDescent="0.25">
      <c r="A44" s="112" t="s">
        <v>18</v>
      </c>
      <c r="B44" s="113"/>
      <c r="C44" s="113"/>
      <c r="D44" s="113"/>
      <c r="E44" s="114"/>
      <c r="F44" s="75" t="s">
        <v>6</v>
      </c>
      <c r="G44" s="75" t="s">
        <v>58</v>
      </c>
      <c r="H44" s="75" t="s">
        <v>59</v>
      </c>
      <c r="I44" s="75" t="s">
        <v>74</v>
      </c>
      <c r="J44" s="75" t="s">
        <v>69</v>
      </c>
      <c r="K44" s="55" t="s">
        <v>70</v>
      </c>
      <c r="L44" s="57"/>
      <c r="M44" s="78"/>
    </row>
    <row r="45" spans="1:13" s="12" customFormat="1" ht="18.75" customHeight="1" x14ac:dyDescent="0.25">
      <c r="A45" s="97" t="s">
        <v>16</v>
      </c>
      <c r="B45" s="98"/>
      <c r="C45" s="98"/>
      <c r="D45" s="98"/>
      <c r="E45" s="99"/>
      <c r="F45" s="21" t="s">
        <v>75</v>
      </c>
      <c r="G45" s="91">
        <f>2*13.78%</f>
        <v>0.27560000000000001</v>
      </c>
      <c r="H45" s="3">
        <v>5122.22</v>
      </c>
      <c r="I45" s="16">
        <f>H45*G45-0.65</f>
        <v>1411.0338320000001</v>
      </c>
      <c r="J45" s="38">
        <f>J37</f>
        <v>27474</v>
      </c>
      <c r="K45" s="76">
        <f>I45/J45</f>
        <v>5.135887864890442E-2</v>
      </c>
      <c r="L45" s="58"/>
      <c r="M45" s="18"/>
    </row>
    <row r="46" spans="1:13" s="12" customFormat="1" ht="18.75" hidden="1" customHeight="1" x14ac:dyDescent="0.25">
      <c r="A46" s="97" t="s">
        <v>40</v>
      </c>
      <c r="B46" s="98"/>
      <c r="C46" s="98"/>
      <c r="D46" s="98"/>
      <c r="E46" s="99"/>
      <c r="F46" s="21" t="s">
        <v>17</v>
      </c>
      <c r="G46" s="91">
        <f t="shared" ref="G46" si="5">2*13.78%</f>
        <v>0.27560000000000001</v>
      </c>
      <c r="H46" s="3"/>
      <c r="I46" s="16">
        <f t="shared" ref="I46:I51" si="6">H46*G46</f>
        <v>0</v>
      </c>
      <c r="J46" s="38">
        <f>J39</f>
        <v>27474</v>
      </c>
      <c r="K46" s="76">
        <f>I46/J46</f>
        <v>0</v>
      </c>
      <c r="L46" s="58"/>
      <c r="M46" s="18"/>
    </row>
    <row r="47" spans="1:13" s="12" customFormat="1" ht="18.75" customHeight="1" x14ac:dyDescent="0.25">
      <c r="A47" s="97" t="s">
        <v>15</v>
      </c>
      <c r="B47" s="98"/>
      <c r="C47" s="98"/>
      <c r="D47" s="98"/>
      <c r="E47" s="99"/>
      <c r="F47" s="21" t="s">
        <v>17</v>
      </c>
      <c r="G47" s="91">
        <f>12*13.78%</f>
        <v>1.6536</v>
      </c>
      <c r="H47" s="3">
        <v>454.08</v>
      </c>
      <c r="I47" s="16">
        <f t="shared" si="6"/>
        <v>750.86668799999995</v>
      </c>
      <c r="J47" s="38">
        <f>J46</f>
        <v>27474</v>
      </c>
      <c r="K47" s="76">
        <f t="shared" ref="K47:K50" si="7">I47/J47</f>
        <v>2.7330082550775278E-2</v>
      </c>
      <c r="L47" s="58"/>
      <c r="M47" s="18"/>
    </row>
    <row r="48" spans="1:13" s="12" customFormat="1" ht="18.75" customHeight="1" x14ac:dyDescent="0.25">
      <c r="A48" s="97" t="s">
        <v>60</v>
      </c>
      <c r="B48" s="98"/>
      <c r="C48" s="98"/>
      <c r="D48" s="98"/>
      <c r="E48" s="99"/>
      <c r="F48" s="21" t="s">
        <v>17</v>
      </c>
      <c r="G48" s="91">
        <f>12*13.78%</f>
        <v>1.6536</v>
      </c>
      <c r="H48" s="3">
        <v>5110</v>
      </c>
      <c r="I48" s="16">
        <f t="shared" si="6"/>
        <v>8449.8960000000006</v>
      </c>
      <c r="J48" s="38">
        <f>J47</f>
        <v>27474</v>
      </c>
      <c r="K48" s="76">
        <f t="shared" si="7"/>
        <v>0.30755972919851499</v>
      </c>
      <c r="L48" s="58"/>
      <c r="M48" s="18"/>
    </row>
    <row r="49" spans="1:15" s="12" customFormat="1" ht="29.25" customHeight="1" x14ac:dyDescent="0.25">
      <c r="A49" s="115" t="s">
        <v>62</v>
      </c>
      <c r="B49" s="103"/>
      <c r="C49" s="103"/>
      <c r="D49" s="103"/>
      <c r="E49" s="104"/>
      <c r="F49" s="21" t="s">
        <v>17</v>
      </c>
      <c r="G49" s="91">
        <f>12*13.78%</f>
        <v>1.6536</v>
      </c>
      <c r="H49" s="3">
        <v>29774.31</v>
      </c>
      <c r="I49" s="16">
        <f t="shared" si="6"/>
        <v>49234.799016000004</v>
      </c>
      <c r="J49" s="38">
        <f>J48</f>
        <v>27474</v>
      </c>
      <c r="K49" s="76">
        <f t="shared" si="7"/>
        <v>1.7920506302686177</v>
      </c>
      <c r="L49" s="58"/>
      <c r="M49" s="18"/>
    </row>
    <row r="50" spans="1:15" s="12" customFormat="1" ht="18.75" customHeight="1" x14ac:dyDescent="0.25">
      <c r="A50" s="97" t="s">
        <v>61</v>
      </c>
      <c r="B50" s="98"/>
      <c r="C50" s="98"/>
      <c r="D50" s="98"/>
      <c r="E50" s="99"/>
      <c r="F50" s="21" t="s">
        <v>17</v>
      </c>
      <c r="G50" s="91">
        <f>G45</f>
        <v>0.27560000000000001</v>
      </c>
      <c r="H50" s="3">
        <v>2447.7399999999998</v>
      </c>
      <c r="I50" s="16">
        <f t="shared" si="6"/>
        <v>674.59714399999996</v>
      </c>
      <c r="J50" s="38">
        <f>J49</f>
        <v>27474</v>
      </c>
      <c r="K50" s="76">
        <f t="shared" si="7"/>
        <v>2.4554019946130885E-2</v>
      </c>
      <c r="L50" s="58"/>
      <c r="M50" s="18"/>
    </row>
    <row r="51" spans="1:15" s="78" customFormat="1" ht="30.75" customHeight="1" x14ac:dyDescent="0.25">
      <c r="A51" s="115" t="s">
        <v>78</v>
      </c>
      <c r="B51" s="103"/>
      <c r="C51" s="103"/>
      <c r="D51" s="103"/>
      <c r="E51" s="104"/>
      <c r="F51" s="1" t="s">
        <v>17</v>
      </c>
      <c r="G51" s="91">
        <f>11*13.78%</f>
        <v>1.5158</v>
      </c>
      <c r="H51" s="3">
        <v>28854.55</v>
      </c>
      <c r="I51" s="16">
        <f t="shared" si="6"/>
        <v>43737.726889999998</v>
      </c>
      <c r="J51" s="38">
        <f>J48</f>
        <v>27474</v>
      </c>
      <c r="K51" s="3">
        <f>I51/J51</f>
        <v>1.5919679293149887</v>
      </c>
      <c r="L51" s="18"/>
    </row>
    <row r="52" spans="1:15" s="12" customFormat="1" ht="18.75" customHeight="1" x14ac:dyDescent="0.25">
      <c r="A52" s="116" t="s">
        <v>76</v>
      </c>
      <c r="B52" s="117"/>
      <c r="C52" s="117"/>
      <c r="D52" s="117"/>
      <c r="E52" s="117"/>
      <c r="F52" s="117"/>
      <c r="G52" s="117"/>
      <c r="H52" s="118"/>
      <c r="I52" s="51">
        <f>SUM(I45:I51)</f>
        <v>104258.91957</v>
      </c>
      <c r="J52" s="52"/>
      <c r="K52" s="56">
        <f>SUM(K45:K51)</f>
        <v>3.7948212699279313</v>
      </c>
      <c r="L52" s="58"/>
      <c r="M52" s="81"/>
    </row>
    <row r="53" spans="1:15" s="12" customFormat="1" x14ac:dyDescent="0.25">
      <c r="A53" s="45"/>
      <c r="B53" s="45"/>
      <c r="C53" s="45"/>
      <c r="D53" s="45"/>
      <c r="E53" s="45"/>
      <c r="F53" s="35"/>
      <c r="G53" s="36"/>
      <c r="H53" s="37"/>
      <c r="I53" s="37"/>
      <c r="J53" s="35"/>
      <c r="K53" s="37"/>
      <c r="L53" s="18"/>
      <c r="M53" s="78"/>
    </row>
    <row r="54" spans="1:15" s="78" customFormat="1" hidden="1" x14ac:dyDescent="0.25">
      <c r="A54" s="101" t="s">
        <v>77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5" s="78" customFormat="1" ht="60" hidden="1" customHeight="1" x14ac:dyDescent="0.25">
      <c r="A55" s="112" t="s">
        <v>18</v>
      </c>
      <c r="B55" s="113"/>
      <c r="C55" s="113"/>
      <c r="D55" s="113"/>
      <c r="E55" s="114"/>
      <c r="F55" s="75" t="s">
        <v>6</v>
      </c>
      <c r="G55" s="75" t="s">
        <v>58</v>
      </c>
      <c r="H55" s="75" t="s">
        <v>59</v>
      </c>
      <c r="I55" s="75" t="s">
        <v>74</v>
      </c>
      <c r="J55" s="75" t="s">
        <v>69</v>
      </c>
      <c r="K55" s="49" t="s">
        <v>70</v>
      </c>
      <c r="L55" s="23"/>
    </row>
    <row r="56" spans="1:15" s="78" customFormat="1" ht="18.75" hidden="1" customHeight="1" x14ac:dyDescent="0.25">
      <c r="A56" s="97" t="s">
        <v>47</v>
      </c>
      <c r="B56" s="98"/>
      <c r="C56" s="98"/>
      <c r="D56" s="98"/>
      <c r="E56" s="99"/>
      <c r="F56" s="1" t="s">
        <v>17</v>
      </c>
      <c r="G56" s="50"/>
      <c r="H56" s="3">
        <v>2908.33</v>
      </c>
      <c r="I56" s="3">
        <f>G56*H56*12</f>
        <v>0</v>
      </c>
      <c r="J56" s="38">
        <f>J51</f>
        <v>27474</v>
      </c>
      <c r="K56" s="3">
        <f t="shared" ref="K56" si="8">I56/J56</f>
        <v>0</v>
      </c>
      <c r="L56" s="18"/>
    </row>
    <row r="57" spans="1:15" s="78" customFormat="1" ht="18.75" hidden="1" customHeight="1" x14ac:dyDescent="0.25">
      <c r="A57" s="97" t="s">
        <v>80</v>
      </c>
      <c r="B57" s="98"/>
      <c r="C57" s="98"/>
      <c r="D57" s="98"/>
      <c r="E57" s="99"/>
      <c r="F57" s="1" t="s">
        <v>17</v>
      </c>
      <c r="G57" s="50"/>
      <c r="H57" s="3">
        <v>4500</v>
      </c>
      <c r="I57" s="3">
        <f>G57*H57*12</f>
        <v>0</v>
      </c>
      <c r="J57" s="38">
        <f>J50</f>
        <v>27474</v>
      </c>
      <c r="K57" s="3">
        <f>I57/J57</f>
        <v>0</v>
      </c>
      <c r="L57" s="18"/>
    </row>
    <row r="58" spans="1:15" s="78" customFormat="1" ht="18.75" hidden="1" customHeight="1" x14ac:dyDescent="0.25">
      <c r="A58" s="100" t="s">
        <v>81</v>
      </c>
      <c r="B58" s="100"/>
      <c r="C58" s="100"/>
      <c r="D58" s="100"/>
      <c r="E58" s="100"/>
      <c r="F58" s="1" t="s">
        <v>17</v>
      </c>
      <c r="G58" s="50"/>
      <c r="H58" s="3">
        <v>1173.3399999999999</v>
      </c>
      <c r="I58" s="3"/>
      <c r="J58" s="38">
        <f>J57</f>
        <v>27474</v>
      </c>
      <c r="K58" s="3">
        <f t="shared" ref="K58" si="9">I58/J58</f>
        <v>0</v>
      </c>
      <c r="L58" s="18"/>
    </row>
    <row r="59" spans="1:15" s="78" customFormat="1" hidden="1" x14ac:dyDescent="0.25">
      <c r="A59" s="116" t="s">
        <v>79</v>
      </c>
      <c r="B59" s="117"/>
      <c r="C59" s="117"/>
      <c r="D59" s="117"/>
      <c r="E59" s="117"/>
      <c r="F59" s="117"/>
      <c r="G59" s="117"/>
      <c r="H59" s="117"/>
      <c r="I59" s="63">
        <f>SUM(I56:I58)</f>
        <v>0</v>
      </c>
      <c r="J59" s="63"/>
      <c r="K59" s="63">
        <f>SUM(K56:K58)</f>
        <v>0</v>
      </c>
      <c r="L59" s="18"/>
    </row>
    <row r="60" spans="1:15" s="78" customFormat="1" hidden="1" x14ac:dyDescent="0.25">
      <c r="A60" s="27"/>
      <c r="B60" s="27"/>
      <c r="C60" s="27"/>
      <c r="D60" s="27"/>
      <c r="E60" s="27"/>
      <c r="F60" s="27"/>
      <c r="G60" s="27"/>
      <c r="H60" s="27"/>
      <c r="I60" s="65"/>
      <c r="J60" s="66"/>
      <c r="K60" s="66"/>
      <c r="L60" s="18"/>
    </row>
    <row r="61" spans="1:15" s="78" customFormat="1" x14ac:dyDescent="0.25">
      <c r="A61" s="101" t="s">
        <v>82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5" s="78" customFormat="1" ht="60" customHeight="1" x14ac:dyDescent="0.25">
      <c r="A62" s="112" t="s">
        <v>19</v>
      </c>
      <c r="B62" s="113"/>
      <c r="C62" s="113"/>
      <c r="D62" s="113"/>
      <c r="E62" s="114"/>
      <c r="F62" s="75" t="s">
        <v>6</v>
      </c>
      <c r="G62" s="75" t="s">
        <v>58</v>
      </c>
      <c r="H62" s="75" t="s">
        <v>59</v>
      </c>
      <c r="I62" s="75" t="s">
        <v>74</v>
      </c>
      <c r="J62" s="67" t="s">
        <v>69</v>
      </c>
      <c r="K62" s="49" t="s">
        <v>70</v>
      </c>
      <c r="L62" s="23"/>
      <c r="M62" s="23"/>
      <c r="O62" s="82"/>
    </row>
    <row r="63" spans="1:15" s="78" customFormat="1" ht="36.75" customHeight="1" x14ac:dyDescent="0.25">
      <c r="A63" s="112" t="s">
        <v>20</v>
      </c>
      <c r="B63" s="113"/>
      <c r="C63" s="113"/>
      <c r="D63" s="113"/>
      <c r="E63" s="114"/>
      <c r="F63" s="24" t="s">
        <v>21</v>
      </c>
      <c r="G63" s="50">
        <v>1.1024</v>
      </c>
      <c r="H63" s="3">
        <v>400</v>
      </c>
      <c r="I63" s="3">
        <f>G63*H63*12</f>
        <v>5291.52</v>
      </c>
      <c r="J63" s="68">
        <f>J58</f>
        <v>27474</v>
      </c>
      <c r="K63" s="3">
        <f>I63/J63</f>
        <v>0.1926010045861542</v>
      </c>
      <c r="L63" s="22"/>
      <c r="M63" s="18"/>
    </row>
    <row r="64" spans="1:15" s="85" customFormat="1" ht="36.75" customHeight="1" x14ac:dyDescent="0.25">
      <c r="A64" s="112" t="s">
        <v>100</v>
      </c>
      <c r="B64" s="113"/>
      <c r="C64" s="113"/>
      <c r="D64" s="113"/>
      <c r="E64" s="114"/>
      <c r="F64" s="24" t="s">
        <v>24</v>
      </c>
      <c r="G64" s="50"/>
      <c r="H64" s="3"/>
      <c r="I64" s="3">
        <v>1488.24</v>
      </c>
      <c r="J64" s="68">
        <f>J63</f>
        <v>27474</v>
      </c>
      <c r="K64" s="3">
        <f>I64/J64</f>
        <v>5.4169032539855867E-2</v>
      </c>
      <c r="L64" s="22"/>
      <c r="M64" s="18"/>
    </row>
    <row r="65" spans="1:15" s="78" customFormat="1" ht="30" x14ac:dyDescent="0.25">
      <c r="A65" s="112" t="s">
        <v>83</v>
      </c>
      <c r="B65" s="113"/>
      <c r="C65" s="113"/>
      <c r="D65" s="113"/>
      <c r="E65" s="114"/>
      <c r="F65" s="24" t="s">
        <v>84</v>
      </c>
      <c r="G65" s="50">
        <v>0.96460000000000001</v>
      </c>
      <c r="H65" s="3">
        <v>1500</v>
      </c>
      <c r="I65" s="3">
        <f>G65*H65*12</f>
        <v>17362.800000000003</v>
      </c>
      <c r="J65" s="68">
        <f>J63</f>
        <v>27474</v>
      </c>
      <c r="K65" s="3">
        <f>I65/J65</f>
        <v>0.63197204629831849</v>
      </c>
      <c r="L65" s="18"/>
      <c r="M65" s="18"/>
    </row>
    <row r="66" spans="1:15" s="78" customFormat="1" x14ac:dyDescent="0.25">
      <c r="A66" s="116" t="s">
        <v>22</v>
      </c>
      <c r="B66" s="117"/>
      <c r="C66" s="117"/>
      <c r="D66" s="117"/>
      <c r="E66" s="117"/>
      <c r="F66" s="117"/>
      <c r="G66" s="117"/>
      <c r="H66" s="118"/>
      <c r="I66" s="63">
        <f t="shared" ref="I66" si="10">SUM(I63:I65)</f>
        <v>24142.560000000005</v>
      </c>
      <c r="J66" s="64"/>
      <c r="K66" s="64">
        <f>SUM(K63:K65)</f>
        <v>0.87874208342432858</v>
      </c>
      <c r="L66" s="69"/>
      <c r="M66" s="18"/>
    </row>
    <row r="67" spans="1:15" s="12" customFormat="1" hidden="1" x14ac:dyDescent="0.2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1:15" s="12" customFormat="1" x14ac:dyDescent="0.25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</row>
    <row r="69" spans="1:15" s="12" customFormat="1" x14ac:dyDescent="0.25">
      <c r="A69" s="101" t="s">
        <v>39</v>
      </c>
      <c r="B69" s="101"/>
      <c r="C69" s="101"/>
      <c r="D69" s="101"/>
      <c r="E69" s="101"/>
      <c r="F69" s="101"/>
      <c r="G69" s="101"/>
      <c r="H69" s="101"/>
      <c r="I69" s="101"/>
      <c r="J69" s="101"/>
      <c r="K69" s="101"/>
      <c r="L69" s="101"/>
      <c r="M69" s="101"/>
    </row>
    <row r="70" spans="1:15" s="12" customFormat="1" ht="11.25" customHeight="1" x14ac:dyDescent="0.25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</row>
    <row r="71" spans="1:15" s="12" customFormat="1" ht="75" x14ac:dyDescent="0.25">
      <c r="A71" s="112" t="s">
        <v>4</v>
      </c>
      <c r="B71" s="113"/>
      <c r="C71" s="113"/>
      <c r="D71" s="113"/>
      <c r="E71" s="114"/>
      <c r="F71" s="75" t="s">
        <v>5</v>
      </c>
      <c r="G71" s="75" t="s">
        <v>1</v>
      </c>
      <c r="H71" s="75" t="s">
        <v>67</v>
      </c>
      <c r="I71" s="75" t="s">
        <v>68</v>
      </c>
      <c r="J71" s="75" t="s">
        <v>69</v>
      </c>
      <c r="K71" s="49" t="s">
        <v>70</v>
      </c>
      <c r="L71" s="2"/>
      <c r="M71" s="78"/>
    </row>
    <row r="72" spans="1:15" s="12" customFormat="1" x14ac:dyDescent="0.25">
      <c r="A72" s="100" t="s">
        <v>42</v>
      </c>
      <c r="B72" s="100"/>
      <c r="C72" s="100"/>
      <c r="D72" s="100"/>
      <c r="E72" s="100"/>
      <c r="F72" s="28">
        <v>19762.594000000001</v>
      </c>
      <c r="G72" s="3">
        <f>L15</f>
        <v>0.13780000000000001</v>
      </c>
      <c r="H72" s="16">
        <f>F72*G72*12</f>
        <v>32679.425438400001</v>
      </c>
      <c r="I72" s="3">
        <f>H72*1.302</f>
        <v>42548.6119207968</v>
      </c>
      <c r="J72" s="38">
        <f>J28</f>
        <v>27474</v>
      </c>
      <c r="K72" s="3">
        <f>I72/J72</f>
        <v>1.5486864643225158</v>
      </c>
      <c r="L72" s="3"/>
      <c r="M72" s="78"/>
    </row>
    <row r="73" spans="1:15" s="12" customFormat="1" x14ac:dyDescent="0.25">
      <c r="A73" s="100" t="s">
        <v>48</v>
      </c>
      <c r="B73" s="100"/>
      <c r="C73" s="100"/>
      <c r="D73" s="100"/>
      <c r="E73" s="100"/>
      <c r="F73" s="28">
        <v>17363.944</v>
      </c>
      <c r="G73" s="3">
        <f>L16</f>
        <v>0.13780000000000001</v>
      </c>
      <c r="H73" s="16">
        <f>F73*G73*12</f>
        <v>28713.017798400004</v>
      </c>
      <c r="I73" s="3">
        <f>H73*1.302</f>
        <v>37384.349173516806</v>
      </c>
      <c r="J73" s="38">
        <f>J72</f>
        <v>27474</v>
      </c>
      <c r="K73" s="3">
        <f>I73/J73</f>
        <v>1.3607173754646869</v>
      </c>
      <c r="L73" s="3"/>
      <c r="M73" s="78"/>
    </row>
    <row r="74" spans="1:15" s="12" customFormat="1" ht="20.25" customHeight="1" x14ac:dyDescent="0.25">
      <c r="A74" s="106" t="s">
        <v>23</v>
      </c>
      <c r="B74" s="107"/>
      <c r="C74" s="107"/>
      <c r="D74" s="107"/>
      <c r="E74" s="107"/>
      <c r="F74" s="107"/>
      <c r="G74" s="107"/>
      <c r="H74" s="108"/>
      <c r="I74" s="25">
        <f>SUM(I72:I73)</f>
        <v>79932.961094313607</v>
      </c>
      <c r="J74" s="25"/>
      <c r="K74" s="25">
        <f>SUM(K72:K73)</f>
        <v>2.9094038397872026</v>
      </c>
      <c r="L74" s="26"/>
      <c r="M74" s="78"/>
    </row>
    <row r="75" spans="1:15" s="12" customFormat="1" x14ac:dyDescent="0.25">
      <c r="A75" s="27"/>
      <c r="B75" s="27"/>
      <c r="C75" s="27"/>
      <c r="D75" s="27"/>
      <c r="E75" s="27"/>
      <c r="F75" s="78"/>
      <c r="G75" s="78"/>
      <c r="H75" s="78"/>
      <c r="I75" s="78"/>
      <c r="J75" s="78"/>
      <c r="K75" s="78"/>
      <c r="L75" s="78"/>
      <c r="M75" s="78"/>
    </row>
    <row r="76" spans="1:15" s="12" customFormat="1" x14ac:dyDescent="0.25">
      <c r="A76" s="140" t="s">
        <v>85</v>
      </c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1"/>
      <c r="M76" s="78"/>
    </row>
    <row r="77" spans="1:15" s="12" customFormat="1" ht="45" x14ac:dyDescent="0.25">
      <c r="A77" s="105" t="s">
        <v>87</v>
      </c>
      <c r="B77" s="105"/>
      <c r="C77" s="105"/>
      <c r="D77" s="105"/>
      <c r="E77" s="105"/>
      <c r="F77" s="75" t="s">
        <v>6</v>
      </c>
      <c r="G77" s="75" t="s">
        <v>58</v>
      </c>
      <c r="H77" s="75" t="s">
        <v>59</v>
      </c>
      <c r="I77" s="75" t="s">
        <v>74</v>
      </c>
      <c r="J77" s="75" t="s">
        <v>69</v>
      </c>
      <c r="K77" s="55" t="s">
        <v>70</v>
      </c>
      <c r="L77" s="57"/>
      <c r="M77" s="78"/>
      <c r="O77" s="54"/>
    </row>
    <row r="78" spans="1:15" s="12" customFormat="1" ht="30" customHeight="1" x14ac:dyDescent="0.25">
      <c r="A78" s="115" t="s">
        <v>101</v>
      </c>
      <c r="B78" s="103"/>
      <c r="C78" s="103"/>
      <c r="D78" s="103"/>
      <c r="E78" s="104"/>
      <c r="F78" s="1" t="s">
        <v>24</v>
      </c>
      <c r="G78" s="50"/>
      <c r="H78" s="17"/>
      <c r="I78" s="16">
        <v>551.20000000000005</v>
      </c>
      <c r="J78" s="38">
        <f>J73</f>
        <v>27474</v>
      </c>
      <c r="K78" s="76">
        <f>I78/J78</f>
        <v>2.0062604644391063E-2</v>
      </c>
      <c r="L78" s="58"/>
      <c r="M78" s="78"/>
    </row>
    <row r="79" spans="1:15" s="12" customFormat="1" x14ac:dyDescent="0.25">
      <c r="A79" s="100" t="s">
        <v>88</v>
      </c>
      <c r="B79" s="100"/>
      <c r="C79" s="100"/>
      <c r="D79" s="100"/>
      <c r="E79" s="100"/>
      <c r="F79" s="1" t="s">
        <v>24</v>
      </c>
      <c r="G79" s="50"/>
      <c r="H79" s="17"/>
      <c r="I79" s="16">
        <v>5443.1</v>
      </c>
      <c r="J79" s="38">
        <f>J78</f>
        <v>27474</v>
      </c>
      <c r="K79" s="76">
        <f>I79/J79</f>
        <v>0.19811822086336173</v>
      </c>
      <c r="L79" s="58"/>
      <c r="M79" s="81"/>
    </row>
    <row r="80" spans="1:15" s="12" customFormat="1" x14ac:dyDescent="0.25">
      <c r="A80" s="116" t="s">
        <v>86</v>
      </c>
      <c r="B80" s="117"/>
      <c r="C80" s="117"/>
      <c r="D80" s="117"/>
      <c r="E80" s="117"/>
      <c r="F80" s="117"/>
      <c r="G80" s="117"/>
      <c r="H80" s="117"/>
      <c r="I80" s="63">
        <f>SUM(I78:I79)</f>
        <v>5994.3</v>
      </c>
      <c r="J80" s="64"/>
      <c r="K80" s="64">
        <f>SUM(K78:K79)</f>
        <v>0.21818082550775278</v>
      </c>
      <c r="L80" s="58"/>
      <c r="M80" s="78"/>
    </row>
    <row r="81" spans="1:15" s="12" customFormat="1" x14ac:dyDescent="0.25">
      <c r="A81" s="46"/>
      <c r="B81" s="46"/>
      <c r="C81" s="46"/>
      <c r="D81" s="46"/>
      <c r="E81" s="46"/>
      <c r="F81" s="46"/>
      <c r="G81" s="46"/>
      <c r="H81" s="27"/>
      <c r="I81" s="27"/>
      <c r="J81" s="27"/>
      <c r="K81" s="27"/>
      <c r="L81" s="34"/>
      <c r="M81" s="78"/>
    </row>
    <row r="82" spans="1:15" s="12" customFormat="1" x14ac:dyDescent="0.25">
      <c r="A82" s="140" t="s">
        <v>25</v>
      </c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78"/>
    </row>
    <row r="83" spans="1:15" s="12" customFormat="1" x14ac:dyDescent="0.25">
      <c r="A83" s="109" t="s">
        <v>26</v>
      </c>
      <c r="B83" s="109"/>
      <c r="C83" s="109"/>
      <c r="D83" s="112" t="s">
        <v>27</v>
      </c>
      <c r="E83" s="113"/>
      <c r="F83" s="113"/>
      <c r="G83" s="113"/>
      <c r="H83" s="113"/>
      <c r="I83" s="113"/>
      <c r="J83" s="114"/>
      <c r="K83" s="109" t="s">
        <v>38</v>
      </c>
      <c r="L83" s="109"/>
      <c r="M83" s="78"/>
    </row>
    <row r="84" spans="1:15" s="12" customFormat="1" ht="30" x14ac:dyDescent="0.25">
      <c r="A84" s="1" t="s">
        <v>28</v>
      </c>
      <c r="B84" s="2" t="s">
        <v>29</v>
      </c>
      <c r="C84" s="1" t="s">
        <v>30</v>
      </c>
      <c r="D84" s="1" t="s">
        <v>31</v>
      </c>
      <c r="E84" s="1" t="s">
        <v>32</v>
      </c>
      <c r="F84" s="1" t="s">
        <v>33</v>
      </c>
      <c r="G84" s="1" t="s">
        <v>34</v>
      </c>
      <c r="H84" s="1" t="s">
        <v>35</v>
      </c>
      <c r="I84" s="1" t="s">
        <v>36</v>
      </c>
      <c r="J84" s="1" t="s">
        <v>37</v>
      </c>
      <c r="K84" s="109"/>
      <c r="L84" s="109"/>
      <c r="M84" s="78"/>
    </row>
    <row r="85" spans="1:15" s="12" customFormat="1" x14ac:dyDescent="0.25">
      <c r="A85" s="3">
        <f>K33</f>
        <v>252.05657831015947</v>
      </c>
      <c r="B85" s="3"/>
      <c r="C85" s="3"/>
      <c r="D85" s="3">
        <f>K41</f>
        <v>6.0679396884327002</v>
      </c>
      <c r="E85" s="3">
        <f>K52</f>
        <v>3.7948212699279313</v>
      </c>
      <c r="F85" s="3"/>
      <c r="G85" s="3">
        <f>K66</f>
        <v>0.87874208342432858</v>
      </c>
      <c r="H85" s="1"/>
      <c r="I85" s="3">
        <f>K74</f>
        <v>2.9094038397872026</v>
      </c>
      <c r="J85" s="3">
        <f>K59+K80</f>
        <v>0.21818082550775278</v>
      </c>
      <c r="K85" s="110">
        <f>SUM(A85:J85)</f>
        <v>265.92566601723945</v>
      </c>
      <c r="L85" s="111"/>
      <c r="M85" s="78"/>
      <c r="O85" s="54"/>
    </row>
    <row r="86" spans="1:15" s="12" customFormat="1" ht="30" customHeight="1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1:15" s="12" customFormat="1" x14ac:dyDescent="0.25">
      <c r="A87" s="30" t="s">
        <v>49</v>
      </c>
      <c r="B87" s="29"/>
      <c r="C87" s="30"/>
      <c r="D87" s="30"/>
      <c r="E87" s="30"/>
      <c r="F87" s="30" t="s">
        <v>50</v>
      </c>
      <c r="G87" s="29"/>
      <c r="H87" s="29"/>
      <c r="I87" s="70">
        <f>I80+I74+I66+I52+I41+I33</f>
        <v>7306041.7481576344</v>
      </c>
      <c r="J87" s="29"/>
      <c r="K87" s="70">
        <f>K85*J79</f>
        <v>7306041.7481576363</v>
      </c>
      <c r="L87" s="29"/>
      <c r="M87" s="29"/>
    </row>
    <row r="88" spans="1:15" s="12" customFormat="1" x14ac:dyDescent="0.25">
      <c r="A88" s="10"/>
      <c r="B88" s="6"/>
      <c r="C88" s="11"/>
    </row>
    <row r="89" spans="1:15" s="12" customFormat="1" x14ac:dyDescent="0.25">
      <c r="A89" s="5"/>
      <c r="I89" s="54"/>
      <c r="K89" s="54"/>
    </row>
    <row r="90" spans="1:15" s="12" customFormat="1" x14ac:dyDescent="0.25"/>
    <row r="91" spans="1:15" s="12" customFormat="1" x14ac:dyDescent="0.25">
      <c r="A91" s="30" t="s">
        <v>102</v>
      </c>
      <c r="B91" s="31"/>
      <c r="C91" s="29"/>
      <c r="D91" s="30"/>
      <c r="E91" s="30"/>
      <c r="F91" s="30"/>
      <c r="G91" s="29"/>
      <c r="H91" s="29"/>
      <c r="I91" s="62"/>
      <c r="J91" s="29"/>
      <c r="K91" s="29"/>
      <c r="L91" s="29"/>
      <c r="M91" s="29"/>
    </row>
    <row r="92" spans="1:15" s="12" customFormat="1" x14ac:dyDescent="0.25">
      <c r="A92" s="30" t="s">
        <v>51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</row>
    <row r="93" spans="1:15" s="12" customFormat="1" x14ac:dyDescent="0.25">
      <c r="I93" s="54"/>
    </row>
    <row r="94" spans="1:15" s="12" customFormat="1" x14ac:dyDescent="0.25"/>
    <row r="95" spans="1:15" s="12" customFormat="1" x14ac:dyDescent="0.25">
      <c r="I95" s="54"/>
    </row>
  </sheetData>
  <mergeCells count="82">
    <mergeCell ref="A3:E3"/>
    <mergeCell ref="A5:E5"/>
    <mergeCell ref="A10:L10"/>
    <mergeCell ref="A1:D1"/>
    <mergeCell ref="A6:C6"/>
    <mergeCell ref="A7:L7"/>
    <mergeCell ref="A8:L8"/>
    <mergeCell ref="A9:L9"/>
    <mergeCell ref="A2:F2"/>
    <mergeCell ref="A57:E57"/>
    <mergeCell ref="A58:E58"/>
    <mergeCell ref="A59:H59"/>
    <mergeCell ref="A55:E55"/>
    <mergeCell ref="A56:E56"/>
    <mergeCell ref="A77:E77"/>
    <mergeCell ref="A61:L61"/>
    <mergeCell ref="A63:E63"/>
    <mergeCell ref="A65:E65"/>
    <mergeCell ref="A73:E73"/>
    <mergeCell ref="A62:E62"/>
    <mergeCell ref="A66:H66"/>
    <mergeCell ref="A76:L76"/>
    <mergeCell ref="A64:E64"/>
    <mergeCell ref="D83:J83"/>
    <mergeCell ref="A14:E14"/>
    <mergeCell ref="G14:K14"/>
    <mergeCell ref="A15:E15"/>
    <mergeCell ref="G15:K15"/>
    <mergeCell ref="A16:E16"/>
    <mergeCell ref="G16:K16"/>
    <mergeCell ref="A17:E17"/>
    <mergeCell ref="A18:E18"/>
    <mergeCell ref="A20:E20"/>
    <mergeCell ref="A22:E22"/>
    <mergeCell ref="G20:K20"/>
    <mergeCell ref="G21:K21"/>
    <mergeCell ref="A44:E44"/>
    <mergeCell ref="A82:L82"/>
    <mergeCell ref="A32:E32"/>
    <mergeCell ref="G17:K17"/>
    <mergeCell ref="G18:K18"/>
    <mergeCell ref="G22:K22"/>
    <mergeCell ref="G23:K23"/>
    <mergeCell ref="A35:L35"/>
    <mergeCell ref="A21:E21"/>
    <mergeCell ref="A33:E33"/>
    <mergeCell ref="A29:E29"/>
    <mergeCell ref="A30:E30"/>
    <mergeCell ref="A23:E23"/>
    <mergeCell ref="A28:E28"/>
    <mergeCell ref="A19:E19"/>
    <mergeCell ref="G19:K19"/>
    <mergeCell ref="A26:E26"/>
    <mergeCell ref="A27:E27"/>
    <mergeCell ref="A25:G25"/>
    <mergeCell ref="K83:L84"/>
    <mergeCell ref="K85:L85"/>
    <mergeCell ref="A48:E48"/>
    <mergeCell ref="A71:E71"/>
    <mergeCell ref="A72:E72"/>
    <mergeCell ref="A78:E78"/>
    <mergeCell ref="A79:E79"/>
    <mergeCell ref="A80:H80"/>
    <mergeCell ref="A50:E50"/>
    <mergeCell ref="A74:H74"/>
    <mergeCell ref="A49:E49"/>
    <mergeCell ref="A51:E51"/>
    <mergeCell ref="A52:H52"/>
    <mergeCell ref="A54:L54"/>
    <mergeCell ref="A69:M69"/>
    <mergeCell ref="A83:C83"/>
    <mergeCell ref="A46:E46"/>
    <mergeCell ref="A47:E47"/>
    <mergeCell ref="A39:E39"/>
    <mergeCell ref="A43:L43"/>
    <mergeCell ref="A31:E31"/>
    <mergeCell ref="A36:E36"/>
    <mergeCell ref="A45:E45"/>
    <mergeCell ref="A41:H41"/>
    <mergeCell ref="A37:E37"/>
    <mergeCell ref="A38:E38"/>
    <mergeCell ref="A40:E40"/>
  </mergeCells>
  <pageMargins left="0.70866141732283472" right="0.70866141732283472" top="0.39370078740157483" bottom="0.3937007874015748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view="pageBreakPreview" topLeftCell="A63" zoomScale="60" zoomScaleNormal="80" workbookViewId="0">
      <selection activeCell="G72" sqref="G72"/>
    </sheetView>
  </sheetViews>
  <sheetFormatPr defaultRowHeight="15" x14ac:dyDescent="0.25"/>
  <cols>
    <col min="1" max="4" width="9.140625" style="12"/>
    <col min="5" max="5" width="9.5703125" style="12" customWidth="1"/>
    <col min="6" max="6" width="13.7109375" style="12" customWidth="1"/>
    <col min="7" max="7" width="14.28515625" style="12" customWidth="1"/>
    <col min="8" max="8" width="17.42578125" style="12" customWidth="1"/>
    <col min="9" max="9" width="13.7109375" style="12" customWidth="1"/>
    <col min="10" max="10" width="13.85546875" style="12" customWidth="1"/>
    <col min="11" max="11" width="14.42578125" style="12" customWidth="1"/>
    <col min="12" max="12" width="14" style="12" customWidth="1"/>
    <col min="13" max="13" width="13.28515625" style="12" customWidth="1"/>
    <col min="14" max="16384" width="9.140625" style="12"/>
  </cols>
  <sheetData>
    <row r="1" spans="1:15" ht="15.75" x14ac:dyDescent="0.25">
      <c r="A1" s="146" t="s">
        <v>52</v>
      </c>
      <c r="B1" s="146"/>
      <c r="C1" s="146"/>
      <c r="D1" s="146"/>
      <c r="E1" s="44"/>
      <c r="F1" s="44"/>
    </row>
    <row r="2" spans="1:15" ht="15.75" x14ac:dyDescent="0.25">
      <c r="A2" s="146" t="s">
        <v>53</v>
      </c>
      <c r="B2" s="146"/>
      <c r="C2" s="143"/>
      <c r="D2" s="143"/>
      <c r="E2" s="143"/>
      <c r="F2" s="143"/>
    </row>
    <row r="3" spans="1:15" ht="15.75" x14ac:dyDescent="0.25">
      <c r="A3" s="142" t="s">
        <v>54</v>
      </c>
      <c r="B3" s="142"/>
      <c r="C3" s="142"/>
      <c r="D3" s="143"/>
      <c r="E3" s="143"/>
      <c r="F3" s="44"/>
    </row>
    <row r="4" spans="1:15" ht="9.75" customHeight="1" x14ac:dyDescent="0.25">
      <c r="A4" s="47"/>
      <c r="B4" s="47"/>
      <c r="C4" s="47"/>
      <c r="D4" s="8"/>
      <c r="E4" s="44"/>
      <c r="F4" s="44"/>
    </row>
    <row r="5" spans="1:15" ht="15.75" x14ac:dyDescent="0.25">
      <c r="A5" s="142" t="s">
        <v>103</v>
      </c>
      <c r="B5" s="142"/>
      <c r="C5" s="142"/>
      <c r="D5" s="143"/>
      <c r="E5" s="143"/>
      <c r="F5" s="44"/>
    </row>
    <row r="6" spans="1:15" ht="12.75" customHeight="1" x14ac:dyDescent="0.25">
      <c r="A6" s="142"/>
      <c r="B6" s="142"/>
      <c r="C6" s="142"/>
      <c r="D6" s="8"/>
      <c r="E6" s="44"/>
      <c r="F6" s="44"/>
    </row>
    <row r="7" spans="1:15" ht="15.75" x14ac:dyDescent="0.25">
      <c r="A7" s="147" t="s">
        <v>55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5" ht="15.75" x14ac:dyDescent="0.25">
      <c r="A8" s="147" t="s">
        <v>89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5" ht="14.25" customHeight="1" x14ac:dyDescent="0.25">
      <c r="A9" s="148" t="s">
        <v>99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1:15" ht="18.75" customHeight="1" x14ac:dyDescent="0.25">
      <c r="A10" s="144" t="s">
        <v>65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3"/>
      <c r="N10" s="4"/>
      <c r="O10" s="4"/>
    </row>
    <row r="11" spans="1:15" x14ac:dyDescent="0.25">
      <c r="A11" s="14" t="s">
        <v>90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5" x14ac:dyDescent="0.25">
      <c r="A12" s="14" t="s">
        <v>98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5" x14ac:dyDescent="0.25">
      <c r="A13" s="14" t="s">
        <v>64</v>
      </c>
      <c r="B13" s="48"/>
      <c r="C13" s="48"/>
      <c r="D13" s="48"/>
      <c r="E13" s="48"/>
    </row>
    <row r="14" spans="1:15" ht="33" customHeight="1" x14ac:dyDescent="0.25">
      <c r="A14" s="109" t="s">
        <v>0</v>
      </c>
      <c r="B14" s="109"/>
      <c r="C14" s="109"/>
      <c r="D14" s="109"/>
      <c r="E14" s="109"/>
      <c r="F14" s="1" t="s">
        <v>1</v>
      </c>
      <c r="G14" s="109" t="s">
        <v>2</v>
      </c>
      <c r="H14" s="109"/>
      <c r="I14" s="109"/>
      <c r="J14" s="109"/>
      <c r="K14" s="109"/>
      <c r="L14" s="1" t="s">
        <v>1</v>
      </c>
      <c r="M14" s="48"/>
    </row>
    <row r="15" spans="1:15" ht="16.5" customHeight="1" x14ac:dyDescent="0.25">
      <c r="A15" s="128" t="s">
        <v>57</v>
      </c>
      <c r="B15" s="119"/>
      <c r="C15" s="119"/>
      <c r="D15" s="119"/>
      <c r="E15" s="120"/>
      <c r="F15" s="32">
        <v>0.1</v>
      </c>
      <c r="G15" s="102" t="s">
        <v>41</v>
      </c>
      <c r="H15" s="119"/>
      <c r="I15" s="119"/>
      <c r="J15" s="119"/>
      <c r="K15" s="120"/>
      <c r="L15" s="32">
        <v>0.06</v>
      </c>
      <c r="M15" s="48"/>
    </row>
    <row r="16" spans="1:15" ht="15.75" customHeight="1" x14ac:dyDescent="0.25">
      <c r="A16" s="128" t="s">
        <v>43</v>
      </c>
      <c r="B16" s="119"/>
      <c r="C16" s="119"/>
      <c r="D16" s="119"/>
      <c r="E16" s="120"/>
      <c r="F16" s="32">
        <v>2.1</v>
      </c>
      <c r="G16" s="102" t="s">
        <v>42</v>
      </c>
      <c r="H16" s="119"/>
      <c r="I16" s="119"/>
      <c r="J16" s="119"/>
      <c r="K16" s="120"/>
      <c r="L16" s="32">
        <v>0.06</v>
      </c>
      <c r="M16" s="48"/>
    </row>
    <row r="17" spans="1:13" ht="16.5" customHeight="1" x14ac:dyDescent="0.25">
      <c r="A17" s="128" t="s">
        <v>66</v>
      </c>
      <c r="B17" s="119"/>
      <c r="C17" s="119"/>
      <c r="D17" s="119"/>
      <c r="E17" s="120"/>
      <c r="F17" s="32">
        <v>0.1</v>
      </c>
      <c r="G17" s="102"/>
      <c r="H17" s="119"/>
      <c r="I17" s="119"/>
      <c r="J17" s="119"/>
      <c r="K17" s="120"/>
      <c r="L17" s="33"/>
      <c r="M17" s="48"/>
    </row>
    <row r="18" spans="1:13" ht="16.5" customHeight="1" x14ac:dyDescent="0.25">
      <c r="A18" s="128" t="s">
        <v>46</v>
      </c>
      <c r="B18" s="119"/>
      <c r="C18" s="119"/>
      <c r="D18" s="119"/>
      <c r="E18" s="120"/>
      <c r="F18" s="32">
        <v>0.1</v>
      </c>
      <c r="G18" s="102"/>
      <c r="H18" s="119"/>
      <c r="I18" s="119"/>
      <c r="J18" s="119"/>
      <c r="K18" s="120"/>
      <c r="L18" s="33"/>
      <c r="M18" s="48"/>
    </row>
    <row r="19" spans="1:13" ht="15" customHeight="1" x14ac:dyDescent="0.25">
      <c r="A19" s="102" t="s">
        <v>45</v>
      </c>
      <c r="B19" s="121"/>
      <c r="C19" s="121"/>
      <c r="D19" s="121"/>
      <c r="E19" s="122"/>
      <c r="F19" s="32">
        <v>0.6</v>
      </c>
      <c r="G19" s="102"/>
      <c r="H19" s="119"/>
      <c r="I19" s="119"/>
      <c r="J19" s="119"/>
      <c r="K19" s="120"/>
      <c r="L19" s="33"/>
      <c r="M19" s="48"/>
    </row>
    <row r="20" spans="1:13" ht="15.75" customHeight="1" x14ac:dyDescent="0.25">
      <c r="A20" s="102" t="s">
        <v>44</v>
      </c>
      <c r="B20" s="121"/>
      <c r="C20" s="121"/>
      <c r="D20" s="121"/>
      <c r="E20" s="122"/>
      <c r="F20" s="32">
        <v>0.9</v>
      </c>
      <c r="G20" s="102"/>
      <c r="H20" s="121"/>
      <c r="I20" s="121"/>
      <c r="J20" s="121"/>
      <c r="K20" s="122"/>
      <c r="L20" s="33"/>
      <c r="M20" s="48"/>
    </row>
    <row r="21" spans="1:13" ht="14.25" customHeight="1" x14ac:dyDescent="0.25">
      <c r="A21" s="102"/>
      <c r="B21" s="121"/>
      <c r="C21" s="121"/>
      <c r="D21" s="121"/>
      <c r="E21" s="122"/>
      <c r="F21" s="32"/>
      <c r="G21" s="102"/>
      <c r="H21" s="121"/>
      <c r="I21" s="121"/>
      <c r="J21" s="121"/>
      <c r="K21" s="122"/>
      <c r="L21" s="33"/>
      <c r="M21" s="48"/>
    </row>
    <row r="22" spans="1:13" ht="15" customHeight="1" x14ac:dyDescent="0.25">
      <c r="A22" s="102"/>
      <c r="B22" s="119"/>
      <c r="C22" s="119"/>
      <c r="D22" s="119"/>
      <c r="E22" s="120"/>
      <c r="F22" s="32"/>
      <c r="G22" s="102"/>
      <c r="H22" s="121"/>
      <c r="I22" s="121"/>
      <c r="J22" s="121"/>
      <c r="K22" s="122"/>
      <c r="L22" s="33"/>
      <c r="M22" s="48"/>
    </row>
    <row r="23" spans="1:13" s="87" customFormat="1" x14ac:dyDescent="0.25">
      <c r="A23" s="132" t="s">
        <v>3</v>
      </c>
      <c r="B23" s="133"/>
      <c r="C23" s="133"/>
      <c r="D23" s="133"/>
      <c r="E23" s="134"/>
      <c r="F23" s="86">
        <f>SUM(F15:F22)</f>
        <v>3.9000000000000004</v>
      </c>
      <c r="G23" s="123"/>
      <c r="H23" s="124"/>
      <c r="I23" s="124"/>
      <c r="J23" s="124"/>
      <c r="K23" s="125"/>
      <c r="L23" s="86">
        <f>SUM(L15:L22)</f>
        <v>0.12</v>
      </c>
      <c r="M23" s="14"/>
    </row>
    <row r="24" spans="1:13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48"/>
    </row>
    <row r="25" spans="1:13" x14ac:dyDescent="0.25">
      <c r="A25" s="139" t="s">
        <v>91</v>
      </c>
      <c r="B25" s="139"/>
      <c r="C25" s="139"/>
      <c r="D25" s="139"/>
      <c r="E25" s="139"/>
      <c r="F25" s="139"/>
      <c r="G25" s="139"/>
      <c r="H25" s="48">
        <v>1950</v>
      </c>
      <c r="I25" s="48"/>
      <c r="J25" s="48"/>
      <c r="K25" s="48"/>
      <c r="L25" s="48"/>
      <c r="M25" s="48"/>
    </row>
    <row r="26" spans="1:13" ht="75" x14ac:dyDescent="0.25">
      <c r="A26" s="112" t="s">
        <v>4</v>
      </c>
      <c r="B26" s="113"/>
      <c r="C26" s="113"/>
      <c r="D26" s="113"/>
      <c r="E26" s="114"/>
      <c r="F26" s="75" t="s">
        <v>5</v>
      </c>
      <c r="G26" s="75" t="s">
        <v>1</v>
      </c>
      <c r="H26" s="75" t="s">
        <v>67</v>
      </c>
      <c r="I26" s="75" t="s">
        <v>68</v>
      </c>
      <c r="J26" s="75" t="s">
        <v>69</v>
      </c>
      <c r="K26" s="55" t="s">
        <v>70</v>
      </c>
      <c r="L26" s="57"/>
      <c r="M26" s="78"/>
    </row>
    <row r="27" spans="1:13" ht="18.75" customHeight="1" x14ac:dyDescent="0.25">
      <c r="A27" s="136" t="s">
        <v>57</v>
      </c>
      <c r="B27" s="137"/>
      <c r="C27" s="137"/>
      <c r="D27" s="137"/>
      <c r="E27" s="138"/>
      <c r="F27" s="3">
        <f>'Услуга №1  '!F27</f>
        <v>11930.764999999999</v>
      </c>
      <c r="G27" s="50">
        <f>F15</f>
        <v>0.1</v>
      </c>
      <c r="H27" s="3">
        <f>F27*G27*12</f>
        <v>14316.917999999998</v>
      </c>
      <c r="I27" s="3">
        <f>H27*1.302</f>
        <v>18640.627235999997</v>
      </c>
      <c r="J27" s="38">
        <f>H25</f>
        <v>1950</v>
      </c>
      <c r="K27" s="84">
        <f>I27/J27</f>
        <v>9.5592960184615361</v>
      </c>
      <c r="L27" s="58"/>
      <c r="M27" s="78"/>
    </row>
    <row r="28" spans="1:13" ht="16.5" customHeight="1" x14ac:dyDescent="0.25">
      <c r="A28" s="135" t="s">
        <v>43</v>
      </c>
      <c r="B28" s="135"/>
      <c r="C28" s="135"/>
      <c r="D28" s="135"/>
      <c r="E28" s="135"/>
      <c r="F28" s="3">
        <v>13875.2</v>
      </c>
      <c r="G28" s="50">
        <f t="shared" ref="G28:G32" si="0">F16</f>
        <v>2.1</v>
      </c>
      <c r="H28" s="3">
        <f t="shared" ref="H28:H32" si="1">F28*G28*12</f>
        <v>349655.04000000004</v>
      </c>
      <c r="I28" s="3">
        <f t="shared" ref="I28:I32" si="2">H28*1.302</f>
        <v>455250.86208000005</v>
      </c>
      <c r="J28" s="38">
        <f>J27</f>
        <v>1950</v>
      </c>
      <c r="K28" s="84">
        <f t="shared" ref="K28:K32" si="3">I28/J28</f>
        <v>233.46198055384619</v>
      </c>
      <c r="L28" s="58"/>
      <c r="M28" s="78"/>
    </row>
    <row r="29" spans="1:13" ht="15" customHeight="1" x14ac:dyDescent="0.25">
      <c r="A29" s="128" t="s">
        <v>66</v>
      </c>
      <c r="B29" s="119"/>
      <c r="C29" s="119"/>
      <c r="D29" s="119"/>
      <c r="E29" s="120"/>
      <c r="F29" s="3">
        <f>'Услуга №1  '!F29</f>
        <v>8535.3799999999992</v>
      </c>
      <c r="G29" s="50">
        <f t="shared" si="0"/>
        <v>0.1</v>
      </c>
      <c r="H29" s="3">
        <f t="shared" si="1"/>
        <v>10242.456</v>
      </c>
      <c r="I29" s="3">
        <f t="shared" si="2"/>
        <v>13335.677712000001</v>
      </c>
      <c r="J29" s="38">
        <f>J28</f>
        <v>1950</v>
      </c>
      <c r="K29" s="84">
        <f t="shared" si="3"/>
        <v>6.8388090830769235</v>
      </c>
      <c r="L29" s="58"/>
      <c r="M29" s="78"/>
    </row>
    <row r="30" spans="1:13" ht="15" customHeight="1" x14ac:dyDescent="0.25">
      <c r="A30" s="129" t="s">
        <v>46</v>
      </c>
      <c r="B30" s="130"/>
      <c r="C30" s="130"/>
      <c r="D30" s="130"/>
      <c r="E30" s="131"/>
      <c r="F30" s="3">
        <f>'Услуга №1  '!F30</f>
        <v>12764.09</v>
      </c>
      <c r="G30" s="50">
        <f t="shared" si="0"/>
        <v>0.1</v>
      </c>
      <c r="H30" s="3">
        <f t="shared" si="1"/>
        <v>15316.908000000001</v>
      </c>
      <c r="I30" s="3">
        <f t="shared" si="2"/>
        <v>19942.614216000002</v>
      </c>
      <c r="J30" s="38">
        <f>J29</f>
        <v>1950</v>
      </c>
      <c r="K30" s="84">
        <f t="shared" si="3"/>
        <v>10.226981649230771</v>
      </c>
      <c r="L30" s="58"/>
      <c r="M30" s="78"/>
    </row>
    <row r="31" spans="1:13" ht="14.25" customHeight="1" x14ac:dyDescent="0.25">
      <c r="A31" s="102" t="s">
        <v>44</v>
      </c>
      <c r="B31" s="103"/>
      <c r="C31" s="103"/>
      <c r="D31" s="103"/>
      <c r="E31" s="104"/>
      <c r="F31" s="3">
        <f>'Услуга №1  '!F31</f>
        <v>16241.7443</v>
      </c>
      <c r="G31" s="50">
        <f t="shared" si="0"/>
        <v>0.6</v>
      </c>
      <c r="H31" s="3">
        <f t="shared" si="1"/>
        <v>116940.55895999999</v>
      </c>
      <c r="I31" s="3">
        <f t="shared" si="2"/>
        <v>152256.60776591999</v>
      </c>
      <c r="J31" s="38">
        <f>J28</f>
        <v>1950</v>
      </c>
      <c r="K31" s="84">
        <f t="shared" si="3"/>
        <v>78.080311674830767</v>
      </c>
      <c r="L31" s="58"/>
      <c r="M31" s="78"/>
    </row>
    <row r="32" spans="1:13" ht="15.75" customHeight="1" x14ac:dyDescent="0.25">
      <c r="A32" s="102" t="s">
        <v>45</v>
      </c>
      <c r="B32" s="103"/>
      <c r="C32" s="103"/>
      <c r="D32" s="103"/>
      <c r="E32" s="104"/>
      <c r="F32" s="3">
        <f>'Услуга №1  '!F32</f>
        <v>15961.76</v>
      </c>
      <c r="G32" s="50">
        <f t="shared" si="0"/>
        <v>0.9</v>
      </c>
      <c r="H32" s="3">
        <f t="shared" si="1"/>
        <v>172387.008</v>
      </c>
      <c r="I32" s="3">
        <f t="shared" si="2"/>
        <v>224447.88441600002</v>
      </c>
      <c r="J32" s="38">
        <v>1950</v>
      </c>
      <c r="K32" s="84">
        <f t="shared" si="3"/>
        <v>115.10147918769232</v>
      </c>
      <c r="L32" s="58"/>
      <c r="M32" s="78"/>
    </row>
    <row r="33" spans="1:13" ht="19.5" customHeight="1" x14ac:dyDescent="0.25">
      <c r="A33" s="106" t="s">
        <v>71</v>
      </c>
      <c r="B33" s="107"/>
      <c r="C33" s="107"/>
      <c r="D33" s="107"/>
      <c r="E33" s="107"/>
      <c r="F33" s="107"/>
      <c r="G33" s="107"/>
      <c r="H33" s="108"/>
      <c r="I33" s="51">
        <f>SUM(I27:I32)</f>
        <v>883874.27342591994</v>
      </c>
      <c r="J33" s="80"/>
      <c r="K33" s="56">
        <f>I33/J32</f>
        <v>453.26885816713843</v>
      </c>
      <c r="L33" s="58"/>
      <c r="M33" s="78"/>
    </row>
    <row r="34" spans="1:13" x14ac:dyDescent="0.25">
      <c r="A34" s="19"/>
      <c r="B34" s="19"/>
      <c r="C34" s="19"/>
      <c r="D34" s="19"/>
      <c r="E34" s="19"/>
      <c r="F34" s="19"/>
      <c r="G34" s="19"/>
      <c r="H34" s="19"/>
      <c r="I34" s="78"/>
      <c r="J34" s="78"/>
      <c r="K34" s="78"/>
      <c r="L34" s="77"/>
      <c r="M34" s="78"/>
    </row>
    <row r="35" spans="1:13" x14ac:dyDescent="0.25">
      <c r="A35" s="101" t="s">
        <v>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78"/>
    </row>
    <row r="36" spans="1:13" ht="45" x14ac:dyDescent="0.25">
      <c r="A36" s="105" t="s">
        <v>8</v>
      </c>
      <c r="B36" s="105"/>
      <c r="C36" s="105"/>
      <c r="D36" s="105"/>
      <c r="E36" s="105"/>
      <c r="F36" s="75" t="s">
        <v>6</v>
      </c>
      <c r="G36" s="75" t="s">
        <v>58</v>
      </c>
      <c r="H36" s="75" t="s">
        <v>59</v>
      </c>
      <c r="I36" s="75" t="s">
        <v>74</v>
      </c>
      <c r="J36" s="75" t="s">
        <v>69</v>
      </c>
      <c r="K36" s="55" t="s">
        <v>70</v>
      </c>
      <c r="L36" s="57"/>
      <c r="M36" s="78"/>
    </row>
    <row r="37" spans="1:13" x14ac:dyDescent="0.25">
      <c r="A37" s="100" t="s">
        <v>9</v>
      </c>
      <c r="B37" s="100"/>
      <c r="C37" s="100"/>
      <c r="D37" s="100"/>
      <c r="E37" s="100"/>
      <c r="F37" s="1" t="s">
        <v>17</v>
      </c>
      <c r="G37" s="3">
        <f>35000*0.983%</f>
        <v>344.05</v>
      </c>
      <c r="H37" s="3">
        <f>'Услуга №1  '!H37</f>
        <v>7.35</v>
      </c>
      <c r="I37" s="16">
        <f>H37*G37</f>
        <v>2528.7674999999999</v>
      </c>
      <c r="J37" s="38">
        <f>H25</f>
        <v>1950</v>
      </c>
      <c r="K37" s="76">
        <f>I37/J37</f>
        <v>1.296803846153846</v>
      </c>
      <c r="L37" s="58"/>
      <c r="M37" s="78"/>
    </row>
    <row r="38" spans="1:13" x14ac:dyDescent="0.25">
      <c r="A38" s="100" t="s">
        <v>10</v>
      </c>
      <c r="B38" s="100"/>
      <c r="C38" s="100"/>
      <c r="D38" s="100"/>
      <c r="E38" s="100"/>
      <c r="F38" s="1" t="s">
        <v>17</v>
      </c>
      <c r="G38" s="3">
        <f>550*0.983%</f>
        <v>5.4065000000000003</v>
      </c>
      <c r="H38" s="3">
        <f>'Услуга №1  '!H38</f>
        <v>1716.56</v>
      </c>
      <c r="I38" s="16">
        <f t="shared" ref="I38" si="4">H38*G38</f>
        <v>9280.5816400000003</v>
      </c>
      <c r="J38" s="38">
        <f>J37</f>
        <v>1950</v>
      </c>
      <c r="K38" s="76">
        <f t="shared" ref="K38:K40" si="5">I38/J38</f>
        <v>4.7592726358974362</v>
      </c>
      <c r="L38" s="58"/>
      <c r="M38" s="78"/>
    </row>
    <row r="39" spans="1:13" x14ac:dyDescent="0.25">
      <c r="A39" s="100" t="s">
        <v>11</v>
      </c>
      <c r="B39" s="100"/>
      <c r="C39" s="100"/>
      <c r="D39" s="100"/>
      <c r="E39" s="100"/>
      <c r="F39" s="1" t="s">
        <v>17</v>
      </c>
      <c r="G39" s="3">
        <f>I39/H39</f>
        <v>0.78190198932557009</v>
      </c>
      <c r="H39" s="3">
        <f>'Услуга №1  '!H39</f>
        <v>41.22</v>
      </c>
      <c r="I39" s="16">
        <v>32.229999999999997</v>
      </c>
      <c r="J39" s="38">
        <f>J38</f>
        <v>1950</v>
      </c>
      <c r="K39" s="76">
        <f t="shared" si="5"/>
        <v>1.6528205128205128E-2</v>
      </c>
      <c r="L39" s="58"/>
      <c r="M39" s="78"/>
    </row>
    <row r="40" spans="1:13" x14ac:dyDescent="0.25">
      <c r="A40" s="100" t="s">
        <v>12</v>
      </c>
      <c r="B40" s="100"/>
      <c r="C40" s="100"/>
      <c r="D40" s="100"/>
      <c r="E40" s="100"/>
      <c r="F40" s="74" t="s">
        <v>17</v>
      </c>
      <c r="G40" s="16">
        <f>I40/H40</f>
        <v>0.90346181299072092</v>
      </c>
      <c r="H40" s="3">
        <f>'Услуга №1  '!H40</f>
        <v>56.04</v>
      </c>
      <c r="I40" s="16">
        <v>50.63</v>
      </c>
      <c r="J40" s="38">
        <f>J38</f>
        <v>1950</v>
      </c>
      <c r="K40" s="76">
        <f t="shared" si="5"/>
        <v>2.5964102564102566E-2</v>
      </c>
      <c r="L40" s="58"/>
      <c r="M40" s="78"/>
    </row>
    <row r="41" spans="1:13" ht="15" customHeight="1" x14ac:dyDescent="0.25">
      <c r="A41" s="106" t="s">
        <v>13</v>
      </c>
      <c r="B41" s="107"/>
      <c r="C41" s="107"/>
      <c r="D41" s="107"/>
      <c r="E41" s="107"/>
      <c r="F41" s="107"/>
      <c r="G41" s="107"/>
      <c r="H41" s="108"/>
      <c r="I41" s="51">
        <f>SUM(I37:I40)</f>
        <v>11892.209139999999</v>
      </c>
      <c r="J41" s="52"/>
      <c r="K41" s="56">
        <f>SUM(K37:K40)</f>
        <v>6.0985687897435898</v>
      </c>
      <c r="L41" s="58"/>
      <c r="M41" s="78"/>
    </row>
    <row r="42" spans="1:13" x14ac:dyDescent="0.25">
      <c r="A42" s="59"/>
      <c r="B42" s="59"/>
      <c r="C42" s="59"/>
      <c r="D42" s="59"/>
      <c r="E42" s="59"/>
      <c r="F42" s="22"/>
      <c r="G42" s="18"/>
      <c r="H42" s="18"/>
      <c r="I42" s="60"/>
      <c r="J42" s="61"/>
      <c r="K42" s="60"/>
      <c r="L42" s="18"/>
      <c r="M42" s="78"/>
    </row>
    <row r="43" spans="1:13" x14ac:dyDescent="0.25">
      <c r="A43" s="101" t="s">
        <v>14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78"/>
    </row>
    <row r="44" spans="1:13" ht="45" x14ac:dyDescent="0.25">
      <c r="A44" s="105" t="s">
        <v>18</v>
      </c>
      <c r="B44" s="105"/>
      <c r="C44" s="105"/>
      <c r="D44" s="105"/>
      <c r="E44" s="105"/>
      <c r="F44" s="75" t="s">
        <v>6</v>
      </c>
      <c r="G44" s="75" t="s">
        <v>58</v>
      </c>
      <c r="H44" s="75" t="s">
        <v>59</v>
      </c>
      <c r="I44" s="75" t="s">
        <v>74</v>
      </c>
      <c r="J44" s="75" t="s">
        <v>69</v>
      </c>
      <c r="K44" s="55" t="s">
        <v>70</v>
      </c>
      <c r="L44" s="57"/>
      <c r="M44" s="78"/>
    </row>
    <row r="45" spans="1:13" ht="18.75" customHeight="1" x14ac:dyDescent="0.25">
      <c r="A45" s="97" t="s">
        <v>16</v>
      </c>
      <c r="B45" s="98"/>
      <c r="C45" s="98"/>
      <c r="D45" s="98"/>
      <c r="E45" s="99"/>
      <c r="F45" s="21" t="s">
        <v>75</v>
      </c>
      <c r="G45" s="3">
        <f>2*0.983%</f>
        <v>1.966E-2</v>
      </c>
      <c r="H45" s="3">
        <f>'Услуга №1  '!H45</f>
        <v>5122.22</v>
      </c>
      <c r="I45" s="16">
        <f>H45*G45</f>
        <v>100.70284520000001</v>
      </c>
      <c r="J45" s="38">
        <f>J40</f>
        <v>1950</v>
      </c>
      <c r="K45" s="76">
        <f>I45/J45</f>
        <v>5.1642484717948724E-2</v>
      </c>
      <c r="L45" s="58"/>
      <c r="M45" s="18"/>
    </row>
    <row r="46" spans="1:13" ht="18.75" hidden="1" customHeight="1" x14ac:dyDescent="0.25">
      <c r="A46" s="97" t="s">
        <v>40</v>
      </c>
      <c r="B46" s="98"/>
      <c r="C46" s="98"/>
      <c r="D46" s="98"/>
      <c r="E46" s="99"/>
      <c r="F46" s="21" t="s">
        <v>17</v>
      </c>
      <c r="G46" s="3">
        <f t="shared" ref="G46" si="6">2*0.983%</f>
        <v>1.966E-2</v>
      </c>
      <c r="H46" s="3">
        <f>'Услуга №1  '!H46</f>
        <v>0</v>
      </c>
      <c r="I46" s="16">
        <f t="shared" ref="I46:I51" si="7">H46*G46</f>
        <v>0</v>
      </c>
      <c r="J46" s="38">
        <f>J38</f>
        <v>1950</v>
      </c>
      <c r="K46" s="76">
        <f t="shared" ref="K46:K50" si="8">I46/J46</f>
        <v>0</v>
      </c>
      <c r="L46" s="58"/>
      <c r="M46" s="18"/>
    </row>
    <row r="47" spans="1:13" ht="18.75" customHeight="1" x14ac:dyDescent="0.25">
      <c r="A47" s="97" t="s">
        <v>15</v>
      </c>
      <c r="B47" s="98"/>
      <c r="C47" s="98"/>
      <c r="D47" s="98"/>
      <c r="E47" s="99"/>
      <c r="F47" s="21" t="s">
        <v>17</v>
      </c>
      <c r="G47" s="3">
        <f>12*0.983%</f>
        <v>0.11796000000000001</v>
      </c>
      <c r="H47" s="3">
        <f>'Услуга №1  '!H47</f>
        <v>454.08</v>
      </c>
      <c r="I47" s="16">
        <f t="shared" si="7"/>
        <v>53.563276800000004</v>
      </c>
      <c r="J47" s="38">
        <f>J46</f>
        <v>1950</v>
      </c>
      <c r="K47" s="76">
        <f t="shared" si="8"/>
        <v>2.746834707692308E-2</v>
      </c>
      <c r="L47" s="58"/>
      <c r="M47" s="18"/>
    </row>
    <row r="48" spans="1:13" ht="18.75" customHeight="1" x14ac:dyDescent="0.25">
      <c r="A48" s="97" t="s">
        <v>60</v>
      </c>
      <c r="B48" s="98"/>
      <c r="C48" s="98"/>
      <c r="D48" s="98"/>
      <c r="E48" s="99"/>
      <c r="F48" s="21" t="s">
        <v>17</v>
      </c>
      <c r="G48" s="3">
        <f>12*0.983%</f>
        <v>0.11796000000000001</v>
      </c>
      <c r="H48" s="3">
        <f>'Услуга №1  '!H48</f>
        <v>5110</v>
      </c>
      <c r="I48" s="16">
        <f t="shared" si="7"/>
        <v>602.77560000000005</v>
      </c>
      <c r="J48" s="38">
        <f>J47</f>
        <v>1950</v>
      </c>
      <c r="K48" s="76">
        <f t="shared" si="8"/>
        <v>0.30911569230769231</v>
      </c>
      <c r="L48" s="58"/>
      <c r="M48" s="18"/>
    </row>
    <row r="49" spans="1:13" ht="29.25" customHeight="1" x14ac:dyDescent="0.25">
      <c r="A49" s="115" t="s">
        <v>62</v>
      </c>
      <c r="B49" s="103"/>
      <c r="C49" s="103"/>
      <c r="D49" s="103"/>
      <c r="E49" s="104"/>
      <c r="F49" s="21" t="s">
        <v>17</v>
      </c>
      <c r="G49" s="3">
        <f>12*0.983%</f>
        <v>0.11796000000000001</v>
      </c>
      <c r="H49" s="3">
        <f>'Услуга №1  '!H49</f>
        <v>29774.31</v>
      </c>
      <c r="I49" s="16">
        <f t="shared" si="7"/>
        <v>3512.1776076000006</v>
      </c>
      <c r="J49" s="38">
        <f>J47</f>
        <v>1950</v>
      </c>
      <c r="K49" s="76">
        <f t="shared" si="8"/>
        <v>1.8011167218461541</v>
      </c>
      <c r="L49" s="58"/>
      <c r="M49" s="18"/>
    </row>
    <row r="50" spans="1:13" ht="18.75" customHeight="1" x14ac:dyDescent="0.25">
      <c r="A50" s="97" t="s">
        <v>61</v>
      </c>
      <c r="B50" s="98"/>
      <c r="C50" s="98"/>
      <c r="D50" s="98"/>
      <c r="E50" s="99"/>
      <c r="F50" s="21" t="s">
        <v>17</v>
      </c>
      <c r="G50" s="3">
        <f>G45</f>
        <v>1.966E-2</v>
      </c>
      <c r="H50" s="3">
        <f>'Услуга №1  '!H50</f>
        <v>2447.7399999999998</v>
      </c>
      <c r="I50" s="16">
        <f t="shared" si="7"/>
        <v>48.122568399999999</v>
      </c>
      <c r="J50" s="38">
        <f>J48</f>
        <v>1950</v>
      </c>
      <c r="K50" s="76">
        <f t="shared" si="8"/>
        <v>2.4678240205128203E-2</v>
      </c>
      <c r="L50" s="58"/>
      <c r="M50" s="18"/>
    </row>
    <row r="51" spans="1:13" s="78" customFormat="1" ht="30.75" customHeight="1" x14ac:dyDescent="0.25">
      <c r="A51" s="115" t="s">
        <v>78</v>
      </c>
      <c r="B51" s="103"/>
      <c r="C51" s="103"/>
      <c r="D51" s="103"/>
      <c r="E51" s="104"/>
      <c r="F51" s="1" t="s">
        <v>17</v>
      </c>
      <c r="G51" s="50">
        <f>11*0.983%</f>
        <v>0.10813</v>
      </c>
      <c r="H51" s="3">
        <f>'Услуга №1  '!H51</f>
        <v>28854.55</v>
      </c>
      <c r="I51" s="16">
        <f t="shared" si="7"/>
        <v>3120.0424914999999</v>
      </c>
      <c r="J51" s="38">
        <f>J48</f>
        <v>1950</v>
      </c>
      <c r="K51" s="3">
        <f>I51/J51</f>
        <v>1.6000217905128205</v>
      </c>
      <c r="L51" s="18"/>
    </row>
    <row r="52" spans="1:13" ht="18.75" customHeight="1" x14ac:dyDescent="0.25">
      <c r="A52" s="116" t="s">
        <v>76</v>
      </c>
      <c r="B52" s="117"/>
      <c r="C52" s="117"/>
      <c r="D52" s="117"/>
      <c r="E52" s="117"/>
      <c r="F52" s="117"/>
      <c r="G52" s="117"/>
      <c r="H52" s="117"/>
      <c r="I52" s="51">
        <f>SUM(I45:I51)</f>
        <v>7437.3843895000009</v>
      </c>
      <c r="J52" s="52"/>
      <c r="K52" s="56">
        <f>SUM(K45:K51)</f>
        <v>3.8140432766666668</v>
      </c>
      <c r="L52" s="58"/>
      <c r="M52" s="78"/>
    </row>
    <row r="53" spans="1:13" x14ac:dyDescent="0.25">
      <c r="A53" s="45"/>
      <c r="B53" s="45"/>
      <c r="C53" s="45"/>
      <c r="D53" s="45"/>
      <c r="E53" s="45"/>
      <c r="F53" s="35"/>
      <c r="G53" s="36"/>
      <c r="H53" s="37"/>
      <c r="I53" s="37"/>
      <c r="J53" s="35"/>
      <c r="K53" s="37"/>
      <c r="L53" s="18"/>
      <c r="M53" s="78"/>
    </row>
    <row r="54" spans="1:13" s="78" customFormat="1" hidden="1" x14ac:dyDescent="0.25">
      <c r="A54" s="101" t="s">
        <v>77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</row>
    <row r="55" spans="1:13" s="78" customFormat="1" ht="60" hidden="1" customHeight="1" x14ac:dyDescent="0.25">
      <c r="A55" s="105" t="s">
        <v>18</v>
      </c>
      <c r="B55" s="105"/>
      <c r="C55" s="105"/>
      <c r="D55" s="105"/>
      <c r="E55" s="105"/>
      <c r="F55" s="75" t="s">
        <v>6</v>
      </c>
      <c r="G55" s="75" t="s">
        <v>58</v>
      </c>
      <c r="H55" s="75" t="s">
        <v>59</v>
      </c>
      <c r="I55" s="75" t="s">
        <v>74</v>
      </c>
      <c r="J55" s="75" t="s">
        <v>69</v>
      </c>
      <c r="K55" s="49" t="s">
        <v>70</v>
      </c>
      <c r="L55" s="23"/>
    </row>
    <row r="56" spans="1:13" s="78" customFormat="1" ht="18.75" hidden="1" customHeight="1" x14ac:dyDescent="0.25">
      <c r="A56" s="97" t="s">
        <v>47</v>
      </c>
      <c r="B56" s="98"/>
      <c r="C56" s="98"/>
      <c r="D56" s="98"/>
      <c r="E56" s="99"/>
      <c r="F56" s="1" t="s">
        <v>17</v>
      </c>
      <c r="G56" s="50"/>
      <c r="H56" s="3">
        <f>'Услуга №1  '!H56</f>
        <v>2908.33</v>
      </c>
      <c r="I56" s="3">
        <f>G56*H56*12</f>
        <v>0</v>
      </c>
      <c r="J56" s="38">
        <f>J51</f>
        <v>1950</v>
      </c>
      <c r="K56" s="3">
        <f t="shared" ref="K56" si="9">I56/J56</f>
        <v>0</v>
      </c>
      <c r="L56" s="18"/>
    </row>
    <row r="57" spans="1:13" s="78" customFormat="1" ht="18.75" hidden="1" customHeight="1" x14ac:dyDescent="0.25">
      <c r="A57" s="97" t="s">
        <v>80</v>
      </c>
      <c r="B57" s="98"/>
      <c r="C57" s="98"/>
      <c r="D57" s="98"/>
      <c r="E57" s="99"/>
      <c r="F57" s="1" t="s">
        <v>17</v>
      </c>
      <c r="G57" s="50"/>
      <c r="H57" s="3">
        <f>'Услуга №1  '!H57</f>
        <v>4500</v>
      </c>
      <c r="I57" s="3">
        <f>G57*H57*12</f>
        <v>0</v>
      </c>
      <c r="J57" s="38">
        <f>J50</f>
        <v>1950</v>
      </c>
      <c r="K57" s="3">
        <f>I57/J57</f>
        <v>0</v>
      </c>
      <c r="L57" s="18"/>
    </row>
    <row r="58" spans="1:13" s="78" customFormat="1" ht="18.75" hidden="1" customHeight="1" x14ac:dyDescent="0.25">
      <c r="A58" s="100" t="s">
        <v>81</v>
      </c>
      <c r="B58" s="100"/>
      <c r="C58" s="100"/>
      <c r="D58" s="100"/>
      <c r="E58" s="100"/>
      <c r="F58" s="1" t="s">
        <v>17</v>
      </c>
      <c r="G58" s="50"/>
      <c r="H58" s="3">
        <f>'Услуга №1  '!H58</f>
        <v>1173.3399999999999</v>
      </c>
      <c r="I58" s="3">
        <f>G58*H58*12</f>
        <v>0</v>
      </c>
      <c r="J58" s="38">
        <f>J57</f>
        <v>1950</v>
      </c>
      <c r="K58" s="3">
        <f t="shared" ref="K58" si="10">I58/J58</f>
        <v>0</v>
      </c>
      <c r="L58" s="18"/>
    </row>
    <row r="59" spans="1:13" s="78" customFormat="1" hidden="1" x14ac:dyDescent="0.25">
      <c r="A59" s="116" t="s">
        <v>79</v>
      </c>
      <c r="B59" s="117"/>
      <c r="C59" s="117"/>
      <c r="D59" s="117"/>
      <c r="E59" s="117"/>
      <c r="F59" s="117"/>
      <c r="G59" s="117"/>
      <c r="H59" s="117"/>
      <c r="I59" s="63">
        <f>SUM(I56:I58)</f>
        <v>0</v>
      </c>
      <c r="J59" s="63"/>
      <c r="K59" s="63">
        <f>SUM(K56:K58)</f>
        <v>0</v>
      </c>
      <c r="L59" s="18"/>
    </row>
    <row r="60" spans="1:13" s="78" customFormat="1" x14ac:dyDescent="0.25">
      <c r="A60" s="27"/>
      <c r="B60" s="27"/>
      <c r="C60" s="27"/>
      <c r="D60" s="27"/>
      <c r="E60" s="27"/>
      <c r="F60" s="27"/>
      <c r="G60" s="27"/>
      <c r="H60" s="27"/>
      <c r="I60" s="65"/>
      <c r="J60" s="66"/>
      <c r="K60" s="66"/>
      <c r="L60" s="18"/>
    </row>
    <row r="61" spans="1:13" s="78" customFormat="1" x14ac:dyDescent="0.25">
      <c r="A61" s="101" t="s">
        <v>82</v>
      </c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</row>
    <row r="62" spans="1:13" s="78" customFormat="1" ht="60" customHeight="1" x14ac:dyDescent="0.25">
      <c r="A62" s="112" t="s">
        <v>19</v>
      </c>
      <c r="B62" s="113"/>
      <c r="C62" s="113"/>
      <c r="D62" s="113"/>
      <c r="E62" s="114"/>
      <c r="F62" s="75" t="s">
        <v>6</v>
      </c>
      <c r="G62" s="75" t="s">
        <v>58</v>
      </c>
      <c r="H62" s="75" t="s">
        <v>59</v>
      </c>
      <c r="I62" s="75" t="s">
        <v>74</v>
      </c>
      <c r="J62" s="67" t="s">
        <v>69</v>
      </c>
      <c r="K62" s="49" t="s">
        <v>70</v>
      </c>
      <c r="L62" s="23"/>
      <c r="M62" s="23"/>
    </row>
    <row r="63" spans="1:13" s="78" customFormat="1" ht="36.75" customHeight="1" x14ac:dyDescent="0.25">
      <c r="A63" s="112" t="s">
        <v>20</v>
      </c>
      <c r="B63" s="113"/>
      <c r="C63" s="113"/>
      <c r="D63" s="113"/>
      <c r="E63" s="114"/>
      <c r="F63" s="24" t="s">
        <v>21</v>
      </c>
      <c r="G63" s="50">
        <v>7.8640000000000002E-2</v>
      </c>
      <c r="H63" s="3">
        <f>'Услуга №1  '!H63</f>
        <v>400</v>
      </c>
      <c r="I63" s="3">
        <f>G63*H63*12</f>
        <v>377.47199999999998</v>
      </c>
      <c r="J63" s="68">
        <f>J58</f>
        <v>1950</v>
      </c>
      <c r="K63" s="3">
        <f>I63/J63</f>
        <v>0.19357538461538459</v>
      </c>
      <c r="L63" s="22"/>
      <c r="M63" s="18"/>
    </row>
    <row r="64" spans="1:13" s="85" customFormat="1" ht="36.75" customHeight="1" x14ac:dyDescent="0.25">
      <c r="A64" s="112" t="s">
        <v>100</v>
      </c>
      <c r="B64" s="113"/>
      <c r="C64" s="113"/>
      <c r="D64" s="113"/>
      <c r="E64" s="114"/>
      <c r="F64" s="24" t="s">
        <v>24</v>
      </c>
      <c r="G64" s="50"/>
      <c r="H64" s="3"/>
      <c r="I64" s="3">
        <v>106.164</v>
      </c>
      <c r="J64" s="68">
        <v>1950</v>
      </c>
      <c r="K64" s="3">
        <f>I64/J64</f>
        <v>5.444307692307692E-2</v>
      </c>
      <c r="L64" s="22"/>
      <c r="M64" s="18"/>
    </row>
    <row r="65" spans="1:13" s="78" customFormat="1" ht="30" x14ac:dyDescent="0.25">
      <c r="A65" s="112" t="s">
        <v>83</v>
      </c>
      <c r="B65" s="113"/>
      <c r="C65" s="113"/>
      <c r="D65" s="113"/>
      <c r="E65" s="114"/>
      <c r="F65" s="24" t="s">
        <v>84</v>
      </c>
      <c r="G65" s="50">
        <v>6.8809999999999996E-2</v>
      </c>
      <c r="H65" s="3">
        <f>'Услуга №1  '!H65</f>
        <v>1500</v>
      </c>
      <c r="I65" s="3">
        <f>G65*H65*12</f>
        <v>1238.58</v>
      </c>
      <c r="J65" s="68">
        <f>J63</f>
        <v>1950</v>
      </c>
      <c r="K65" s="3">
        <f>I65/J65</f>
        <v>0.63516923076923071</v>
      </c>
      <c r="L65" s="22"/>
      <c r="M65" s="18"/>
    </row>
    <row r="66" spans="1:13" s="78" customFormat="1" x14ac:dyDescent="0.25">
      <c r="A66" s="116" t="s">
        <v>22</v>
      </c>
      <c r="B66" s="117"/>
      <c r="C66" s="117"/>
      <c r="D66" s="117"/>
      <c r="E66" s="117"/>
      <c r="F66" s="117"/>
      <c r="G66" s="117"/>
      <c r="H66" s="118"/>
      <c r="I66" s="63">
        <f>SUM(I63:I65)</f>
        <v>1722.2159999999999</v>
      </c>
      <c r="J66" s="64"/>
      <c r="K66" s="64">
        <f>SUM(K63:K65)</f>
        <v>0.88318769230769223</v>
      </c>
      <c r="L66" s="69"/>
      <c r="M66" s="18"/>
    </row>
    <row r="67" spans="1:13" x14ac:dyDescent="0.25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1:13" x14ac:dyDescent="0.25">
      <c r="A68" s="101" t="s">
        <v>39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</row>
    <row r="69" spans="1:13" ht="11.25" customHeight="1" x14ac:dyDescent="0.25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</row>
    <row r="70" spans="1:13" ht="75" x14ac:dyDescent="0.25">
      <c r="A70" s="112" t="s">
        <v>4</v>
      </c>
      <c r="B70" s="113"/>
      <c r="C70" s="113"/>
      <c r="D70" s="113"/>
      <c r="E70" s="114"/>
      <c r="F70" s="75" t="s">
        <v>5</v>
      </c>
      <c r="G70" s="75" t="s">
        <v>1</v>
      </c>
      <c r="H70" s="75" t="s">
        <v>67</v>
      </c>
      <c r="I70" s="75" t="s">
        <v>68</v>
      </c>
      <c r="J70" s="75" t="s">
        <v>69</v>
      </c>
      <c r="K70" s="55" t="s">
        <v>70</v>
      </c>
      <c r="L70" s="57"/>
      <c r="M70" s="78"/>
    </row>
    <row r="71" spans="1:13" x14ac:dyDescent="0.25">
      <c r="A71" s="100" t="s">
        <v>42</v>
      </c>
      <c r="B71" s="100"/>
      <c r="C71" s="100"/>
      <c r="D71" s="100"/>
      <c r="E71" s="100"/>
      <c r="F71" s="28">
        <f>'Услуга №1  '!F72</f>
        <v>19762.594000000001</v>
      </c>
      <c r="G71" s="50">
        <f>L15</f>
        <v>0.06</v>
      </c>
      <c r="H71" s="17">
        <f>F71*G71*12</f>
        <v>14229.06768</v>
      </c>
      <c r="I71" s="3">
        <f>H71*1.302</f>
        <v>18526.246119359999</v>
      </c>
      <c r="J71" s="38">
        <f>J29</f>
        <v>1950</v>
      </c>
      <c r="K71" s="84">
        <f>I71/J71</f>
        <v>9.5006390355692307</v>
      </c>
      <c r="L71" s="58"/>
      <c r="M71" s="78"/>
    </row>
    <row r="72" spans="1:13" x14ac:dyDescent="0.25">
      <c r="A72" s="100" t="s">
        <v>48</v>
      </c>
      <c r="B72" s="100"/>
      <c r="C72" s="100"/>
      <c r="D72" s="100"/>
      <c r="E72" s="100"/>
      <c r="F72" s="28">
        <f>'Услуга №1  '!F73</f>
        <v>17363.944</v>
      </c>
      <c r="G72" s="50">
        <f>L16</f>
        <v>0.06</v>
      </c>
      <c r="H72" s="17">
        <f>F72*G72*12</f>
        <v>12502.03968</v>
      </c>
      <c r="I72" s="3">
        <f>H72*1.302</f>
        <v>16277.655663360001</v>
      </c>
      <c r="J72" s="38">
        <f>J71</f>
        <v>1950</v>
      </c>
      <c r="K72" s="84">
        <f>I72/J72</f>
        <v>8.3475157248000009</v>
      </c>
      <c r="L72" s="58"/>
      <c r="M72" s="78"/>
    </row>
    <row r="73" spans="1:13" ht="18" customHeight="1" x14ac:dyDescent="0.25">
      <c r="A73" s="106" t="s">
        <v>23</v>
      </c>
      <c r="B73" s="107"/>
      <c r="C73" s="107"/>
      <c r="D73" s="107"/>
      <c r="E73" s="107"/>
      <c r="F73" s="107"/>
      <c r="G73" s="107"/>
      <c r="H73" s="108"/>
      <c r="I73" s="51">
        <f>SUM(I71:I72)</f>
        <v>34803.90178272</v>
      </c>
      <c r="J73" s="52"/>
      <c r="K73" s="56">
        <f>SUM(K71:K72)</f>
        <v>17.848154760369233</v>
      </c>
      <c r="L73" s="92"/>
      <c r="M73" s="78"/>
    </row>
    <row r="74" spans="1:13" x14ac:dyDescent="0.25">
      <c r="A74" s="27"/>
      <c r="B74" s="27"/>
      <c r="C74" s="27"/>
      <c r="D74" s="27"/>
      <c r="E74" s="27"/>
      <c r="F74" s="78"/>
      <c r="G74" s="78"/>
      <c r="H74" s="78"/>
      <c r="I74" s="78"/>
      <c r="J74" s="78"/>
      <c r="K74" s="78"/>
      <c r="L74" s="22"/>
      <c r="M74" s="78"/>
    </row>
    <row r="75" spans="1:13" x14ac:dyDescent="0.25">
      <c r="A75" s="140" t="s">
        <v>85</v>
      </c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1"/>
      <c r="M75" s="78"/>
    </row>
    <row r="76" spans="1:13" ht="45" x14ac:dyDescent="0.25">
      <c r="A76" s="105" t="s">
        <v>87</v>
      </c>
      <c r="B76" s="105"/>
      <c r="C76" s="105"/>
      <c r="D76" s="105"/>
      <c r="E76" s="105"/>
      <c r="F76" s="75" t="s">
        <v>6</v>
      </c>
      <c r="G76" s="75" t="s">
        <v>58</v>
      </c>
      <c r="H76" s="75" t="s">
        <v>59</v>
      </c>
      <c r="I76" s="75" t="s">
        <v>74</v>
      </c>
      <c r="J76" s="75" t="s">
        <v>69</v>
      </c>
      <c r="K76" s="55" t="s">
        <v>70</v>
      </c>
      <c r="L76" s="57"/>
      <c r="M76" s="78"/>
    </row>
    <row r="77" spans="1:13" ht="30" customHeight="1" x14ac:dyDescent="0.25">
      <c r="A77" s="115" t="s">
        <v>101</v>
      </c>
      <c r="B77" s="103"/>
      <c r="C77" s="103"/>
      <c r="D77" s="103"/>
      <c r="E77" s="104"/>
      <c r="F77" s="1" t="s">
        <v>24</v>
      </c>
      <c r="G77" s="50">
        <v>0.1</v>
      </c>
      <c r="H77" s="17">
        <f>'Услуга №1  '!H78</f>
        <v>0</v>
      </c>
      <c r="I77" s="20">
        <v>39.32</v>
      </c>
      <c r="J77" s="38">
        <f>J72</f>
        <v>1950</v>
      </c>
      <c r="K77" s="76">
        <f>I77/J77</f>
        <v>2.0164102564102563E-2</v>
      </c>
      <c r="L77" s="58"/>
      <c r="M77" s="78"/>
    </row>
    <row r="78" spans="1:13" x14ac:dyDescent="0.25">
      <c r="A78" s="100" t="s">
        <v>88</v>
      </c>
      <c r="B78" s="100"/>
      <c r="C78" s="100"/>
      <c r="D78" s="100"/>
      <c r="E78" s="100"/>
      <c r="F78" s="1" t="s">
        <v>24</v>
      </c>
      <c r="G78" s="50"/>
      <c r="H78" s="17"/>
      <c r="I78" s="20">
        <v>388.28500000000003</v>
      </c>
      <c r="J78" s="38">
        <f>J77</f>
        <v>1950</v>
      </c>
      <c r="K78" s="76">
        <f>I78/J78</f>
        <v>0.19912051282051282</v>
      </c>
      <c r="L78" s="58"/>
      <c r="M78" s="78"/>
    </row>
    <row r="79" spans="1:13" x14ac:dyDescent="0.25">
      <c r="A79" s="116" t="s">
        <v>86</v>
      </c>
      <c r="B79" s="117"/>
      <c r="C79" s="117"/>
      <c r="D79" s="117"/>
      <c r="E79" s="117"/>
      <c r="F79" s="117"/>
      <c r="G79" s="117"/>
      <c r="H79" s="117"/>
      <c r="I79" s="63">
        <f>SUM(I77:I78)</f>
        <v>427.60500000000002</v>
      </c>
      <c r="J79" s="64"/>
      <c r="K79" s="64">
        <f t="shared" ref="K79" si="11">SUM(K77:K78)</f>
        <v>0.21928461538461538</v>
      </c>
      <c r="L79" s="58"/>
      <c r="M79" s="78"/>
    </row>
    <row r="80" spans="1:13" x14ac:dyDescent="0.25">
      <c r="A80" s="46"/>
      <c r="B80" s="46"/>
      <c r="C80" s="46"/>
      <c r="D80" s="46"/>
      <c r="E80" s="46"/>
      <c r="F80" s="46"/>
      <c r="G80" s="46"/>
      <c r="H80" s="27"/>
      <c r="I80" s="27"/>
      <c r="J80" s="27"/>
      <c r="K80" s="27"/>
      <c r="L80" s="34"/>
      <c r="M80" s="78"/>
    </row>
    <row r="81" spans="1:13" x14ac:dyDescent="0.25">
      <c r="A81" s="140" t="s">
        <v>25</v>
      </c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78"/>
    </row>
    <row r="82" spans="1:13" x14ac:dyDescent="0.25">
      <c r="A82" s="109" t="s">
        <v>26</v>
      </c>
      <c r="B82" s="109"/>
      <c r="C82" s="109"/>
      <c r="D82" s="112" t="s">
        <v>27</v>
      </c>
      <c r="E82" s="113"/>
      <c r="F82" s="113"/>
      <c r="G82" s="113"/>
      <c r="H82" s="113"/>
      <c r="I82" s="113"/>
      <c r="J82" s="114"/>
      <c r="K82" s="109" t="s">
        <v>38</v>
      </c>
      <c r="L82" s="109"/>
      <c r="M82" s="78"/>
    </row>
    <row r="83" spans="1:13" ht="30" x14ac:dyDescent="0.25">
      <c r="A83" s="1" t="s">
        <v>28</v>
      </c>
      <c r="B83" s="2" t="s">
        <v>29</v>
      </c>
      <c r="C83" s="1" t="s">
        <v>30</v>
      </c>
      <c r="D83" s="1" t="s">
        <v>31</v>
      </c>
      <c r="E83" s="1" t="s">
        <v>32</v>
      </c>
      <c r="F83" s="1" t="s">
        <v>33</v>
      </c>
      <c r="G83" s="1" t="s">
        <v>34</v>
      </c>
      <c r="H83" s="1" t="s">
        <v>35</v>
      </c>
      <c r="I83" s="1" t="s">
        <v>36</v>
      </c>
      <c r="J83" s="1" t="s">
        <v>37</v>
      </c>
      <c r="K83" s="109"/>
      <c r="L83" s="109"/>
      <c r="M83" s="82"/>
    </row>
    <row r="84" spans="1:13" x14ac:dyDescent="0.25">
      <c r="A84" s="3">
        <f>K33</f>
        <v>453.26885816713843</v>
      </c>
      <c r="B84" s="3"/>
      <c r="C84" s="3"/>
      <c r="D84" s="3">
        <f>K41</f>
        <v>6.0985687897435898</v>
      </c>
      <c r="E84" s="3">
        <f>K52</f>
        <v>3.8140432766666668</v>
      </c>
      <c r="F84" s="3"/>
      <c r="G84" s="3">
        <f>K66</f>
        <v>0.88318769230769223</v>
      </c>
      <c r="H84" s="1"/>
      <c r="I84" s="3">
        <f>K73</f>
        <v>17.848154760369233</v>
      </c>
      <c r="J84" s="3">
        <f>K59+K79</f>
        <v>0.21928461538461538</v>
      </c>
      <c r="K84" s="110">
        <f>SUM(A84:J84)</f>
        <v>482.1320973016102</v>
      </c>
      <c r="L84" s="111"/>
      <c r="M84" s="78"/>
    </row>
    <row r="85" spans="1:13" ht="30" customHeight="1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1:13" x14ac:dyDescent="0.25">
      <c r="A86" s="30" t="s">
        <v>49</v>
      </c>
      <c r="B86" s="29"/>
      <c r="C86" s="30"/>
      <c r="D86" s="30"/>
      <c r="E86" s="30"/>
      <c r="F86" s="30" t="s">
        <v>50</v>
      </c>
      <c r="G86" s="29"/>
      <c r="H86" s="29"/>
      <c r="I86" s="70">
        <f>I79+I73+I66+I52+I41+I33</f>
        <v>940157.58973813988</v>
      </c>
      <c r="J86" s="29"/>
      <c r="K86" s="70">
        <f>K84*J78</f>
        <v>940157.58973813988</v>
      </c>
      <c r="L86" s="29"/>
      <c r="M86" s="29"/>
    </row>
    <row r="87" spans="1:13" x14ac:dyDescent="0.25">
      <c r="A87" s="10"/>
      <c r="B87" s="6"/>
      <c r="C87" s="11"/>
    </row>
    <row r="88" spans="1:13" x14ac:dyDescent="0.25">
      <c r="A88" s="5"/>
      <c r="I88" s="54"/>
    </row>
    <row r="90" spans="1:13" x14ac:dyDescent="0.25">
      <c r="A90" s="30" t="str">
        <f>'Услуга №1  '!A91:D91</f>
        <v>Курлович Анастасия Вячеславовна</v>
      </c>
      <c r="B90" s="31"/>
      <c r="C90" s="29"/>
      <c r="D90" s="30"/>
      <c r="E90" s="30"/>
      <c r="F90" s="30"/>
      <c r="G90" s="29"/>
      <c r="H90" s="29"/>
      <c r="I90" s="62"/>
      <c r="J90" s="29"/>
      <c r="K90" s="29"/>
      <c r="L90" s="29"/>
      <c r="M90" s="29"/>
    </row>
    <row r="91" spans="1:13" x14ac:dyDescent="0.25">
      <c r="A91" s="30" t="s">
        <v>51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</row>
    <row r="92" spans="1:13" x14ac:dyDescent="0.25">
      <c r="I92" s="54"/>
    </row>
    <row r="94" spans="1:13" x14ac:dyDescent="0.25">
      <c r="I94" s="54"/>
    </row>
  </sheetData>
  <mergeCells count="82">
    <mergeCell ref="A15:E15"/>
    <mergeCell ref="G15:K15"/>
    <mergeCell ref="A1:D1"/>
    <mergeCell ref="A2:F2"/>
    <mergeCell ref="A3:E3"/>
    <mergeCell ref="A5:E5"/>
    <mergeCell ref="A6:C6"/>
    <mergeCell ref="A7:L7"/>
    <mergeCell ref="A8:L8"/>
    <mergeCell ref="A9:L9"/>
    <mergeCell ref="A10:L10"/>
    <mergeCell ref="A14:E14"/>
    <mergeCell ref="G14:K14"/>
    <mergeCell ref="A16:E16"/>
    <mergeCell ref="G16:K16"/>
    <mergeCell ref="A17:E17"/>
    <mergeCell ref="G17:K17"/>
    <mergeCell ref="A18:E18"/>
    <mergeCell ref="G18:K18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33:H33"/>
    <mergeCell ref="A23:E23"/>
    <mergeCell ref="G23:K23"/>
    <mergeCell ref="A25:G25"/>
    <mergeCell ref="A26:E26"/>
    <mergeCell ref="A27:E27"/>
    <mergeCell ref="A28:E28"/>
    <mergeCell ref="A29:E29"/>
    <mergeCell ref="A36:E36"/>
    <mergeCell ref="A37:E37"/>
    <mergeCell ref="A45:E45"/>
    <mergeCell ref="A40:E40"/>
    <mergeCell ref="A43:L43"/>
    <mergeCell ref="A38:E38"/>
    <mergeCell ref="A39:E39"/>
    <mergeCell ref="A54:L54"/>
    <mergeCell ref="A46:E46"/>
    <mergeCell ref="A47:E47"/>
    <mergeCell ref="A48:E48"/>
    <mergeCell ref="A49:E49"/>
    <mergeCell ref="A50:E50"/>
    <mergeCell ref="A77:E77"/>
    <mergeCell ref="A78:E78"/>
    <mergeCell ref="A72:E72"/>
    <mergeCell ref="A70:E70"/>
    <mergeCell ref="A71:E71"/>
    <mergeCell ref="A75:L75"/>
    <mergeCell ref="A63:E63"/>
    <mergeCell ref="A65:E65"/>
    <mergeCell ref="A68:M68"/>
    <mergeCell ref="A55:E55"/>
    <mergeCell ref="A61:L61"/>
    <mergeCell ref="A56:E56"/>
    <mergeCell ref="A62:E62"/>
    <mergeCell ref="A66:H66"/>
    <mergeCell ref="A64:E64"/>
    <mergeCell ref="A79:H79"/>
    <mergeCell ref="K84:L84"/>
    <mergeCell ref="A35:L35"/>
    <mergeCell ref="A44:E44"/>
    <mergeCell ref="A41:H41"/>
    <mergeCell ref="A73:H73"/>
    <mergeCell ref="A57:E57"/>
    <mergeCell ref="A58:E58"/>
    <mergeCell ref="A59:H59"/>
    <mergeCell ref="A76:E76"/>
    <mergeCell ref="A81:L81"/>
    <mergeCell ref="A82:C82"/>
    <mergeCell ref="D82:J82"/>
    <mergeCell ref="A51:E51"/>
    <mergeCell ref="A52:H52"/>
    <mergeCell ref="K82:L83"/>
  </mergeCells>
  <printOptions horizontalCentered="1"/>
  <pageMargins left="0" right="0" top="0" bottom="0" header="0" footer="0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view="pageBreakPreview" topLeftCell="A52" zoomScale="60" zoomScaleNormal="80" workbookViewId="0">
      <selection activeCell="A77" sqref="A77:E77"/>
    </sheetView>
  </sheetViews>
  <sheetFormatPr defaultRowHeight="15" x14ac:dyDescent="0.25"/>
  <cols>
    <col min="1" max="1" width="9.140625" style="12"/>
    <col min="2" max="2" width="10.28515625" style="12" bestFit="1" customWidth="1"/>
    <col min="3" max="4" width="9.140625" style="12"/>
    <col min="5" max="5" width="10.28515625" style="12" customWidth="1"/>
    <col min="6" max="6" width="13.7109375" style="12" customWidth="1"/>
    <col min="7" max="7" width="14.28515625" style="12" customWidth="1"/>
    <col min="8" max="8" width="17.42578125" style="12" customWidth="1"/>
    <col min="9" max="9" width="13.7109375" style="12" customWidth="1"/>
    <col min="10" max="10" width="14.85546875" style="12" customWidth="1"/>
    <col min="11" max="11" width="17.140625" style="12" customWidth="1"/>
    <col min="12" max="12" width="14" style="12" customWidth="1"/>
    <col min="13" max="13" width="13.28515625" style="12" customWidth="1"/>
    <col min="14" max="16384" width="9.140625" style="12"/>
  </cols>
  <sheetData>
    <row r="1" spans="1:15" ht="15.75" x14ac:dyDescent="0.25">
      <c r="A1" s="146" t="s">
        <v>52</v>
      </c>
      <c r="B1" s="146"/>
      <c r="C1" s="146"/>
      <c r="D1" s="146"/>
      <c r="E1" s="44"/>
      <c r="F1" s="44"/>
    </row>
    <row r="2" spans="1:15" ht="15.75" x14ac:dyDescent="0.25">
      <c r="A2" s="146" t="s">
        <v>53</v>
      </c>
      <c r="B2" s="146"/>
      <c r="C2" s="143"/>
      <c r="D2" s="143"/>
      <c r="E2" s="143"/>
      <c r="F2" s="143"/>
    </row>
    <row r="3" spans="1:15" ht="15.75" x14ac:dyDescent="0.25">
      <c r="A3" s="142" t="s">
        <v>54</v>
      </c>
      <c r="B3" s="142"/>
      <c r="C3" s="142"/>
      <c r="D3" s="143"/>
      <c r="E3" s="143"/>
      <c r="F3" s="44"/>
    </row>
    <row r="4" spans="1:15" ht="9.75" customHeight="1" x14ac:dyDescent="0.25">
      <c r="A4" s="47"/>
      <c r="B4" s="47"/>
      <c r="C4" s="47"/>
      <c r="D4" s="8"/>
      <c r="E4" s="44"/>
      <c r="F4" s="44"/>
    </row>
    <row r="5" spans="1:15" ht="15.75" x14ac:dyDescent="0.25">
      <c r="A5" s="142" t="s">
        <v>103</v>
      </c>
      <c r="B5" s="142"/>
      <c r="C5" s="142"/>
      <c r="D5" s="143"/>
      <c r="E5" s="143"/>
      <c r="F5" s="44"/>
    </row>
    <row r="6" spans="1:15" ht="12.75" customHeight="1" x14ac:dyDescent="0.25">
      <c r="A6" s="142"/>
      <c r="B6" s="142"/>
      <c r="C6" s="142"/>
      <c r="D6" s="8"/>
      <c r="E6" s="44"/>
      <c r="F6" s="44"/>
    </row>
    <row r="7" spans="1:15" ht="15.75" x14ac:dyDescent="0.25">
      <c r="A7" s="147" t="s">
        <v>55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5" ht="15.75" x14ac:dyDescent="0.25">
      <c r="A8" s="147" t="s">
        <v>89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5" ht="14.25" customHeight="1" x14ac:dyDescent="0.25">
      <c r="A9" s="148" t="s">
        <v>99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1:15" ht="16.5" customHeight="1" x14ac:dyDescent="0.25">
      <c r="A10" s="152" t="s">
        <v>105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4"/>
      <c r="O10" s="4"/>
    </row>
    <row r="11" spans="1:15" x14ac:dyDescent="0.25">
      <c r="A11" s="14" t="s">
        <v>90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5" x14ac:dyDescent="0.25">
      <c r="A12" s="14" t="s">
        <v>104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5" x14ac:dyDescent="0.25">
      <c r="A13" s="14" t="s">
        <v>64</v>
      </c>
      <c r="B13" s="48"/>
      <c r="C13" s="48"/>
      <c r="D13" s="48"/>
      <c r="E13" s="48"/>
    </row>
    <row r="14" spans="1:15" ht="33" customHeight="1" x14ac:dyDescent="0.25">
      <c r="A14" s="109" t="s">
        <v>0</v>
      </c>
      <c r="B14" s="109"/>
      <c r="C14" s="109"/>
      <c r="D14" s="109"/>
      <c r="E14" s="109"/>
      <c r="F14" s="1" t="s">
        <v>1</v>
      </c>
      <c r="G14" s="109" t="s">
        <v>2</v>
      </c>
      <c r="H14" s="109"/>
      <c r="I14" s="109"/>
      <c r="J14" s="109"/>
      <c r="K14" s="109"/>
      <c r="L14" s="1" t="s">
        <v>1</v>
      </c>
      <c r="M14" s="48"/>
    </row>
    <row r="15" spans="1:15" ht="16.5" customHeight="1" x14ac:dyDescent="0.25">
      <c r="A15" s="128" t="s">
        <v>57</v>
      </c>
      <c r="B15" s="119"/>
      <c r="C15" s="119"/>
      <c r="D15" s="119"/>
      <c r="E15" s="120"/>
      <c r="F15" s="94">
        <v>0.2</v>
      </c>
      <c r="G15" s="102" t="s">
        <v>41</v>
      </c>
      <c r="H15" s="119"/>
      <c r="I15" s="119"/>
      <c r="J15" s="119"/>
      <c r="K15" s="120"/>
      <c r="L15" s="94">
        <v>0.85236999999999996</v>
      </c>
      <c r="M15" s="48"/>
    </row>
    <row r="16" spans="1:15" ht="15.75" customHeight="1" x14ac:dyDescent="0.25">
      <c r="A16" s="128" t="s">
        <v>43</v>
      </c>
      <c r="B16" s="119"/>
      <c r="C16" s="119"/>
      <c r="D16" s="119"/>
      <c r="E16" s="120"/>
      <c r="F16" s="94">
        <v>4.0999999999999996</v>
      </c>
      <c r="G16" s="102" t="s">
        <v>42</v>
      </c>
      <c r="H16" s="119"/>
      <c r="I16" s="119"/>
      <c r="J16" s="119"/>
      <c r="K16" s="120"/>
      <c r="L16" s="94">
        <v>0.85236999999999996</v>
      </c>
      <c r="M16" s="48"/>
    </row>
    <row r="17" spans="1:13" ht="15" customHeight="1" x14ac:dyDescent="0.25">
      <c r="A17" s="128" t="s">
        <v>66</v>
      </c>
      <c r="B17" s="119"/>
      <c r="C17" s="119"/>
      <c r="D17" s="119"/>
      <c r="E17" s="120"/>
      <c r="F17" s="95">
        <v>0.1</v>
      </c>
      <c r="G17" s="102"/>
      <c r="H17" s="119"/>
      <c r="I17" s="119"/>
      <c r="J17" s="119"/>
      <c r="K17" s="120"/>
      <c r="L17" s="33"/>
      <c r="M17" s="48"/>
    </row>
    <row r="18" spans="1:13" ht="16.5" customHeight="1" x14ac:dyDescent="0.25">
      <c r="A18" s="128" t="s">
        <v>46</v>
      </c>
      <c r="B18" s="119"/>
      <c r="C18" s="119"/>
      <c r="D18" s="119"/>
      <c r="E18" s="120"/>
      <c r="F18" s="94">
        <v>0.1</v>
      </c>
      <c r="G18" s="102"/>
      <c r="H18" s="119"/>
      <c r="I18" s="119"/>
      <c r="J18" s="119"/>
      <c r="K18" s="120"/>
      <c r="L18" s="33"/>
      <c r="M18" s="48"/>
    </row>
    <row r="19" spans="1:13" ht="15" customHeight="1" x14ac:dyDescent="0.25">
      <c r="A19" s="102" t="s">
        <v>45</v>
      </c>
      <c r="B19" s="121"/>
      <c r="C19" s="121"/>
      <c r="D19" s="121"/>
      <c r="E19" s="122"/>
      <c r="F19" s="94">
        <v>1.2</v>
      </c>
      <c r="G19" s="102"/>
      <c r="H19" s="119"/>
      <c r="I19" s="119"/>
      <c r="J19" s="119"/>
      <c r="K19" s="120"/>
      <c r="L19" s="33"/>
      <c r="M19" s="48"/>
    </row>
    <row r="20" spans="1:13" ht="15.75" customHeight="1" x14ac:dyDescent="0.25">
      <c r="A20" s="102" t="s">
        <v>44</v>
      </c>
      <c r="B20" s="121"/>
      <c r="C20" s="121"/>
      <c r="D20" s="121"/>
      <c r="E20" s="122"/>
      <c r="F20" s="94">
        <v>1.8</v>
      </c>
      <c r="G20" s="102"/>
      <c r="H20" s="121"/>
      <c r="I20" s="121"/>
      <c r="J20" s="121"/>
      <c r="K20" s="122"/>
      <c r="L20" s="33"/>
      <c r="M20" s="48"/>
    </row>
    <row r="21" spans="1:13" ht="14.25" customHeight="1" x14ac:dyDescent="0.25">
      <c r="A21" s="102"/>
      <c r="B21" s="121"/>
      <c r="C21" s="121"/>
      <c r="D21" s="121"/>
      <c r="E21" s="122"/>
      <c r="F21" s="32"/>
      <c r="G21" s="102"/>
      <c r="H21" s="121"/>
      <c r="I21" s="121"/>
      <c r="J21" s="121"/>
      <c r="K21" s="122"/>
      <c r="L21" s="33"/>
      <c r="M21" s="48"/>
    </row>
    <row r="22" spans="1:13" ht="15" customHeight="1" x14ac:dyDescent="0.25">
      <c r="A22" s="102"/>
      <c r="B22" s="119"/>
      <c r="C22" s="119"/>
      <c r="D22" s="119"/>
      <c r="E22" s="120"/>
      <c r="F22" s="32"/>
      <c r="G22" s="102"/>
      <c r="H22" s="121"/>
      <c r="I22" s="121"/>
      <c r="J22" s="121"/>
      <c r="K22" s="122"/>
      <c r="L22" s="33"/>
      <c r="M22" s="48"/>
    </row>
    <row r="23" spans="1:13" s="87" customFormat="1" x14ac:dyDescent="0.25">
      <c r="A23" s="132" t="s">
        <v>3</v>
      </c>
      <c r="B23" s="133"/>
      <c r="C23" s="133"/>
      <c r="D23" s="133"/>
      <c r="E23" s="134"/>
      <c r="F23" s="96">
        <f>SUM(F15:F22)</f>
        <v>7.4999999999999991</v>
      </c>
      <c r="G23" s="123"/>
      <c r="H23" s="124"/>
      <c r="I23" s="124"/>
      <c r="J23" s="124"/>
      <c r="K23" s="125"/>
      <c r="L23" s="89">
        <f>SUM(L15:L22)</f>
        <v>1.7047399999999999</v>
      </c>
      <c r="M23" s="93"/>
    </row>
    <row r="24" spans="1:13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48"/>
    </row>
    <row r="25" spans="1:13" x14ac:dyDescent="0.25">
      <c r="A25" s="139" t="s">
        <v>91</v>
      </c>
      <c r="B25" s="139"/>
      <c r="C25" s="139"/>
      <c r="D25" s="139"/>
      <c r="E25" s="139"/>
      <c r="F25" s="139"/>
      <c r="G25" s="139"/>
      <c r="H25" s="48">
        <v>167700</v>
      </c>
      <c r="I25" s="48"/>
      <c r="J25" s="48"/>
      <c r="K25" s="48"/>
      <c r="L25" s="48"/>
      <c r="M25" s="48"/>
    </row>
    <row r="26" spans="1:13" ht="75" x14ac:dyDescent="0.25">
      <c r="A26" s="112" t="s">
        <v>4</v>
      </c>
      <c r="B26" s="113"/>
      <c r="C26" s="113"/>
      <c r="D26" s="113"/>
      <c r="E26" s="114"/>
      <c r="F26" s="75" t="s">
        <v>5</v>
      </c>
      <c r="G26" s="75" t="s">
        <v>1</v>
      </c>
      <c r="H26" s="75" t="s">
        <v>67</v>
      </c>
      <c r="I26" s="75" t="s">
        <v>68</v>
      </c>
      <c r="J26" s="75" t="s">
        <v>69</v>
      </c>
      <c r="K26" s="49" t="s">
        <v>70</v>
      </c>
      <c r="L26" s="2"/>
      <c r="M26" s="78"/>
    </row>
    <row r="27" spans="1:13" ht="18.75" customHeight="1" x14ac:dyDescent="0.25">
      <c r="A27" s="136" t="s">
        <v>57</v>
      </c>
      <c r="B27" s="137"/>
      <c r="C27" s="137"/>
      <c r="D27" s="137"/>
      <c r="E27" s="138"/>
      <c r="F27" s="3">
        <f>'Услуга №1  '!F27</f>
        <v>11930.764999999999</v>
      </c>
      <c r="G27" s="50">
        <f>F15</f>
        <v>0.2</v>
      </c>
      <c r="H27" s="3">
        <f>F27*G27*12</f>
        <v>28633.835999999996</v>
      </c>
      <c r="I27" s="3">
        <f>H27*1.302</f>
        <v>37281.254471999993</v>
      </c>
      <c r="J27" s="38">
        <f>H25</f>
        <v>167700</v>
      </c>
      <c r="K27" s="3">
        <f>I27/J27</f>
        <v>0.22230920973166365</v>
      </c>
      <c r="L27" s="3"/>
      <c r="M27" s="78"/>
    </row>
    <row r="28" spans="1:13" ht="16.5" customHeight="1" x14ac:dyDescent="0.25">
      <c r="A28" s="135" t="s">
        <v>43</v>
      </c>
      <c r="B28" s="135"/>
      <c r="C28" s="135"/>
      <c r="D28" s="135"/>
      <c r="E28" s="135"/>
      <c r="F28" s="3">
        <v>14353.9</v>
      </c>
      <c r="G28" s="50">
        <f t="shared" ref="G28:G32" si="0">F16</f>
        <v>4.0999999999999996</v>
      </c>
      <c r="H28" s="3">
        <f t="shared" ref="H28:H32" si="1">F28*G28*12</f>
        <v>706211.87999999989</v>
      </c>
      <c r="I28" s="3">
        <f t="shared" ref="I28:I32" si="2">H28*1.302</f>
        <v>919487.86775999994</v>
      </c>
      <c r="J28" s="38">
        <f>J27</f>
        <v>167700</v>
      </c>
      <c r="K28" s="3">
        <f t="shared" ref="K28:K32" si="3">I28/J28</f>
        <v>5.4829330218246861</v>
      </c>
      <c r="L28" s="3"/>
      <c r="M28" s="78"/>
    </row>
    <row r="29" spans="1:13" ht="15" customHeight="1" x14ac:dyDescent="0.25">
      <c r="A29" s="128" t="s">
        <v>66</v>
      </c>
      <c r="B29" s="119"/>
      <c r="C29" s="119"/>
      <c r="D29" s="119"/>
      <c r="E29" s="120"/>
      <c r="F29" s="3">
        <f>'Услуга №1  '!F29</f>
        <v>8535.3799999999992</v>
      </c>
      <c r="G29" s="50">
        <f t="shared" si="0"/>
        <v>0.1</v>
      </c>
      <c r="H29" s="3">
        <f t="shared" si="1"/>
        <v>10242.456</v>
      </c>
      <c r="I29" s="3">
        <f t="shared" si="2"/>
        <v>13335.677712000001</v>
      </c>
      <c r="J29" s="38">
        <f>J28</f>
        <v>167700</v>
      </c>
      <c r="K29" s="3">
        <f t="shared" si="3"/>
        <v>7.9521035849731664E-2</v>
      </c>
      <c r="L29" s="3"/>
      <c r="M29" s="78"/>
    </row>
    <row r="30" spans="1:13" ht="15" customHeight="1" x14ac:dyDescent="0.25">
      <c r="A30" s="129" t="s">
        <v>46</v>
      </c>
      <c r="B30" s="130"/>
      <c r="C30" s="130"/>
      <c r="D30" s="130"/>
      <c r="E30" s="131"/>
      <c r="F30" s="3">
        <f>'Услуга №1  '!F30</f>
        <v>12764.09</v>
      </c>
      <c r="G30" s="50">
        <f t="shared" si="0"/>
        <v>0.1</v>
      </c>
      <c r="H30" s="3">
        <f t="shared" si="1"/>
        <v>15316.908000000001</v>
      </c>
      <c r="I30" s="3">
        <f t="shared" si="2"/>
        <v>19942.614216000002</v>
      </c>
      <c r="J30" s="38">
        <f>J29</f>
        <v>167700</v>
      </c>
      <c r="K30" s="3">
        <f t="shared" si="3"/>
        <v>0.11891839127012524</v>
      </c>
      <c r="L30" s="3"/>
      <c r="M30" s="78"/>
    </row>
    <row r="31" spans="1:13" ht="14.25" customHeight="1" x14ac:dyDescent="0.25">
      <c r="A31" s="102" t="s">
        <v>44</v>
      </c>
      <c r="B31" s="103"/>
      <c r="C31" s="103"/>
      <c r="D31" s="103"/>
      <c r="E31" s="104"/>
      <c r="F31" s="3">
        <f>'Услуга №1  '!F31</f>
        <v>16241.7443</v>
      </c>
      <c r="G31" s="50">
        <f t="shared" si="0"/>
        <v>1.2</v>
      </c>
      <c r="H31" s="3">
        <f t="shared" si="1"/>
        <v>233881.11791999999</v>
      </c>
      <c r="I31" s="3">
        <f t="shared" si="2"/>
        <v>304513.21553183999</v>
      </c>
      <c r="J31" s="38">
        <f>J29</f>
        <v>167700</v>
      </c>
      <c r="K31" s="3">
        <f t="shared" si="3"/>
        <v>1.8158212017402504</v>
      </c>
      <c r="L31" s="3"/>
      <c r="M31" s="78"/>
    </row>
    <row r="32" spans="1:13" ht="15.75" customHeight="1" x14ac:dyDescent="0.25">
      <c r="A32" s="102" t="s">
        <v>45</v>
      </c>
      <c r="B32" s="103"/>
      <c r="C32" s="103"/>
      <c r="D32" s="103"/>
      <c r="E32" s="104"/>
      <c r="F32" s="3">
        <f>'Услуга №1  '!F32</f>
        <v>15961.76</v>
      </c>
      <c r="G32" s="50">
        <f t="shared" si="0"/>
        <v>1.8</v>
      </c>
      <c r="H32" s="3">
        <f t="shared" si="1"/>
        <v>344774.016</v>
      </c>
      <c r="I32" s="3">
        <f t="shared" si="2"/>
        <v>448895.76883200003</v>
      </c>
      <c r="J32" s="38">
        <f>J30</f>
        <v>167700</v>
      </c>
      <c r="K32" s="3">
        <f t="shared" si="3"/>
        <v>2.6767785857602866</v>
      </c>
      <c r="L32" s="3"/>
      <c r="M32" s="78"/>
    </row>
    <row r="33" spans="1:13" ht="17.25" customHeight="1" x14ac:dyDescent="0.25">
      <c r="A33" s="106" t="s">
        <v>71</v>
      </c>
      <c r="B33" s="107"/>
      <c r="C33" s="107"/>
      <c r="D33" s="107"/>
      <c r="E33" s="107"/>
      <c r="F33" s="107"/>
      <c r="G33" s="107"/>
      <c r="H33" s="108"/>
      <c r="I33" s="51">
        <f>SUM(I27:I32)</f>
        <v>1743456.3985238397</v>
      </c>
      <c r="J33" s="52"/>
      <c r="K33" s="51">
        <f>I33/H25</f>
        <v>10.396281446176742</v>
      </c>
      <c r="L33" s="3"/>
      <c r="M33" s="78"/>
    </row>
    <row r="34" spans="1:13" x14ac:dyDescent="0.25">
      <c r="A34" s="19"/>
      <c r="B34" s="19"/>
      <c r="C34" s="19"/>
      <c r="D34" s="19"/>
      <c r="E34" s="19"/>
      <c r="F34" s="19"/>
      <c r="G34" s="19"/>
      <c r="H34" s="19"/>
      <c r="I34" s="78"/>
      <c r="J34" s="78"/>
      <c r="K34" s="78"/>
      <c r="L34" s="77"/>
      <c r="M34" s="78"/>
    </row>
    <row r="35" spans="1:13" x14ac:dyDescent="0.25">
      <c r="A35" s="101" t="s">
        <v>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78"/>
    </row>
    <row r="36" spans="1:13" ht="45" x14ac:dyDescent="0.25">
      <c r="A36" s="105" t="s">
        <v>8</v>
      </c>
      <c r="B36" s="105"/>
      <c r="C36" s="105"/>
      <c r="D36" s="105"/>
      <c r="E36" s="105"/>
      <c r="F36" s="75" t="s">
        <v>6</v>
      </c>
      <c r="G36" s="75" t="s">
        <v>58</v>
      </c>
      <c r="H36" s="75" t="s">
        <v>59</v>
      </c>
      <c r="I36" s="75" t="s">
        <v>74</v>
      </c>
      <c r="J36" s="75" t="s">
        <v>69</v>
      </c>
      <c r="K36" s="55" t="s">
        <v>70</v>
      </c>
      <c r="L36" s="57"/>
      <c r="M36" s="78"/>
    </row>
    <row r="37" spans="1:13" x14ac:dyDescent="0.25">
      <c r="A37" s="100" t="s">
        <v>9</v>
      </c>
      <c r="B37" s="100"/>
      <c r="C37" s="100"/>
      <c r="D37" s="100"/>
      <c r="E37" s="100"/>
      <c r="F37" s="1" t="s">
        <v>17</v>
      </c>
      <c r="G37" s="3">
        <f>I37/H37</f>
        <v>29834.561904761907</v>
      </c>
      <c r="H37" s="3">
        <f>'Услуга №1  '!H37</f>
        <v>7.35</v>
      </c>
      <c r="I37" s="16">
        <v>219284.03</v>
      </c>
      <c r="J37" s="38">
        <f>J28</f>
        <v>167700</v>
      </c>
      <c r="K37" s="76">
        <f>I37/J37</f>
        <v>1.3075970781156827</v>
      </c>
      <c r="L37" s="58"/>
      <c r="M37" s="78"/>
    </row>
    <row r="38" spans="1:13" x14ac:dyDescent="0.25">
      <c r="A38" s="100" t="s">
        <v>10</v>
      </c>
      <c r="B38" s="100"/>
      <c r="C38" s="100"/>
      <c r="D38" s="100"/>
      <c r="E38" s="100"/>
      <c r="F38" s="1" t="s">
        <v>17</v>
      </c>
      <c r="G38" s="3">
        <f>I38/H38</f>
        <v>468.80213916204502</v>
      </c>
      <c r="H38" s="3">
        <f>'Услуга №1  '!H38</f>
        <v>1716.56</v>
      </c>
      <c r="I38" s="16">
        <v>804727</v>
      </c>
      <c r="J38" s="38">
        <f>J37</f>
        <v>167700</v>
      </c>
      <c r="K38" s="76">
        <f t="shared" ref="K38:K40" si="4">I38/J38</f>
        <v>4.7986106141920093</v>
      </c>
      <c r="L38" s="58"/>
      <c r="M38" s="78"/>
    </row>
    <row r="39" spans="1:13" x14ac:dyDescent="0.25">
      <c r="A39" s="100" t="s">
        <v>11</v>
      </c>
      <c r="B39" s="100"/>
      <c r="C39" s="100"/>
      <c r="D39" s="100"/>
      <c r="E39" s="100"/>
      <c r="F39" s="1" t="s">
        <v>17</v>
      </c>
      <c r="G39" s="3">
        <f>I39/H39</f>
        <v>67.817321688500726</v>
      </c>
      <c r="H39" s="3">
        <f>'Услуга №1  '!H39</f>
        <v>41.22</v>
      </c>
      <c r="I39" s="16">
        <v>2795.43</v>
      </c>
      <c r="J39" s="38">
        <f>J38</f>
        <v>167700</v>
      </c>
      <c r="K39" s="76">
        <f t="shared" si="4"/>
        <v>1.666923076923077E-2</v>
      </c>
      <c r="L39" s="58"/>
      <c r="M39" s="78"/>
    </row>
    <row r="40" spans="1:13" x14ac:dyDescent="0.25">
      <c r="A40" s="100" t="s">
        <v>12</v>
      </c>
      <c r="B40" s="100"/>
      <c r="C40" s="100"/>
      <c r="D40" s="100"/>
      <c r="E40" s="100"/>
      <c r="F40" s="74" t="s">
        <v>17</v>
      </c>
      <c r="G40" s="16">
        <f>I40/H40</f>
        <v>78.350463954318343</v>
      </c>
      <c r="H40" s="3">
        <f>'Услуга №1  '!H40</f>
        <v>56.04</v>
      </c>
      <c r="I40" s="16">
        <v>4390.76</v>
      </c>
      <c r="J40" s="38">
        <f>J38</f>
        <v>167700</v>
      </c>
      <c r="K40" s="76">
        <f t="shared" si="4"/>
        <v>2.618223017292785E-2</v>
      </c>
      <c r="L40" s="58"/>
      <c r="M40" s="78"/>
    </row>
    <row r="41" spans="1:13" ht="15" customHeight="1" x14ac:dyDescent="0.25">
      <c r="A41" s="106" t="s">
        <v>13</v>
      </c>
      <c r="B41" s="107"/>
      <c r="C41" s="107"/>
      <c r="D41" s="107"/>
      <c r="E41" s="107"/>
      <c r="F41" s="107"/>
      <c r="G41" s="107"/>
      <c r="H41" s="108"/>
      <c r="I41" s="51">
        <f>SUM(I37:I40)</f>
        <v>1031197.2200000001</v>
      </c>
      <c r="J41" s="52"/>
      <c r="K41" s="56">
        <f>SUM(K37:K40)</f>
        <v>6.1490591532498504</v>
      </c>
      <c r="L41" s="58"/>
      <c r="M41" s="78"/>
    </row>
    <row r="42" spans="1:13" x14ac:dyDescent="0.25">
      <c r="A42" s="78"/>
      <c r="B42" s="78"/>
      <c r="C42" s="78"/>
      <c r="D42" s="78"/>
      <c r="E42" s="78"/>
      <c r="F42" s="72"/>
      <c r="G42" s="72"/>
      <c r="H42" s="72"/>
      <c r="I42" s="72"/>
      <c r="J42" s="72"/>
      <c r="K42" s="72"/>
      <c r="L42" s="72"/>
      <c r="M42" s="78"/>
    </row>
    <row r="43" spans="1:13" s="78" customFormat="1" x14ac:dyDescent="0.25">
      <c r="A43" s="141" t="s">
        <v>93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s="78" customFormat="1" ht="80.25" customHeight="1" x14ac:dyDescent="0.25">
      <c r="A44" s="149" t="s">
        <v>94</v>
      </c>
      <c r="B44" s="150"/>
      <c r="C44" s="150"/>
      <c r="D44" s="150"/>
      <c r="E44" s="151"/>
      <c r="F44" s="75" t="s">
        <v>6</v>
      </c>
      <c r="G44" s="75" t="s">
        <v>58</v>
      </c>
      <c r="H44" s="75" t="s">
        <v>59</v>
      </c>
      <c r="I44" s="75" t="s">
        <v>74</v>
      </c>
      <c r="J44" s="75" t="s">
        <v>69</v>
      </c>
      <c r="K44" s="55" t="s">
        <v>70</v>
      </c>
      <c r="L44" s="57"/>
    </row>
    <row r="45" spans="1:13" s="78" customFormat="1" ht="21.75" customHeight="1" x14ac:dyDescent="0.25">
      <c r="A45" s="100" t="s">
        <v>95</v>
      </c>
      <c r="B45" s="100"/>
      <c r="C45" s="100"/>
      <c r="D45" s="100"/>
      <c r="E45" s="100"/>
      <c r="F45" s="73" t="s">
        <v>17</v>
      </c>
      <c r="G45" s="1">
        <v>1</v>
      </c>
      <c r="H45" s="1">
        <v>30000</v>
      </c>
      <c r="I45" s="1">
        <f>G45*H45</f>
        <v>30000</v>
      </c>
      <c r="J45" s="38">
        <f>J40</f>
        <v>167700</v>
      </c>
      <c r="K45" s="76">
        <f>I45/J45</f>
        <v>0.17889087656529518</v>
      </c>
      <c r="L45" s="58"/>
    </row>
    <row r="46" spans="1:13" ht="15" customHeight="1" x14ac:dyDescent="0.25">
      <c r="A46" s="106" t="s">
        <v>96</v>
      </c>
      <c r="B46" s="107"/>
      <c r="C46" s="107"/>
      <c r="D46" s="107"/>
      <c r="E46" s="107"/>
      <c r="F46" s="107"/>
      <c r="G46" s="107"/>
      <c r="H46" s="108"/>
      <c r="I46" s="51">
        <f>I45</f>
        <v>30000</v>
      </c>
      <c r="J46" s="52"/>
      <c r="K46" s="56">
        <f>K45</f>
        <v>0.17889087656529518</v>
      </c>
      <c r="L46" s="58"/>
      <c r="M46" s="78"/>
    </row>
    <row r="47" spans="1:13" s="78" customForma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18"/>
    </row>
    <row r="48" spans="1:13" ht="14.25" customHeight="1" x14ac:dyDescent="0.25">
      <c r="A48" s="101" t="s">
        <v>14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78"/>
    </row>
    <row r="49" spans="1:13" ht="45" x14ac:dyDescent="0.25">
      <c r="A49" s="105" t="s">
        <v>18</v>
      </c>
      <c r="B49" s="105"/>
      <c r="C49" s="105"/>
      <c r="D49" s="105"/>
      <c r="E49" s="105"/>
      <c r="F49" s="75" t="s">
        <v>6</v>
      </c>
      <c r="G49" s="75" t="s">
        <v>58</v>
      </c>
      <c r="H49" s="75" t="s">
        <v>59</v>
      </c>
      <c r="I49" s="75" t="s">
        <v>74</v>
      </c>
      <c r="J49" s="75" t="s">
        <v>69</v>
      </c>
      <c r="K49" s="55" t="s">
        <v>70</v>
      </c>
      <c r="L49" s="57"/>
      <c r="M49" s="78"/>
    </row>
    <row r="50" spans="1:13" ht="18.75" customHeight="1" x14ac:dyDescent="0.25">
      <c r="A50" s="97" t="s">
        <v>16</v>
      </c>
      <c r="B50" s="98"/>
      <c r="C50" s="98"/>
      <c r="D50" s="98"/>
      <c r="E50" s="99"/>
      <c r="F50" s="21" t="s">
        <v>75</v>
      </c>
      <c r="G50" s="50">
        <f>2*85.237%</f>
        <v>1.7047399999999999</v>
      </c>
      <c r="H50" s="3">
        <f>'Услуга №1  '!H45</f>
        <v>5122.22</v>
      </c>
      <c r="I50" s="16">
        <f>H50*G50</f>
        <v>8732.0533228000004</v>
      </c>
      <c r="J50" s="38">
        <f>J40</f>
        <v>167700</v>
      </c>
      <c r="K50" s="76">
        <f>I50/J50</f>
        <v>5.2069489104353016E-2</v>
      </c>
      <c r="L50" s="58"/>
      <c r="M50" s="18"/>
    </row>
    <row r="51" spans="1:13" ht="18.75" hidden="1" customHeight="1" x14ac:dyDescent="0.25">
      <c r="A51" s="97" t="s">
        <v>40</v>
      </c>
      <c r="B51" s="98"/>
      <c r="C51" s="98"/>
      <c r="D51" s="98"/>
      <c r="E51" s="99"/>
      <c r="F51" s="21" t="s">
        <v>17</v>
      </c>
      <c r="G51" s="50">
        <f t="shared" ref="G51" si="5">2*85.237%</f>
        <v>1.7047399999999999</v>
      </c>
      <c r="H51" s="3">
        <f>'Услуга №1  '!H46</f>
        <v>0</v>
      </c>
      <c r="I51" s="16">
        <f t="shared" ref="I51:I56" si="6">H51*G51</f>
        <v>0</v>
      </c>
      <c r="J51" s="38">
        <f>J38</f>
        <v>167700</v>
      </c>
      <c r="K51" s="76">
        <f>I51/J51</f>
        <v>0</v>
      </c>
      <c r="L51" s="58"/>
      <c r="M51" s="18"/>
    </row>
    <row r="52" spans="1:13" ht="18.75" customHeight="1" x14ac:dyDescent="0.25">
      <c r="A52" s="97" t="s">
        <v>15</v>
      </c>
      <c r="B52" s="98"/>
      <c r="C52" s="98"/>
      <c r="D52" s="98"/>
      <c r="E52" s="99"/>
      <c r="F52" s="21" t="s">
        <v>17</v>
      </c>
      <c r="G52" s="50">
        <f>12*85.237%</f>
        <v>10.228439999999999</v>
      </c>
      <c r="H52" s="3">
        <f>'Услуга №1  '!H47</f>
        <v>454.08</v>
      </c>
      <c r="I52" s="16">
        <f t="shared" si="6"/>
        <v>4644.5300351999995</v>
      </c>
      <c r="J52" s="38">
        <f>J51</f>
        <v>167700</v>
      </c>
      <c r="K52" s="76">
        <f t="shared" ref="K52:K55" si="7">I52/J52</f>
        <v>2.7695468307692303E-2</v>
      </c>
      <c r="L52" s="58"/>
      <c r="M52" s="18"/>
    </row>
    <row r="53" spans="1:13" ht="18.75" customHeight="1" x14ac:dyDescent="0.25">
      <c r="A53" s="97" t="s">
        <v>60</v>
      </c>
      <c r="B53" s="98"/>
      <c r="C53" s="98"/>
      <c r="D53" s="98"/>
      <c r="E53" s="99"/>
      <c r="F53" s="21" t="s">
        <v>17</v>
      </c>
      <c r="G53" s="50">
        <f t="shared" ref="G53:G54" si="8">12*85.237%</f>
        <v>10.228439999999999</v>
      </c>
      <c r="H53" s="3">
        <f>'Услуга №1  '!H48</f>
        <v>5110</v>
      </c>
      <c r="I53" s="16">
        <f t="shared" si="6"/>
        <v>52267.328399999999</v>
      </c>
      <c r="J53" s="38">
        <f>J52</f>
        <v>167700</v>
      </c>
      <c r="K53" s="76">
        <f t="shared" si="7"/>
        <v>0.31167160644007152</v>
      </c>
      <c r="L53" s="58"/>
      <c r="M53" s="18"/>
    </row>
    <row r="54" spans="1:13" ht="29.25" customHeight="1" x14ac:dyDescent="0.25">
      <c r="A54" s="115" t="s">
        <v>62</v>
      </c>
      <c r="B54" s="103"/>
      <c r="C54" s="103"/>
      <c r="D54" s="103"/>
      <c r="E54" s="104"/>
      <c r="F54" s="21" t="s">
        <v>17</v>
      </c>
      <c r="G54" s="50">
        <f t="shared" si="8"/>
        <v>10.228439999999999</v>
      </c>
      <c r="H54" s="3">
        <f>'Услуга №1  '!H49</f>
        <v>29774.31</v>
      </c>
      <c r="I54" s="16">
        <f t="shared" si="6"/>
        <v>304544.74337639997</v>
      </c>
      <c r="J54" s="38">
        <f>J52</f>
        <v>167700</v>
      </c>
      <c r="K54" s="76">
        <f t="shared" si="7"/>
        <v>1.8160092031985686</v>
      </c>
      <c r="L54" s="58"/>
      <c r="M54" s="18"/>
    </row>
    <row r="55" spans="1:13" ht="18.75" customHeight="1" x14ac:dyDescent="0.25">
      <c r="A55" s="97" t="s">
        <v>61</v>
      </c>
      <c r="B55" s="98"/>
      <c r="C55" s="98"/>
      <c r="D55" s="98"/>
      <c r="E55" s="99"/>
      <c r="F55" s="21" t="s">
        <v>17</v>
      </c>
      <c r="G55" s="50">
        <f>G50</f>
        <v>1.7047399999999999</v>
      </c>
      <c r="H55" s="3">
        <f>'Услуга №1  '!H50</f>
        <v>2447.7399999999998</v>
      </c>
      <c r="I55" s="16">
        <f t="shared" si="6"/>
        <v>4172.7602875999992</v>
      </c>
      <c r="J55" s="38">
        <f>J54</f>
        <v>167700</v>
      </c>
      <c r="K55" s="76">
        <f t="shared" si="7"/>
        <v>2.4882291518187234E-2</v>
      </c>
      <c r="L55" s="58"/>
      <c r="M55" s="18"/>
    </row>
    <row r="56" spans="1:13" s="78" customFormat="1" ht="30.75" customHeight="1" x14ac:dyDescent="0.25">
      <c r="A56" s="115" t="s">
        <v>78</v>
      </c>
      <c r="B56" s="103"/>
      <c r="C56" s="103"/>
      <c r="D56" s="103"/>
      <c r="E56" s="104"/>
      <c r="F56" s="1" t="s">
        <v>17</v>
      </c>
      <c r="G56" s="50">
        <f>11*85.237%</f>
        <v>9.3760700000000003</v>
      </c>
      <c r="H56" s="3">
        <f>'Услуга №1  '!H51</f>
        <v>28854.55</v>
      </c>
      <c r="I56" s="16">
        <f t="shared" si="6"/>
        <v>270542.28061850002</v>
      </c>
      <c r="J56" s="38">
        <f>J53</f>
        <v>167700</v>
      </c>
      <c r="K56" s="3">
        <f>I56/J56</f>
        <v>1.6132515242605845</v>
      </c>
      <c r="L56" s="18"/>
    </row>
    <row r="57" spans="1:13" ht="18.75" customHeight="1" x14ac:dyDescent="0.25">
      <c r="A57" s="116" t="s">
        <v>76</v>
      </c>
      <c r="B57" s="117"/>
      <c r="C57" s="117"/>
      <c r="D57" s="117"/>
      <c r="E57" s="117"/>
      <c r="F57" s="117"/>
      <c r="G57" s="117"/>
      <c r="H57" s="117"/>
      <c r="I57" s="51">
        <f>SUM(I50:I56)</f>
        <v>644903.69604049996</v>
      </c>
      <c r="J57" s="52"/>
      <c r="K57" s="56">
        <f>SUM(K50:K56)</f>
        <v>3.8455795828294574</v>
      </c>
      <c r="L57" s="58"/>
      <c r="M57" s="78"/>
    </row>
    <row r="58" spans="1:13" x14ac:dyDescent="0.25">
      <c r="A58" s="45"/>
      <c r="B58" s="45"/>
      <c r="C58" s="45"/>
      <c r="D58" s="45"/>
      <c r="E58" s="45"/>
      <c r="F58" s="35"/>
      <c r="G58" s="36"/>
      <c r="H58" s="37"/>
      <c r="I58" s="37"/>
      <c r="J58" s="35"/>
      <c r="K58" s="37"/>
      <c r="L58" s="18"/>
      <c r="M58" s="78"/>
    </row>
    <row r="59" spans="1:13" s="78" customFormat="1" hidden="1" x14ac:dyDescent="0.25">
      <c r="A59" s="101" t="s">
        <v>77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</row>
    <row r="60" spans="1:13" s="78" customFormat="1" ht="60" hidden="1" customHeight="1" x14ac:dyDescent="0.25">
      <c r="A60" s="105" t="s">
        <v>18</v>
      </c>
      <c r="B60" s="105"/>
      <c r="C60" s="105"/>
      <c r="D60" s="105"/>
      <c r="E60" s="105"/>
      <c r="F60" s="75" t="s">
        <v>6</v>
      </c>
      <c r="G60" s="75" t="s">
        <v>58</v>
      </c>
      <c r="H60" s="75" t="s">
        <v>59</v>
      </c>
      <c r="I60" s="75" t="s">
        <v>74</v>
      </c>
      <c r="J60" s="75" t="s">
        <v>69</v>
      </c>
      <c r="K60" s="49" t="s">
        <v>70</v>
      </c>
      <c r="L60" s="23"/>
    </row>
    <row r="61" spans="1:13" s="78" customFormat="1" ht="18.75" hidden="1" customHeight="1" x14ac:dyDescent="0.25">
      <c r="A61" s="97" t="s">
        <v>47</v>
      </c>
      <c r="B61" s="98"/>
      <c r="C61" s="98"/>
      <c r="D61" s="98"/>
      <c r="E61" s="99"/>
      <c r="F61" s="1" t="s">
        <v>17</v>
      </c>
      <c r="G61" s="50"/>
      <c r="H61" s="3">
        <f>'Услуга №1  '!H56</f>
        <v>2908.33</v>
      </c>
      <c r="I61" s="3">
        <f>G61*H61*12</f>
        <v>0</v>
      </c>
      <c r="J61" s="38">
        <f>J56</f>
        <v>167700</v>
      </c>
      <c r="K61" s="3">
        <f t="shared" ref="K61" si="9">I61/J61</f>
        <v>0</v>
      </c>
      <c r="L61" s="18"/>
    </row>
    <row r="62" spans="1:13" s="78" customFormat="1" ht="18.75" hidden="1" customHeight="1" x14ac:dyDescent="0.25">
      <c r="A62" s="97" t="s">
        <v>80</v>
      </c>
      <c r="B62" s="98"/>
      <c r="C62" s="98"/>
      <c r="D62" s="98"/>
      <c r="E62" s="99"/>
      <c r="F62" s="1" t="s">
        <v>17</v>
      </c>
      <c r="G62" s="50"/>
      <c r="H62" s="3">
        <f>'Услуга №1  '!H57</f>
        <v>4500</v>
      </c>
      <c r="I62" s="3">
        <f>G62*H62*12</f>
        <v>0</v>
      </c>
      <c r="J62" s="38">
        <f>J55</f>
        <v>167700</v>
      </c>
      <c r="K62" s="3">
        <f>I62/J62</f>
        <v>0</v>
      </c>
      <c r="L62" s="18"/>
    </row>
    <row r="63" spans="1:13" s="78" customFormat="1" ht="18.75" hidden="1" customHeight="1" x14ac:dyDescent="0.25">
      <c r="A63" s="100" t="s">
        <v>81</v>
      </c>
      <c r="B63" s="100"/>
      <c r="C63" s="100"/>
      <c r="D63" s="100"/>
      <c r="E63" s="100"/>
      <c r="F63" s="1" t="s">
        <v>17</v>
      </c>
      <c r="G63" s="50"/>
      <c r="H63" s="3">
        <f>'Услуга №1  '!H58</f>
        <v>1173.3399999999999</v>
      </c>
      <c r="I63" s="3">
        <f>G63*H63*12</f>
        <v>0</v>
      </c>
      <c r="J63" s="38">
        <f>J62</f>
        <v>167700</v>
      </c>
      <c r="K63" s="3">
        <f t="shared" ref="K63" si="10">I63/J63</f>
        <v>0</v>
      </c>
      <c r="L63" s="18"/>
    </row>
    <row r="64" spans="1:13" s="78" customFormat="1" hidden="1" x14ac:dyDescent="0.25">
      <c r="A64" s="116" t="s">
        <v>79</v>
      </c>
      <c r="B64" s="117"/>
      <c r="C64" s="117"/>
      <c r="D64" s="117"/>
      <c r="E64" s="117"/>
      <c r="F64" s="117"/>
      <c r="G64" s="117"/>
      <c r="H64" s="117"/>
      <c r="I64" s="63">
        <f>SUM(I61:I63)</f>
        <v>0</v>
      </c>
      <c r="J64" s="63"/>
      <c r="K64" s="63">
        <f>SUM(K61:K63)</f>
        <v>0</v>
      </c>
      <c r="L64" s="18"/>
    </row>
    <row r="65" spans="1:13" s="78" customFormat="1" x14ac:dyDescent="0.25">
      <c r="A65" s="27"/>
      <c r="B65" s="27"/>
      <c r="C65" s="27"/>
      <c r="D65" s="27"/>
      <c r="E65" s="27"/>
      <c r="F65" s="27"/>
      <c r="G65" s="27"/>
      <c r="H65" s="27"/>
      <c r="I65" s="65"/>
      <c r="J65" s="66"/>
      <c r="K65" s="66"/>
      <c r="L65" s="18"/>
    </row>
    <row r="66" spans="1:13" s="78" customFormat="1" x14ac:dyDescent="0.25">
      <c r="A66" s="101" t="s">
        <v>82</v>
      </c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</row>
    <row r="67" spans="1:13" s="78" customFormat="1" ht="60" customHeight="1" x14ac:dyDescent="0.25">
      <c r="A67" s="112" t="s">
        <v>19</v>
      </c>
      <c r="B67" s="113"/>
      <c r="C67" s="113"/>
      <c r="D67" s="113"/>
      <c r="E67" s="114"/>
      <c r="F67" s="75" t="s">
        <v>6</v>
      </c>
      <c r="G67" s="75" t="s">
        <v>58</v>
      </c>
      <c r="H67" s="75" t="s">
        <v>59</v>
      </c>
      <c r="I67" s="75" t="s">
        <v>74</v>
      </c>
      <c r="J67" s="67" t="s">
        <v>69</v>
      </c>
      <c r="K67" s="49" t="s">
        <v>70</v>
      </c>
      <c r="L67" s="23"/>
      <c r="M67" s="23"/>
    </row>
    <row r="68" spans="1:13" s="78" customFormat="1" ht="36.75" customHeight="1" x14ac:dyDescent="0.25">
      <c r="A68" s="112" t="s">
        <v>20</v>
      </c>
      <c r="B68" s="113"/>
      <c r="C68" s="113"/>
      <c r="D68" s="113"/>
      <c r="E68" s="114"/>
      <c r="F68" s="24" t="s">
        <v>21</v>
      </c>
      <c r="G68" s="50">
        <v>6.8189599999999997</v>
      </c>
      <c r="H68" s="3">
        <f>'Услуга №1  '!H63</f>
        <v>400</v>
      </c>
      <c r="I68" s="3">
        <f>G68*H68*12</f>
        <v>32731.007999999998</v>
      </c>
      <c r="J68" s="68">
        <f>J63</f>
        <v>167700</v>
      </c>
      <c r="K68" s="3">
        <f>I68/J68</f>
        <v>0.19517595706618962</v>
      </c>
      <c r="L68" s="22"/>
      <c r="M68" s="18"/>
    </row>
    <row r="69" spans="1:13" s="85" customFormat="1" ht="36.75" customHeight="1" x14ac:dyDescent="0.25">
      <c r="A69" s="112" t="s">
        <v>100</v>
      </c>
      <c r="B69" s="113"/>
      <c r="C69" s="113"/>
      <c r="D69" s="113"/>
      <c r="E69" s="114"/>
      <c r="F69" s="24" t="s">
        <v>24</v>
      </c>
      <c r="G69" s="50"/>
      <c r="H69" s="3"/>
      <c r="I69" s="3">
        <v>9205.5959999999995</v>
      </c>
      <c r="J69" s="68">
        <f>J68</f>
        <v>167700</v>
      </c>
      <c r="K69" s="3">
        <f>I69/J69</f>
        <v>5.4893237924865827E-2</v>
      </c>
      <c r="L69" s="22"/>
      <c r="M69" s="18"/>
    </row>
    <row r="70" spans="1:13" s="78" customFormat="1" ht="30" x14ac:dyDescent="0.25">
      <c r="A70" s="112" t="s">
        <v>83</v>
      </c>
      <c r="B70" s="113"/>
      <c r="C70" s="113"/>
      <c r="D70" s="113"/>
      <c r="E70" s="114"/>
      <c r="F70" s="24" t="s">
        <v>84</v>
      </c>
      <c r="G70" s="50">
        <v>5.9665900000000001</v>
      </c>
      <c r="H70" s="3">
        <f>'Услуга №1  '!H65</f>
        <v>1500</v>
      </c>
      <c r="I70" s="3">
        <f>G70*H70*12</f>
        <v>107398.62</v>
      </c>
      <c r="J70" s="68">
        <f>J68</f>
        <v>167700</v>
      </c>
      <c r="K70" s="3">
        <f>I70/J70</f>
        <v>0.64042110912343464</v>
      </c>
      <c r="L70" s="22"/>
      <c r="M70" s="18"/>
    </row>
    <row r="71" spans="1:13" s="78" customFormat="1" x14ac:dyDescent="0.25">
      <c r="A71" s="116" t="s">
        <v>22</v>
      </c>
      <c r="B71" s="117"/>
      <c r="C71" s="117"/>
      <c r="D71" s="117"/>
      <c r="E71" s="117"/>
      <c r="F71" s="117"/>
      <c r="G71" s="117"/>
      <c r="H71" s="118"/>
      <c r="I71" s="63">
        <f>SUM(I68:I70)</f>
        <v>149335.22399999999</v>
      </c>
      <c r="J71" s="64"/>
      <c r="K71" s="64">
        <f>SUM(K68:K70)</f>
        <v>0.89049030411449004</v>
      </c>
      <c r="L71" s="69"/>
      <c r="M71" s="18"/>
    </row>
    <row r="72" spans="1:13" x14ac:dyDescent="0.25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</row>
    <row r="73" spans="1:13" x14ac:dyDescent="0.25">
      <c r="A73" s="101" t="s">
        <v>39</v>
      </c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</row>
    <row r="74" spans="1:13" ht="11.25" customHeight="1" x14ac:dyDescent="0.25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</row>
    <row r="75" spans="1:13" ht="75" x14ac:dyDescent="0.25">
      <c r="A75" s="112" t="s">
        <v>4</v>
      </c>
      <c r="B75" s="113"/>
      <c r="C75" s="113"/>
      <c r="D75" s="113"/>
      <c r="E75" s="114"/>
      <c r="F75" s="75" t="s">
        <v>5</v>
      </c>
      <c r="G75" s="75" t="s">
        <v>1</v>
      </c>
      <c r="H75" s="75" t="s">
        <v>67</v>
      </c>
      <c r="I75" s="75" t="s">
        <v>68</v>
      </c>
      <c r="J75" s="75" t="s">
        <v>69</v>
      </c>
      <c r="K75" s="49" t="s">
        <v>70</v>
      </c>
      <c r="L75" s="2"/>
      <c r="M75" s="78"/>
    </row>
    <row r="76" spans="1:13" x14ac:dyDescent="0.25">
      <c r="A76" s="100" t="s">
        <v>42</v>
      </c>
      <c r="B76" s="100"/>
      <c r="C76" s="100"/>
      <c r="D76" s="100"/>
      <c r="E76" s="100"/>
      <c r="F76" s="28">
        <f>'Услуга №1  '!F72</f>
        <v>19762.594000000001</v>
      </c>
      <c r="G76" s="50">
        <f>L15</f>
        <v>0.85236999999999996</v>
      </c>
      <c r="H76" s="17">
        <f>F76*G76*12</f>
        <v>202140.50697335997</v>
      </c>
      <c r="I76" s="3">
        <f>H76*1.302</f>
        <v>263186.94007931469</v>
      </c>
      <c r="J76" s="38">
        <f>J29</f>
        <v>167700</v>
      </c>
      <c r="K76" s="3">
        <f>I76/J76</f>
        <v>1.5693914137108806</v>
      </c>
      <c r="L76" s="3"/>
      <c r="M76" s="78"/>
    </row>
    <row r="77" spans="1:13" x14ac:dyDescent="0.25">
      <c r="A77" s="100" t="s">
        <v>48</v>
      </c>
      <c r="B77" s="100"/>
      <c r="C77" s="100"/>
      <c r="D77" s="100"/>
      <c r="E77" s="100"/>
      <c r="F77" s="28">
        <f>'Услуга №1  '!F73</f>
        <v>17363.944</v>
      </c>
      <c r="G77" s="50">
        <f>L16</f>
        <v>0.85236999999999996</v>
      </c>
      <c r="H77" s="17">
        <f>F77*G77*12</f>
        <v>177606.05936735997</v>
      </c>
      <c r="I77" s="3">
        <f>H77*1.302</f>
        <v>231243.08929630267</v>
      </c>
      <c r="J77" s="38">
        <f>J76</f>
        <v>167700</v>
      </c>
      <c r="K77" s="3">
        <f>I77/J77</f>
        <v>1.3789092981294138</v>
      </c>
      <c r="L77" s="3"/>
      <c r="M77" s="78"/>
    </row>
    <row r="78" spans="1:13" ht="18.75" customHeight="1" x14ac:dyDescent="0.25">
      <c r="A78" s="106" t="s">
        <v>23</v>
      </c>
      <c r="B78" s="107"/>
      <c r="C78" s="107"/>
      <c r="D78" s="107"/>
      <c r="E78" s="107"/>
      <c r="F78" s="107"/>
      <c r="G78" s="107"/>
      <c r="H78" s="108"/>
      <c r="I78" s="51">
        <f>SUM(I76:I77)</f>
        <v>494430.02937561739</v>
      </c>
      <c r="J78" s="51"/>
      <c r="K78" s="51">
        <f>SUM(K76:K77)</f>
        <v>2.9483007118402944</v>
      </c>
      <c r="L78" s="26"/>
      <c r="M78" s="78"/>
    </row>
    <row r="79" spans="1:13" x14ac:dyDescent="0.25">
      <c r="A79" s="27"/>
      <c r="B79" s="27"/>
      <c r="C79" s="27"/>
      <c r="D79" s="27"/>
      <c r="E79" s="27"/>
      <c r="F79" s="78"/>
      <c r="G79" s="78"/>
      <c r="H79" s="78"/>
      <c r="I79" s="78"/>
      <c r="J79" s="78"/>
      <c r="K79" s="78"/>
      <c r="L79" s="78"/>
      <c r="M79" s="78"/>
    </row>
    <row r="80" spans="1:13" x14ac:dyDescent="0.25">
      <c r="A80" s="140" t="s">
        <v>85</v>
      </c>
      <c r="B80" s="140"/>
      <c r="C80" s="140"/>
      <c r="D80" s="140"/>
      <c r="E80" s="140"/>
      <c r="F80" s="140"/>
      <c r="G80" s="140"/>
      <c r="H80" s="140"/>
      <c r="I80" s="140"/>
      <c r="J80" s="140"/>
      <c r="K80" s="140"/>
      <c r="L80" s="141"/>
      <c r="M80" s="78"/>
    </row>
    <row r="81" spans="1:13" ht="45" x14ac:dyDescent="0.25">
      <c r="A81" s="105" t="s">
        <v>87</v>
      </c>
      <c r="B81" s="105"/>
      <c r="C81" s="105"/>
      <c r="D81" s="105"/>
      <c r="E81" s="105"/>
      <c r="F81" s="75" t="s">
        <v>6</v>
      </c>
      <c r="G81" s="75" t="s">
        <v>58</v>
      </c>
      <c r="H81" s="75" t="s">
        <v>59</v>
      </c>
      <c r="I81" s="75" t="s">
        <v>74</v>
      </c>
      <c r="J81" s="75" t="s">
        <v>69</v>
      </c>
      <c r="K81" s="55" t="s">
        <v>70</v>
      </c>
      <c r="L81" s="57"/>
      <c r="M81" s="78"/>
    </row>
    <row r="82" spans="1:13" ht="30" customHeight="1" x14ac:dyDescent="0.25">
      <c r="A82" s="115" t="s">
        <v>101</v>
      </c>
      <c r="B82" s="103"/>
      <c r="C82" s="103"/>
      <c r="D82" s="103"/>
      <c r="E82" s="104"/>
      <c r="F82" s="1" t="s">
        <v>24</v>
      </c>
      <c r="G82" s="50"/>
      <c r="H82" s="17">
        <f>'Услуга №1  '!H78</f>
        <v>0</v>
      </c>
      <c r="I82" s="20">
        <v>3409.48</v>
      </c>
      <c r="J82" s="38">
        <f>J77</f>
        <v>167700</v>
      </c>
      <c r="K82" s="76">
        <f>I82/J82</f>
        <v>2.0330828861061419E-2</v>
      </c>
      <c r="L82" s="58"/>
      <c r="M82" s="78"/>
    </row>
    <row r="83" spans="1:13" x14ac:dyDescent="0.25">
      <c r="A83" s="100" t="s">
        <v>88</v>
      </c>
      <c r="B83" s="100"/>
      <c r="C83" s="100"/>
      <c r="D83" s="100"/>
      <c r="E83" s="100"/>
      <c r="F83" s="1" t="s">
        <v>24</v>
      </c>
      <c r="G83" s="50"/>
      <c r="H83" s="17"/>
      <c r="I83" s="16">
        <v>33668.614999999998</v>
      </c>
      <c r="J83" s="38">
        <f>J82</f>
        <v>167700</v>
      </c>
      <c r="K83" s="76">
        <f>I83/J83</f>
        <v>0.20076693500298151</v>
      </c>
      <c r="L83" s="58"/>
      <c r="M83" s="78"/>
    </row>
    <row r="84" spans="1:13" x14ac:dyDescent="0.25">
      <c r="A84" s="116" t="s">
        <v>86</v>
      </c>
      <c r="B84" s="117"/>
      <c r="C84" s="117"/>
      <c r="D84" s="117"/>
      <c r="E84" s="117"/>
      <c r="F84" s="117"/>
      <c r="G84" s="117"/>
      <c r="H84" s="117"/>
      <c r="I84" s="63">
        <f>SUM(I82:I83)</f>
        <v>37078.095000000001</v>
      </c>
      <c r="J84" s="64"/>
      <c r="K84" s="64">
        <f t="shared" ref="K84" si="11">SUM(K82:K83)</f>
        <v>0.22109776386404292</v>
      </c>
      <c r="L84" s="58"/>
      <c r="M84" s="78"/>
    </row>
    <row r="85" spans="1:13" x14ac:dyDescent="0.25">
      <c r="A85" s="46"/>
      <c r="B85" s="46"/>
      <c r="C85" s="46"/>
      <c r="D85" s="46"/>
      <c r="E85" s="46"/>
      <c r="F85" s="46"/>
      <c r="G85" s="46"/>
      <c r="H85" s="27"/>
      <c r="I85" s="27"/>
      <c r="J85" s="27"/>
      <c r="K85" s="27"/>
      <c r="L85" s="34"/>
      <c r="M85" s="78"/>
    </row>
    <row r="86" spans="1:13" x14ac:dyDescent="0.25">
      <c r="A86" s="140" t="s">
        <v>25</v>
      </c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78"/>
    </row>
    <row r="87" spans="1:13" x14ac:dyDescent="0.25">
      <c r="A87" s="109" t="s">
        <v>26</v>
      </c>
      <c r="B87" s="109"/>
      <c r="C87" s="109"/>
      <c r="D87" s="112" t="s">
        <v>27</v>
      </c>
      <c r="E87" s="113"/>
      <c r="F87" s="113"/>
      <c r="G87" s="113"/>
      <c r="H87" s="113"/>
      <c r="I87" s="113"/>
      <c r="J87" s="114"/>
      <c r="K87" s="109" t="s">
        <v>38</v>
      </c>
      <c r="L87" s="109"/>
      <c r="M87" s="78"/>
    </row>
    <row r="88" spans="1:13" ht="30" x14ac:dyDescent="0.25">
      <c r="A88" s="1" t="s">
        <v>28</v>
      </c>
      <c r="B88" s="2" t="s">
        <v>29</v>
      </c>
      <c r="C88" s="1" t="s">
        <v>30</v>
      </c>
      <c r="D88" s="1" t="s">
        <v>31</v>
      </c>
      <c r="E88" s="1" t="s">
        <v>32</v>
      </c>
      <c r="F88" s="1" t="s">
        <v>33</v>
      </c>
      <c r="G88" s="1" t="s">
        <v>34</v>
      </c>
      <c r="H88" s="1" t="s">
        <v>35</v>
      </c>
      <c r="I88" s="1" t="s">
        <v>36</v>
      </c>
      <c r="J88" s="1" t="s">
        <v>37</v>
      </c>
      <c r="K88" s="109"/>
      <c r="L88" s="109"/>
      <c r="M88" s="78"/>
    </row>
    <row r="89" spans="1:13" x14ac:dyDescent="0.25">
      <c r="A89" s="3">
        <f>K33</f>
        <v>10.396281446176742</v>
      </c>
      <c r="B89" s="3">
        <f>K46</f>
        <v>0.17889087656529518</v>
      </c>
      <c r="C89" s="3"/>
      <c r="D89" s="3">
        <f>K41</f>
        <v>6.1490591532498504</v>
      </c>
      <c r="E89" s="3">
        <f>K57</f>
        <v>3.8455795828294574</v>
      </c>
      <c r="F89" s="3"/>
      <c r="G89" s="3">
        <f>K71</f>
        <v>0.89049030411449004</v>
      </c>
      <c r="H89" s="1"/>
      <c r="I89" s="3">
        <f>K78</f>
        <v>2.9483007118402944</v>
      </c>
      <c r="J89" s="3">
        <f>K64+K84</f>
        <v>0.22109776386404292</v>
      </c>
      <c r="K89" s="110">
        <f>SUM(A89:J89)</f>
        <v>24.629699838640175</v>
      </c>
      <c r="L89" s="111"/>
      <c r="M89" s="82"/>
    </row>
    <row r="90" spans="1:13" ht="30" customHeight="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</row>
    <row r="91" spans="1:13" x14ac:dyDescent="0.25">
      <c r="A91" s="30" t="s">
        <v>49</v>
      </c>
      <c r="B91" s="29"/>
      <c r="C91" s="30"/>
      <c r="D91" s="30"/>
      <c r="E91" s="30"/>
      <c r="F91" s="30" t="s">
        <v>50</v>
      </c>
      <c r="G91" s="29"/>
      <c r="H91" s="29"/>
      <c r="I91" s="70">
        <f>I84+I78+I71+I57+I46+I41+I33</f>
        <v>4130400.6629399569</v>
      </c>
      <c r="J91" s="29"/>
      <c r="K91" s="70">
        <f>K89*J83</f>
        <v>4130400.6629399573</v>
      </c>
      <c r="L91" s="29"/>
      <c r="M91" s="29"/>
    </row>
    <row r="92" spans="1:13" x14ac:dyDescent="0.25">
      <c r="A92" s="10"/>
      <c r="B92" s="6"/>
      <c r="C92" s="11"/>
    </row>
    <row r="93" spans="1:13" x14ac:dyDescent="0.25">
      <c r="A93" s="5"/>
      <c r="I93" s="54"/>
    </row>
    <row r="95" spans="1:13" x14ac:dyDescent="0.25">
      <c r="A95" s="30" t="str">
        <f>'Работа №1'!A90:D90</f>
        <v>Курлович Анастасия Вячеславовна</v>
      </c>
      <c r="B95" s="31"/>
      <c r="C95" s="29"/>
      <c r="D95" s="30"/>
      <c r="E95" s="30"/>
      <c r="F95" s="30"/>
      <c r="G95" s="29"/>
      <c r="H95" s="29"/>
      <c r="I95" s="62"/>
      <c r="J95" s="29"/>
      <c r="K95" s="29"/>
      <c r="L95" s="29"/>
      <c r="M95" s="29"/>
    </row>
    <row r="96" spans="1:13" x14ac:dyDescent="0.25">
      <c r="A96" s="30" t="s">
        <v>51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</row>
    <row r="98" spans="9:9" x14ac:dyDescent="0.25">
      <c r="I98" s="54"/>
    </row>
  </sheetData>
  <mergeCells count="86">
    <mergeCell ref="A7:L7"/>
    <mergeCell ref="A1:D1"/>
    <mergeCell ref="A2:F2"/>
    <mergeCell ref="A3:E3"/>
    <mergeCell ref="A5:E5"/>
    <mergeCell ref="A6:C6"/>
    <mergeCell ref="A8:L8"/>
    <mergeCell ref="A9:L9"/>
    <mergeCell ref="A14:E14"/>
    <mergeCell ref="G14:K14"/>
    <mergeCell ref="A15:E15"/>
    <mergeCell ref="G15:K15"/>
    <mergeCell ref="A16:E16"/>
    <mergeCell ref="G16:K16"/>
    <mergeCell ref="A17:E17"/>
    <mergeCell ref="G17:K17"/>
    <mergeCell ref="A18:E18"/>
    <mergeCell ref="G18:K18"/>
    <mergeCell ref="A37:E37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23:E23"/>
    <mergeCell ref="G23:K23"/>
    <mergeCell ref="A68:E68"/>
    <mergeCell ref="A70:E70"/>
    <mergeCell ref="A73:M73"/>
    <mergeCell ref="A60:E60"/>
    <mergeCell ref="A61:E61"/>
    <mergeCell ref="A66:L66"/>
    <mergeCell ref="A63:E63"/>
    <mergeCell ref="A64:H64"/>
    <mergeCell ref="A67:E67"/>
    <mergeCell ref="A71:H71"/>
    <mergeCell ref="A69:E69"/>
    <mergeCell ref="A82:E82"/>
    <mergeCell ref="A83:E83"/>
    <mergeCell ref="A77:E77"/>
    <mergeCell ref="A75:E75"/>
    <mergeCell ref="A76:E76"/>
    <mergeCell ref="A80:L80"/>
    <mergeCell ref="A59:L59"/>
    <mergeCell ref="A84:H84"/>
    <mergeCell ref="A10:M10"/>
    <mergeCell ref="A49:E49"/>
    <mergeCell ref="A46:H46"/>
    <mergeCell ref="A33:H33"/>
    <mergeCell ref="A78:H78"/>
    <mergeCell ref="A62:E62"/>
    <mergeCell ref="A81:E81"/>
    <mergeCell ref="A35:L35"/>
    <mergeCell ref="A36:E36"/>
    <mergeCell ref="A25:G25"/>
    <mergeCell ref="A26:E26"/>
    <mergeCell ref="A27:E27"/>
    <mergeCell ref="A28:E28"/>
    <mergeCell ref="A29:E29"/>
    <mergeCell ref="A56:E56"/>
    <mergeCell ref="A57:H57"/>
    <mergeCell ref="A38:E38"/>
    <mergeCell ref="A39:E39"/>
    <mergeCell ref="A40:E40"/>
    <mergeCell ref="A41:H41"/>
    <mergeCell ref="A43:L43"/>
    <mergeCell ref="A45:E45"/>
    <mergeCell ref="A51:E51"/>
    <mergeCell ref="A52:E52"/>
    <mergeCell ref="A53:E53"/>
    <mergeCell ref="A54:E54"/>
    <mergeCell ref="A55:E55"/>
    <mergeCell ref="A44:E44"/>
    <mergeCell ref="A50:E50"/>
    <mergeCell ref="A48:L48"/>
    <mergeCell ref="A86:L86"/>
    <mergeCell ref="A87:C87"/>
    <mergeCell ref="D87:J87"/>
    <mergeCell ref="K87:L88"/>
    <mergeCell ref="K89:L89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  </vt:lpstr>
      <vt:lpstr>Работа №1</vt:lpstr>
      <vt:lpstr>Работа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2018-12-27T05:20:56Z</dcterms:modified>
</cp:coreProperties>
</file>