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firstSheet="1" activeTab="5"/>
  </bookViews>
  <sheets>
    <sheet name="СВОД" sheetId="10" r:id="rId1"/>
    <sheet name="Услуга №1 " sheetId="4" r:id="rId2"/>
    <sheet name="Услуга №2" sheetId="6" r:id="rId3"/>
    <sheet name="Работа №1" sheetId="7" r:id="rId4"/>
    <sheet name="Работа №2" sheetId="5" r:id="rId5"/>
    <sheet name="Работа №3" sheetId="11" r:id="rId6"/>
    <sheet name="Работа №4" sheetId="9" r:id="rId7"/>
  </sheets>
  <definedNames>
    <definedName name="_xlnm.Print_Area" localSheetId="1">'Услуга №1 '!$A$1:$L$106</definedName>
    <definedName name="_xlnm.Print_Area" localSheetId="2">'Услуга №2'!$A$1:$L$107</definedName>
  </definedNames>
  <calcPr calcId="162913"/>
</workbook>
</file>

<file path=xl/calcChain.xml><?xml version="1.0" encoding="utf-8"?>
<calcChain xmlns="http://schemas.openxmlformats.org/spreadsheetml/2006/main">
  <c r="N37" i="9" l="1"/>
  <c r="A105" i="5" l="1"/>
  <c r="A105" i="11"/>
  <c r="B8" i="10"/>
  <c r="H74" i="4" l="1"/>
  <c r="I74" i="4" s="1"/>
  <c r="G41" i="4"/>
  <c r="I93" i="11" l="1"/>
  <c r="H92" i="11"/>
  <c r="G92" i="11"/>
  <c r="G87" i="11"/>
  <c r="G86" i="11"/>
  <c r="F86" i="11"/>
  <c r="H81" i="11"/>
  <c r="I81" i="11" s="1"/>
  <c r="K80" i="11"/>
  <c r="H79" i="11"/>
  <c r="I79" i="11"/>
  <c r="H74" i="11"/>
  <c r="I74" i="11" s="1"/>
  <c r="H73" i="11"/>
  <c r="I73" i="11" s="1"/>
  <c r="H72" i="11"/>
  <c r="I72" i="11" s="1"/>
  <c r="H71" i="11"/>
  <c r="I71" i="11" s="1"/>
  <c r="H70" i="11"/>
  <c r="I70" i="11" s="1"/>
  <c r="H69" i="11"/>
  <c r="I69" i="11" s="1"/>
  <c r="H64" i="11"/>
  <c r="G64" i="11" s="1"/>
  <c r="H63" i="11"/>
  <c r="G63" i="11" s="1"/>
  <c r="H62" i="11"/>
  <c r="G62" i="11"/>
  <c r="I65" i="11"/>
  <c r="H61" i="11"/>
  <c r="G61" i="11" s="1"/>
  <c r="F56" i="11"/>
  <c r="F55" i="11"/>
  <c r="G54" i="11"/>
  <c r="F54" i="11"/>
  <c r="G53" i="11"/>
  <c r="F53" i="11"/>
  <c r="G52" i="11"/>
  <c r="F52" i="11"/>
  <c r="F51" i="11"/>
  <c r="G50" i="11"/>
  <c r="H50" i="11" s="1"/>
  <c r="I50" i="11" s="1"/>
  <c r="F50" i="11"/>
  <c r="G49" i="11"/>
  <c r="F49" i="11"/>
  <c r="F48" i="11"/>
  <c r="F47" i="11"/>
  <c r="F46" i="11"/>
  <c r="F45" i="11"/>
  <c r="F44" i="11"/>
  <c r="F43" i="11"/>
  <c r="F42" i="11"/>
  <c r="J41" i="11"/>
  <c r="J44" i="11" s="1"/>
  <c r="F41" i="11"/>
  <c r="L37" i="11"/>
  <c r="G56" i="11"/>
  <c r="G55" i="11"/>
  <c r="G51" i="11"/>
  <c r="G47" i="11"/>
  <c r="H47" i="11" s="1"/>
  <c r="I47" i="11" s="1"/>
  <c r="G46" i="11"/>
  <c r="G45" i="11"/>
  <c r="H45" i="11" s="1"/>
  <c r="I45" i="11" s="1"/>
  <c r="F26" i="11"/>
  <c r="G48" i="11" s="1"/>
  <c r="H48" i="11" s="1"/>
  <c r="I48" i="11" s="1"/>
  <c r="G43" i="11"/>
  <c r="H43" i="11" s="1"/>
  <c r="I43" i="11" s="1"/>
  <c r="F37" i="11"/>
  <c r="G41" i="11"/>
  <c r="H41" i="11" l="1"/>
  <c r="I41" i="11" s="1"/>
  <c r="H55" i="11"/>
  <c r="I55" i="11" s="1"/>
  <c r="H49" i="11"/>
  <c r="I49" i="11" s="1"/>
  <c r="H53" i="11"/>
  <c r="I53" i="11" s="1"/>
  <c r="H86" i="11"/>
  <c r="I86" i="11" s="1"/>
  <c r="H54" i="11"/>
  <c r="I54" i="11" s="1"/>
  <c r="H51" i="11"/>
  <c r="I51" i="11" s="1"/>
  <c r="H56" i="11"/>
  <c r="I56" i="11" s="1"/>
  <c r="H52" i="11"/>
  <c r="I52" i="11" s="1"/>
  <c r="H46" i="11"/>
  <c r="I46" i="11" s="1"/>
  <c r="I75" i="11"/>
  <c r="I82" i="11"/>
  <c r="K41" i="11"/>
  <c r="G42" i="11"/>
  <c r="H42" i="11" s="1"/>
  <c r="I42" i="11" s="1"/>
  <c r="G44" i="11"/>
  <c r="H44" i="11" s="1"/>
  <c r="I44" i="11" s="1"/>
  <c r="K44" i="11" s="1"/>
  <c r="J43" i="11"/>
  <c r="H78" i="9"/>
  <c r="G92" i="5"/>
  <c r="J46" i="11" l="1"/>
  <c r="J45" i="11"/>
  <c r="K43" i="11"/>
  <c r="I57" i="11"/>
  <c r="A109" i="9"/>
  <c r="A104" i="7"/>
  <c r="A106" i="6"/>
  <c r="J49" i="11" l="1"/>
  <c r="K49" i="11" s="1"/>
  <c r="J42" i="11"/>
  <c r="K42" i="11" s="1"/>
  <c r="K46" i="11"/>
  <c r="J48" i="11"/>
  <c r="K48" i="11" s="1"/>
  <c r="J47" i="11"/>
  <c r="K45" i="11"/>
  <c r="F87" i="4"/>
  <c r="F87" i="11" s="1"/>
  <c r="H87" i="11" s="1"/>
  <c r="I87" i="11" s="1"/>
  <c r="I88" i="11" s="1"/>
  <c r="I102" i="11" s="1"/>
  <c r="G56" i="4"/>
  <c r="H56" i="4" s="1"/>
  <c r="I56" i="4" s="1"/>
  <c r="I81" i="4"/>
  <c r="I79" i="4"/>
  <c r="K84" i="9"/>
  <c r="K80" i="5"/>
  <c r="K79" i="7"/>
  <c r="K81" i="6"/>
  <c r="K80" i="4"/>
  <c r="I70" i="4"/>
  <c r="I71" i="4"/>
  <c r="I72" i="4"/>
  <c r="I73" i="4"/>
  <c r="I69" i="4"/>
  <c r="H77" i="9"/>
  <c r="H73" i="5"/>
  <c r="H72" i="7"/>
  <c r="H74" i="6"/>
  <c r="I74" i="6" s="1"/>
  <c r="I69" i="9"/>
  <c r="I65" i="5"/>
  <c r="G62" i="4"/>
  <c r="G61" i="4"/>
  <c r="J51" i="11" l="1"/>
  <c r="J50" i="11"/>
  <c r="K47" i="11"/>
  <c r="I72" i="7"/>
  <c r="I73" i="5"/>
  <c r="I77" i="9"/>
  <c r="G91" i="9"/>
  <c r="G90" i="9"/>
  <c r="G87" i="5"/>
  <c r="G86" i="5"/>
  <c r="G86" i="7"/>
  <c r="G85" i="7"/>
  <c r="G88" i="6"/>
  <c r="G87" i="6"/>
  <c r="G87" i="4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40" i="9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41" i="5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40" i="7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41" i="6"/>
  <c r="G42" i="4"/>
  <c r="H42" i="4" s="1"/>
  <c r="I42" i="4" s="1"/>
  <c r="G43" i="4"/>
  <c r="H43" i="4" s="1"/>
  <c r="I43" i="4" s="1"/>
  <c r="G44" i="4"/>
  <c r="H44" i="4" s="1"/>
  <c r="I44" i="4" s="1"/>
  <c r="G45" i="4"/>
  <c r="H45" i="4" s="1"/>
  <c r="I45" i="4" s="1"/>
  <c r="G46" i="4"/>
  <c r="H46" i="4" s="1"/>
  <c r="I46" i="4" s="1"/>
  <c r="G47" i="4"/>
  <c r="G48" i="4"/>
  <c r="H48" i="4" s="1"/>
  <c r="I48" i="4" s="1"/>
  <c r="G49" i="4"/>
  <c r="H49" i="4" s="1"/>
  <c r="I49" i="4" s="1"/>
  <c r="G50" i="4"/>
  <c r="H50" i="4" s="1"/>
  <c r="I50" i="4" s="1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H55" i="4" s="1"/>
  <c r="I55" i="4" s="1"/>
  <c r="H41" i="4"/>
  <c r="I41" i="4" s="1"/>
  <c r="G86" i="4"/>
  <c r="F36" i="9"/>
  <c r="L36" i="7"/>
  <c r="F36" i="7"/>
  <c r="F37" i="6"/>
  <c r="F37" i="4"/>
  <c r="L37" i="4"/>
  <c r="J52" i="11" l="1"/>
  <c r="K50" i="11"/>
  <c r="J53" i="11"/>
  <c r="K51" i="11"/>
  <c r="H47" i="4"/>
  <c r="I47" i="4" s="1"/>
  <c r="I57" i="4" s="1"/>
  <c r="H96" i="9"/>
  <c r="H92" i="5"/>
  <c r="H85" i="9"/>
  <c r="I85" i="9" s="1"/>
  <c r="H83" i="9"/>
  <c r="I83" i="9" s="1"/>
  <c r="H80" i="7"/>
  <c r="I80" i="7" s="1"/>
  <c r="H78" i="7"/>
  <c r="I78" i="7" s="1"/>
  <c r="H81" i="5"/>
  <c r="I81" i="5" s="1"/>
  <c r="H79" i="5"/>
  <c r="I79" i="5" s="1"/>
  <c r="H82" i="6"/>
  <c r="I82" i="6" s="1"/>
  <c r="H80" i="6"/>
  <c r="I80" i="6" s="1"/>
  <c r="H74" i="9"/>
  <c r="I74" i="9" s="1"/>
  <c r="H75" i="9"/>
  <c r="I75" i="9" s="1"/>
  <c r="H76" i="9"/>
  <c r="I76" i="9" s="1"/>
  <c r="I78" i="9"/>
  <c r="H73" i="9"/>
  <c r="I73" i="9" s="1"/>
  <c r="H69" i="7"/>
  <c r="I69" i="7" s="1"/>
  <c r="H70" i="7"/>
  <c r="I70" i="7" s="1"/>
  <c r="H71" i="7"/>
  <c r="I71" i="7" s="1"/>
  <c r="H73" i="7"/>
  <c r="I73" i="7" s="1"/>
  <c r="H68" i="7"/>
  <c r="I68" i="7" s="1"/>
  <c r="H70" i="5"/>
  <c r="I70" i="5" s="1"/>
  <c r="H71" i="5"/>
  <c r="I71" i="5" s="1"/>
  <c r="H72" i="5"/>
  <c r="I72" i="5" s="1"/>
  <c r="H74" i="5"/>
  <c r="I74" i="5" s="1"/>
  <c r="H69" i="5"/>
  <c r="I69" i="5" s="1"/>
  <c r="H71" i="6"/>
  <c r="I71" i="6" s="1"/>
  <c r="H72" i="6"/>
  <c r="I72" i="6" s="1"/>
  <c r="H73" i="6"/>
  <c r="I73" i="6" s="1"/>
  <c r="H75" i="6"/>
  <c r="I75" i="6" s="1"/>
  <c r="H70" i="6"/>
  <c r="I70" i="6" s="1"/>
  <c r="H66" i="9"/>
  <c r="G66" i="9" s="1"/>
  <c r="H67" i="9"/>
  <c r="G67" i="9" s="1"/>
  <c r="H68" i="9"/>
  <c r="G68" i="9" s="1"/>
  <c r="H65" i="9"/>
  <c r="G65" i="9" s="1"/>
  <c r="H61" i="7"/>
  <c r="G61" i="7" s="1"/>
  <c r="H62" i="7"/>
  <c r="G62" i="7" s="1"/>
  <c r="H63" i="7"/>
  <c r="G63" i="7" s="1"/>
  <c r="H60" i="7"/>
  <c r="G60" i="7" s="1"/>
  <c r="H62" i="5"/>
  <c r="G62" i="5" s="1"/>
  <c r="H63" i="5"/>
  <c r="G63" i="5" s="1"/>
  <c r="H64" i="5"/>
  <c r="G64" i="5" s="1"/>
  <c r="H61" i="5"/>
  <c r="G61" i="5" s="1"/>
  <c r="H63" i="6"/>
  <c r="G63" i="6" s="1"/>
  <c r="H64" i="6"/>
  <c r="G64" i="6" s="1"/>
  <c r="H65" i="6"/>
  <c r="G65" i="6" s="1"/>
  <c r="H62" i="6"/>
  <c r="G62" i="6" s="1"/>
  <c r="F91" i="9"/>
  <c r="H91" i="9" s="1"/>
  <c r="I91" i="9" s="1"/>
  <c r="F90" i="9"/>
  <c r="F86" i="7"/>
  <c r="F85" i="7"/>
  <c r="F87" i="5"/>
  <c r="F86" i="5"/>
  <c r="F88" i="6"/>
  <c r="F87" i="6"/>
  <c r="H87" i="6" s="1"/>
  <c r="F53" i="9"/>
  <c r="H53" i="9" s="1"/>
  <c r="I53" i="9" s="1"/>
  <c r="F54" i="9"/>
  <c r="H54" i="9" s="1"/>
  <c r="I54" i="9" s="1"/>
  <c r="F55" i="9"/>
  <c r="H55" i="9" s="1"/>
  <c r="I55" i="9" s="1"/>
  <c r="F52" i="9"/>
  <c r="H52" i="9" s="1"/>
  <c r="I52" i="9" s="1"/>
  <c r="F53" i="7"/>
  <c r="H53" i="7" s="1"/>
  <c r="I53" i="7" s="1"/>
  <c r="F54" i="7"/>
  <c r="H54" i="7" s="1"/>
  <c r="I54" i="7" s="1"/>
  <c r="F55" i="7"/>
  <c r="H55" i="7" s="1"/>
  <c r="I55" i="7" s="1"/>
  <c r="F52" i="7"/>
  <c r="H52" i="7" s="1"/>
  <c r="I52" i="7" s="1"/>
  <c r="F54" i="5"/>
  <c r="H54" i="5" s="1"/>
  <c r="I54" i="5" s="1"/>
  <c r="F55" i="5"/>
  <c r="H55" i="5" s="1"/>
  <c r="I55" i="5" s="1"/>
  <c r="F56" i="5"/>
  <c r="H56" i="5" s="1"/>
  <c r="I56" i="5" s="1"/>
  <c r="F53" i="5"/>
  <c r="H53" i="5" s="1"/>
  <c r="I53" i="5" s="1"/>
  <c r="F54" i="6"/>
  <c r="H54" i="6" s="1"/>
  <c r="I54" i="6" s="1"/>
  <c r="F55" i="6"/>
  <c r="H55" i="6" s="1"/>
  <c r="I55" i="6" s="1"/>
  <c r="F56" i="6"/>
  <c r="H56" i="6" s="1"/>
  <c r="I56" i="6" s="1"/>
  <c r="F53" i="6"/>
  <c r="H53" i="6" s="1"/>
  <c r="I53" i="6" s="1"/>
  <c r="F50" i="9"/>
  <c r="H50" i="9" s="1"/>
  <c r="I50" i="9" s="1"/>
  <c r="F51" i="9"/>
  <c r="H51" i="9" s="1"/>
  <c r="I51" i="9" s="1"/>
  <c r="F49" i="9"/>
  <c r="H49" i="9" s="1"/>
  <c r="I49" i="9" s="1"/>
  <c r="F50" i="7"/>
  <c r="H50" i="7" s="1"/>
  <c r="I50" i="7" s="1"/>
  <c r="F51" i="7"/>
  <c r="H51" i="7" s="1"/>
  <c r="I51" i="7" s="1"/>
  <c r="F49" i="7"/>
  <c r="H49" i="7" s="1"/>
  <c r="I49" i="7" s="1"/>
  <c r="F51" i="5"/>
  <c r="H51" i="5" s="1"/>
  <c r="I51" i="5" s="1"/>
  <c r="F52" i="5"/>
  <c r="H52" i="5" s="1"/>
  <c r="I52" i="5" s="1"/>
  <c r="F50" i="5"/>
  <c r="H50" i="5" s="1"/>
  <c r="I50" i="5" s="1"/>
  <c r="F51" i="6"/>
  <c r="H51" i="6" s="1"/>
  <c r="I51" i="6" s="1"/>
  <c r="F52" i="6"/>
  <c r="H52" i="6" s="1"/>
  <c r="I52" i="6" s="1"/>
  <c r="F50" i="6"/>
  <c r="H50" i="6" s="1"/>
  <c r="I50" i="6" s="1"/>
  <c r="F47" i="9"/>
  <c r="H47" i="9" s="1"/>
  <c r="I47" i="9" s="1"/>
  <c r="F48" i="9"/>
  <c r="H48" i="9" s="1"/>
  <c r="I48" i="9" s="1"/>
  <c r="F46" i="9"/>
  <c r="H46" i="9" s="1"/>
  <c r="I46" i="9" s="1"/>
  <c r="F47" i="7"/>
  <c r="H47" i="7" s="1"/>
  <c r="I47" i="7" s="1"/>
  <c r="F48" i="7"/>
  <c r="H48" i="7" s="1"/>
  <c r="I48" i="7" s="1"/>
  <c r="F46" i="7"/>
  <c r="H46" i="7" s="1"/>
  <c r="I46" i="7" s="1"/>
  <c r="F48" i="5"/>
  <c r="H48" i="5" s="1"/>
  <c r="I48" i="5" s="1"/>
  <c r="F49" i="5"/>
  <c r="H49" i="5" s="1"/>
  <c r="I49" i="5" s="1"/>
  <c r="F47" i="5"/>
  <c r="H47" i="5" s="1"/>
  <c r="I47" i="5" s="1"/>
  <c r="F48" i="6"/>
  <c r="H48" i="6" s="1"/>
  <c r="I48" i="6" s="1"/>
  <c r="F49" i="6"/>
  <c r="H49" i="6" s="1"/>
  <c r="I49" i="6" s="1"/>
  <c r="F47" i="6"/>
  <c r="H47" i="6" s="1"/>
  <c r="I47" i="6" s="1"/>
  <c r="F45" i="9"/>
  <c r="H45" i="9" s="1"/>
  <c r="I45" i="9" s="1"/>
  <c r="F44" i="9"/>
  <c r="H44" i="9" s="1"/>
  <c r="I44" i="9" s="1"/>
  <c r="F45" i="7"/>
  <c r="H45" i="7" s="1"/>
  <c r="I45" i="7" s="1"/>
  <c r="F44" i="7"/>
  <c r="H44" i="7" s="1"/>
  <c r="I44" i="7" s="1"/>
  <c r="F46" i="5"/>
  <c r="H46" i="5" s="1"/>
  <c r="I46" i="5" s="1"/>
  <c r="F45" i="5"/>
  <c r="H45" i="5" s="1"/>
  <c r="I45" i="5" s="1"/>
  <c r="F46" i="6"/>
  <c r="H46" i="6" s="1"/>
  <c r="I46" i="6" s="1"/>
  <c r="F45" i="6"/>
  <c r="H45" i="6" s="1"/>
  <c r="I45" i="6" s="1"/>
  <c r="F41" i="9"/>
  <c r="H41" i="9" s="1"/>
  <c r="I41" i="9" s="1"/>
  <c r="F42" i="9"/>
  <c r="H42" i="9" s="1"/>
  <c r="I42" i="9" s="1"/>
  <c r="F43" i="9"/>
  <c r="H43" i="9" s="1"/>
  <c r="I43" i="9" s="1"/>
  <c r="F40" i="9"/>
  <c r="F41" i="7"/>
  <c r="H41" i="7" s="1"/>
  <c r="I41" i="7" s="1"/>
  <c r="F42" i="7"/>
  <c r="H42" i="7" s="1"/>
  <c r="I42" i="7" s="1"/>
  <c r="F43" i="7"/>
  <c r="H43" i="7" s="1"/>
  <c r="I43" i="7" s="1"/>
  <c r="F40" i="7"/>
  <c r="F43" i="6"/>
  <c r="H43" i="6" s="1"/>
  <c r="I43" i="6" s="1"/>
  <c r="F44" i="6"/>
  <c r="H44" i="6" s="1"/>
  <c r="I44" i="6" s="1"/>
  <c r="F42" i="5"/>
  <c r="H42" i="5" s="1"/>
  <c r="I42" i="5" s="1"/>
  <c r="F43" i="5"/>
  <c r="H43" i="5" s="1"/>
  <c r="I43" i="5" s="1"/>
  <c r="F44" i="5"/>
  <c r="H44" i="5" s="1"/>
  <c r="I44" i="5" s="1"/>
  <c r="F41" i="5"/>
  <c r="F42" i="6"/>
  <c r="H42" i="6" s="1"/>
  <c r="I42" i="6" s="1"/>
  <c r="F41" i="6"/>
  <c r="J55" i="11" l="1"/>
  <c r="K53" i="11"/>
  <c r="J54" i="11"/>
  <c r="K52" i="11"/>
  <c r="H86" i="4"/>
  <c r="I86" i="4" s="1"/>
  <c r="J56" i="11" l="1"/>
  <c r="K56" i="11" s="1"/>
  <c r="K54" i="11"/>
  <c r="J61" i="11"/>
  <c r="K55" i="11"/>
  <c r="I97" i="9"/>
  <c r="I93" i="5"/>
  <c r="I94" i="6"/>
  <c r="J62" i="11" l="1"/>
  <c r="K61" i="11"/>
  <c r="K57" i="11"/>
  <c r="A99" i="11" s="1"/>
  <c r="I82" i="4"/>
  <c r="I76" i="6"/>
  <c r="I75" i="5"/>
  <c r="I74" i="7"/>
  <c r="I86" i="9"/>
  <c r="I81" i="7"/>
  <c r="I82" i="5"/>
  <c r="I92" i="7"/>
  <c r="I83" i="6"/>
  <c r="J70" i="11" l="1"/>
  <c r="K70" i="11" s="1"/>
  <c r="J64" i="11"/>
  <c r="K64" i="11" s="1"/>
  <c r="J63" i="11"/>
  <c r="K62" i="11"/>
  <c r="I61" i="9"/>
  <c r="J69" i="11" l="1"/>
  <c r="K63" i="11"/>
  <c r="K65" i="11" s="1"/>
  <c r="D99" i="11" s="1"/>
  <c r="H90" i="9"/>
  <c r="I90" i="9" s="1"/>
  <c r="I92" i="9" s="1"/>
  <c r="J40" i="9"/>
  <c r="J43" i="9" s="1"/>
  <c r="H40" i="9"/>
  <c r="L36" i="9"/>
  <c r="H86" i="7"/>
  <c r="I86" i="7" s="1"/>
  <c r="H85" i="7"/>
  <c r="I85" i="7" s="1"/>
  <c r="J40" i="7"/>
  <c r="J42" i="7" s="1"/>
  <c r="H40" i="7"/>
  <c r="H87" i="5"/>
  <c r="I87" i="5" s="1"/>
  <c r="H86" i="5"/>
  <c r="J41" i="5"/>
  <c r="J43" i="5" s="1"/>
  <c r="H41" i="5"/>
  <c r="L37" i="5"/>
  <c r="F37" i="5"/>
  <c r="H88" i="6"/>
  <c r="I88" i="6" s="1"/>
  <c r="I87" i="6"/>
  <c r="J41" i="6"/>
  <c r="J44" i="6" s="1"/>
  <c r="H41" i="6"/>
  <c r="L37" i="6"/>
  <c r="H87" i="4"/>
  <c r="I87" i="4" s="1"/>
  <c r="I88" i="4" s="1"/>
  <c r="J41" i="4"/>
  <c r="J44" i="4" s="1"/>
  <c r="J71" i="11" l="1"/>
  <c r="K69" i="11"/>
  <c r="I41" i="6"/>
  <c r="I41" i="5"/>
  <c r="K41" i="5" s="1"/>
  <c r="I40" i="7"/>
  <c r="I56" i="7" s="1"/>
  <c r="I40" i="9"/>
  <c r="I56" i="9" s="1"/>
  <c r="I57" i="6"/>
  <c r="I79" i="9"/>
  <c r="I106" i="9" s="1"/>
  <c r="I89" i="6"/>
  <c r="I86" i="5"/>
  <c r="I88" i="5" s="1"/>
  <c r="I87" i="7"/>
  <c r="J43" i="4"/>
  <c r="J45" i="4" s="1"/>
  <c r="J47" i="4" s="1"/>
  <c r="K44" i="4"/>
  <c r="K41" i="6"/>
  <c r="K41" i="4"/>
  <c r="K44" i="6"/>
  <c r="K43" i="9"/>
  <c r="J42" i="9"/>
  <c r="J44" i="7"/>
  <c r="J45" i="7"/>
  <c r="K42" i="7"/>
  <c r="J43" i="7"/>
  <c r="K43" i="7" s="1"/>
  <c r="J45" i="5"/>
  <c r="K45" i="5" s="1"/>
  <c r="J46" i="5"/>
  <c r="K43" i="5"/>
  <c r="J44" i="5"/>
  <c r="K44" i="5" s="1"/>
  <c r="J43" i="6"/>
  <c r="J74" i="11" l="1"/>
  <c r="J72" i="11"/>
  <c r="K71" i="11"/>
  <c r="I57" i="5"/>
  <c r="I102" i="5" s="1"/>
  <c r="J48" i="4"/>
  <c r="K48" i="4" s="1"/>
  <c r="K40" i="9"/>
  <c r="K40" i="7"/>
  <c r="K45" i="4"/>
  <c r="J46" i="4"/>
  <c r="K46" i="4" s="1"/>
  <c r="K43" i="4"/>
  <c r="J50" i="4"/>
  <c r="J51" i="4"/>
  <c r="J42" i="4"/>
  <c r="K42" i="4" s="1"/>
  <c r="K47" i="4"/>
  <c r="J45" i="9"/>
  <c r="J44" i="9"/>
  <c r="K42" i="9"/>
  <c r="J46" i="7"/>
  <c r="J47" i="7"/>
  <c r="K47" i="7" s="1"/>
  <c r="J48" i="7"/>
  <c r="K48" i="7" s="1"/>
  <c r="J41" i="7"/>
  <c r="K41" i="7" s="1"/>
  <c r="K45" i="7"/>
  <c r="K44" i="7"/>
  <c r="J47" i="5"/>
  <c r="J48" i="5"/>
  <c r="K48" i="5" s="1"/>
  <c r="J49" i="5"/>
  <c r="K49" i="5" s="1"/>
  <c r="J42" i="5"/>
  <c r="K42" i="5" s="1"/>
  <c r="K46" i="5"/>
  <c r="J46" i="6"/>
  <c r="J45" i="6"/>
  <c r="K43" i="6"/>
  <c r="J73" i="11" l="1"/>
  <c r="K73" i="11" s="1"/>
  <c r="K72" i="11"/>
  <c r="J79" i="11"/>
  <c r="K74" i="11"/>
  <c r="J49" i="4"/>
  <c r="K49" i="4" s="1"/>
  <c r="J52" i="4"/>
  <c r="K50" i="4"/>
  <c r="J53" i="4"/>
  <c r="K51" i="4"/>
  <c r="J47" i="9"/>
  <c r="K47" i="9" s="1"/>
  <c r="J46" i="9"/>
  <c r="K44" i="9"/>
  <c r="J41" i="9"/>
  <c r="K41" i="9" s="1"/>
  <c r="J48" i="9"/>
  <c r="K48" i="9" s="1"/>
  <c r="K45" i="9"/>
  <c r="J49" i="7"/>
  <c r="J50" i="7"/>
  <c r="K46" i="7"/>
  <c r="J51" i="5"/>
  <c r="J50" i="5"/>
  <c r="K47" i="5"/>
  <c r="J49" i="6"/>
  <c r="K49" i="6" s="1"/>
  <c r="J42" i="6"/>
  <c r="K42" i="6" s="1"/>
  <c r="K46" i="6"/>
  <c r="J48" i="6"/>
  <c r="K48" i="6" s="1"/>
  <c r="J47" i="6"/>
  <c r="K45" i="6"/>
  <c r="K75" i="11" l="1"/>
  <c r="E99" i="11" s="1"/>
  <c r="J81" i="11"/>
  <c r="K79" i="11"/>
  <c r="J54" i="4"/>
  <c r="K52" i="4"/>
  <c r="J55" i="4"/>
  <c r="K55" i="4" s="1"/>
  <c r="K53" i="4"/>
  <c r="J49" i="9"/>
  <c r="J50" i="9"/>
  <c r="K46" i="9"/>
  <c r="J52" i="7"/>
  <c r="K50" i="7"/>
  <c r="J51" i="7"/>
  <c r="K49" i="7"/>
  <c r="J52" i="5"/>
  <c r="K50" i="5"/>
  <c r="J53" i="5"/>
  <c r="K51" i="5"/>
  <c r="J51" i="6"/>
  <c r="J50" i="6"/>
  <c r="K47" i="6"/>
  <c r="J86" i="11" l="1"/>
  <c r="K81" i="11"/>
  <c r="K82" i="11" s="1"/>
  <c r="G99" i="11" s="1"/>
  <c r="J56" i="4"/>
  <c r="K56" i="4" s="1"/>
  <c r="K54" i="4"/>
  <c r="J51" i="9"/>
  <c r="K49" i="9"/>
  <c r="J52" i="9"/>
  <c r="K50" i="9"/>
  <c r="J54" i="7"/>
  <c r="K54" i="7" s="1"/>
  <c r="K52" i="7"/>
  <c r="J53" i="7"/>
  <c r="K51" i="7"/>
  <c r="J55" i="5"/>
  <c r="K53" i="5"/>
  <c r="J54" i="5"/>
  <c r="K52" i="5"/>
  <c r="J52" i="6"/>
  <c r="K50" i="6"/>
  <c r="J53" i="6"/>
  <c r="K51" i="6"/>
  <c r="J87" i="11" l="1"/>
  <c r="K86" i="11"/>
  <c r="K55" i="5"/>
  <c r="J61" i="5"/>
  <c r="J62" i="5" s="1"/>
  <c r="J70" i="5" s="1"/>
  <c r="K70" i="5" s="1"/>
  <c r="K57" i="4"/>
  <c r="A99" i="4" s="1"/>
  <c r="J61" i="4"/>
  <c r="J62" i="4" s="1"/>
  <c r="J53" i="9"/>
  <c r="K51" i="9"/>
  <c r="J54" i="9"/>
  <c r="K52" i="9"/>
  <c r="J55" i="7"/>
  <c r="K53" i="7"/>
  <c r="J56" i="5"/>
  <c r="K56" i="5" s="1"/>
  <c r="K54" i="5"/>
  <c r="J55" i="6"/>
  <c r="K55" i="6" s="1"/>
  <c r="K53" i="6"/>
  <c r="J54" i="6"/>
  <c r="K52" i="6"/>
  <c r="J92" i="11" l="1"/>
  <c r="K92" i="11" s="1"/>
  <c r="K93" i="11" s="1"/>
  <c r="J99" i="11" s="1"/>
  <c r="K87" i="11"/>
  <c r="K88" i="11" s="1"/>
  <c r="I99" i="11" s="1"/>
  <c r="K61" i="5"/>
  <c r="K54" i="9"/>
  <c r="J60" i="9"/>
  <c r="K57" i="5"/>
  <c r="A99" i="5" s="1"/>
  <c r="K55" i="7"/>
  <c r="K56" i="7" s="1"/>
  <c r="A98" i="7" s="1"/>
  <c r="J60" i="7"/>
  <c r="J64" i="4"/>
  <c r="J70" i="4"/>
  <c r="J63" i="4"/>
  <c r="J69" i="4" s="1"/>
  <c r="J71" i="4" s="1"/>
  <c r="J72" i="4" s="1"/>
  <c r="J55" i="9"/>
  <c r="K55" i="9" s="1"/>
  <c r="K53" i="9"/>
  <c r="J64" i="5"/>
  <c r="K64" i="5" s="1"/>
  <c r="J63" i="5"/>
  <c r="J69" i="5" s="1"/>
  <c r="K62" i="5"/>
  <c r="J56" i="6"/>
  <c r="K54" i="6"/>
  <c r="K99" i="11" l="1"/>
  <c r="L102" i="11" s="1"/>
  <c r="J74" i="4"/>
  <c r="K74" i="4" s="1"/>
  <c r="J73" i="4"/>
  <c r="K73" i="4" s="1"/>
  <c r="J79" i="4"/>
  <c r="J81" i="4" s="1"/>
  <c r="K81" i="4" s="1"/>
  <c r="K56" i="9"/>
  <c r="A103" i="9" s="1"/>
  <c r="J65" i="9"/>
  <c r="K60" i="9"/>
  <c r="K61" i="9" s="1"/>
  <c r="B103" i="9" s="1"/>
  <c r="K60" i="7"/>
  <c r="J61" i="7"/>
  <c r="J71" i="5"/>
  <c r="J74" i="5" s="1"/>
  <c r="J79" i="5" s="1"/>
  <c r="K69" i="5"/>
  <c r="K56" i="6"/>
  <c r="K57" i="6" s="1"/>
  <c r="A100" i="6" s="1"/>
  <c r="J62" i="6"/>
  <c r="K63" i="5"/>
  <c r="K65" i="5" s="1"/>
  <c r="J66" i="9" l="1"/>
  <c r="K65" i="9"/>
  <c r="D99" i="5"/>
  <c r="J81" i="5"/>
  <c r="K79" i="5"/>
  <c r="K74" i="5"/>
  <c r="J69" i="7"/>
  <c r="K69" i="7" s="1"/>
  <c r="J63" i="7"/>
  <c r="K61" i="7"/>
  <c r="J62" i="7"/>
  <c r="J72" i="5"/>
  <c r="K71" i="5"/>
  <c r="J63" i="6"/>
  <c r="J71" i="6" s="1"/>
  <c r="K71" i="6" s="1"/>
  <c r="K62" i="6"/>
  <c r="K72" i="5" l="1"/>
  <c r="J73" i="5"/>
  <c r="K73" i="5" s="1"/>
  <c r="J68" i="9"/>
  <c r="K68" i="9" s="1"/>
  <c r="K66" i="9"/>
  <c r="J67" i="9"/>
  <c r="J74" i="9"/>
  <c r="K74" i="9" s="1"/>
  <c r="K81" i="5"/>
  <c r="K82" i="5" s="1"/>
  <c r="G99" i="5" s="1"/>
  <c r="J86" i="5"/>
  <c r="J68" i="7"/>
  <c r="J65" i="6"/>
  <c r="J64" i="6"/>
  <c r="J70" i="6" s="1"/>
  <c r="K63" i="6"/>
  <c r="K75" i="5" l="1"/>
  <c r="E99" i="5" s="1"/>
  <c r="K67" i="9"/>
  <c r="K69" i="9" s="1"/>
  <c r="D103" i="9" s="1"/>
  <c r="J73" i="9"/>
  <c r="J72" i="6"/>
  <c r="K70" i="6"/>
  <c r="J70" i="7"/>
  <c r="J73" i="7" s="1"/>
  <c r="J78" i="7" s="1"/>
  <c r="K68" i="7"/>
  <c r="J75" i="9" l="1"/>
  <c r="K73" i="9"/>
  <c r="J80" i="7"/>
  <c r="K78" i="7"/>
  <c r="K73" i="7"/>
  <c r="J73" i="6"/>
  <c r="J75" i="6"/>
  <c r="J80" i="6" s="1"/>
  <c r="K72" i="6"/>
  <c r="J71" i="7"/>
  <c r="K70" i="7"/>
  <c r="K71" i="7" l="1"/>
  <c r="J72" i="7"/>
  <c r="K72" i="7" s="1"/>
  <c r="K73" i="6"/>
  <c r="J74" i="6"/>
  <c r="K74" i="6" s="1"/>
  <c r="J78" i="9"/>
  <c r="J83" i="9" s="1"/>
  <c r="J85" i="9" s="1"/>
  <c r="J76" i="9"/>
  <c r="K75" i="9"/>
  <c r="J85" i="7"/>
  <c r="K80" i="7"/>
  <c r="K81" i="7" s="1"/>
  <c r="G98" i="7" s="1"/>
  <c r="J82" i="6"/>
  <c r="K80" i="6"/>
  <c r="K75" i="6"/>
  <c r="K74" i="7" l="1"/>
  <c r="E98" i="7" s="1"/>
  <c r="K76" i="9"/>
  <c r="J77" i="9"/>
  <c r="K77" i="9" s="1"/>
  <c r="K76" i="6"/>
  <c r="E100" i="6" s="1"/>
  <c r="K83" i="9"/>
  <c r="K78" i="9"/>
  <c r="J87" i="6"/>
  <c r="K82" i="6"/>
  <c r="K83" i="6" s="1"/>
  <c r="G100" i="6" s="1"/>
  <c r="K85" i="9"/>
  <c r="J90" i="9"/>
  <c r="J86" i="7"/>
  <c r="J91" i="7" s="1"/>
  <c r="K91" i="7" s="1"/>
  <c r="K92" i="7" s="1"/>
  <c r="J98" i="7" s="1"/>
  <c r="K85" i="7"/>
  <c r="J87" i="5"/>
  <c r="J92" i="5" s="1"/>
  <c r="K92" i="5" s="1"/>
  <c r="K93" i="5" s="1"/>
  <c r="J99" i="5" s="1"/>
  <c r="K86" i="5"/>
  <c r="K79" i="9" l="1"/>
  <c r="E103" i="9" s="1"/>
  <c r="K86" i="9"/>
  <c r="G103" i="9" s="1"/>
  <c r="J91" i="9"/>
  <c r="J96" i="9" s="1"/>
  <c r="K96" i="9" s="1"/>
  <c r="K97" i="9" s="1"/>
  <c r="J103" i="9" s="1"/>
  <c r="K90" i="9"/>
  <c r="K86" i="7"/>
  <c r="K87" i="7" s="1"/>
  <c r="I98" i="7" s="1"/>
  <c r="K87" i="5"/>
  <c r="K88" i="5" s="1"/>
  <c r="I99" i="5" s="1"/>
  <c r="K99" i="5" s="1"/>
  <c r="L102" i="5" s="1"/>
  <c r="K91" i="9" l="1"/>
  <c r="K92" i="9" s="1"/>
  <c r="I103" i="9" s="1"/>
  <c r="K103" i="9" s="1"/>
  <c r="L106" i="9" s="1"/>
  <c r="K87" i="6" l="1"/>
  <c r="J88" i="6"/>
  <c r="J93" i="6" s="1"/>
  <c r="K93" i="6" s="1"/>
  <c r="K94" i="6" s="1"/>
  <c r="J100" i="6" s="1"/>
  <c r="K88" i="6" l="1"/>
  <c r="K89" i="6" s="1"/>
  <c r="I100" i="6" s="1"/>
  <c r="K72" i="4"/>
  <c r="K71" i="4"/>
  <c r="K70" i="4"/>
  <c r="I75" i="4" l="1"/>
  <c r="K69" i="4"/>
  <c r="K75" i="4" s="1"/>
  <c r="E99" i="4" s="1"/>
  <c r="K64" i="4"/>
  <c r="K62" i="4"/>
  <c r="I65" i="4" l="1"/>
  <c r="K63" i="4"/>
  <c r="K61" i="4"/>
  <c r="K65" i="4" l="1"/>
  <c r="D99" i="4" s="1"/>
  <c r="I93" i="4" l="1"/>
  <c r="I102" i="4" l="1"/>
  <c r="J86" i="4"/>
  <c r="K79" i="4"/>
  <c r="K82" i="4" s="1"/>
  <c r="G99" i="4" s="1"/>
  <c r="J87" i="4" l="1"/>
  <c r="K86" i="4"/>
  <c r="J92" i="4" l="1"/>
  <c r="K87" i="4"/>
  <c r="K88" i="4" s="1"/>
  <c r="I99" i="4" s="1"/>
  <c r="K92" i="4" l="1"/>
  <c r="K93" i="4" s="1"/>
  <c r="J99" i="4" s="1"/>
  <c r="K99" i="4" s="1"/>
  <c r="L102" i="4" s="1"/>
  <c r="K63" i="7"/>
  <c r="K62" i="7"/>
  <c r="K64" i="7" l="1"/>
  <c r="D98" i="7" s="1"/>
  <c r="K98" i="7" s="1"/>
  <c r="L101" i="7" s="1"/>
  <c r="I64" i="7"/>
  <c r="I101" i="7" s="1"/>
  <c r="K65" i="6" l="1"/>
  <c r="K64" i="6"/>
  <c r="K66" i="6" l="1"/>
  <c r="D100" i="6" s="1"/>
  <c r="K100" i="6" s="1"/>
  <c r="L103" i="6" s="1"/>
  <c r="B2" i="10" s="1"/>
  <c r="I66" i="6"/>
  <c r="I103" i="6" l="1"/>
  <c r="A2" i="10" s="1"/>
</calcChain>
</file>

<file path=xl/sharedStrings.xml><?xml version="1.0" encoding="utf-8"?>
<sst xmlns="http://schemas.openxmlformats.org/spreadsheetml/2006/main" count="936" uniqueCount="126">
  <si>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</si>
  <si>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</si>
  <si>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</si>
  <si>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</si>
  <si>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</si>
  <si>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</si>
  <si>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</si>
  <si>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</si>
  <si>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</si>
  <si>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</si>
  <si>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</si>
  <si>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</si>
  <si>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</si>
  <si>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</si>
  <si>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</si>
  <si>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</si>
  <si>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</si>
  <si>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</si>
  <si>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</si>
  <si>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</si>
  <si>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</si>
  <si>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</si>
  <si>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</si>
  <si>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</si>
  <si>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</si>
  <si>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</si>
  <si>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</si>
  <si>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</si>
  <si>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</si>
  <si>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</si>
  <si>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</si>
  <si>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</si>
  <si>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</si>
  <si>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</si>
  <si>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</si>
  <si>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</si>
  <si>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</si>
  <si>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</si>
  <si>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</si>
  <si>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</si>
  <si>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</si>
  <si>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</si>
  <si>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</si>
  <si>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</si>
  <si>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ТО узла учета тепловой энергии</t>
  </si>
  <si>
    <t>Тех.обслуживание КТС</t>
  </si>
  <si>
    <t>Оплата услуг ОПС,автоматического пожаротушения</t>
  </si>
  <si>
    <t>Зам. директора (по основной деятельности)</t>
  </si>
  <si>
    <t>Заведующий отделом(отдел по финансово-хозяйственной деятельности)</t>
  </si>
  <si>
    <t>Заместитель директора (по основной деятельности)</t>
  </si>
  <si>
    <t>Хормейстер</t>
  </si>
  <si>
    <t>Руководитель студии</t>
  </si>
  <si>
    <t xml:space="preserve">ИСХОДНЫЕ ДАННЫЕ И РЕЗУЛЬТАТЫ РАСЧЕТОВ  МБУК  "КДЦ"ЮБИЛЕЙНЫЙ"г.НАЗАРОВО </t>
  </si>
  <si>
    <t>Утверждаю</t>
  </si>
  <si>
    <t xml:space="preserve">Приказ № ____  от _________________ </t>
  </si>
  <si>
    <t>_______________________ Н.Н.Гурулев</t>
  </si>
  <si>
    <t>Директор МБУК "КДЦ "Юбилейный"</t>
  </si>
  <si>
    <t>8(39155) 7-45-95</t>
  </si>
  <si>
    <t>С.М. Веденякин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</si>
  <si>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</si>
  <si>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</si>
  <si>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</si>
  <si>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</si>
  <si>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</si>
  <si>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</si>
  <si>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Сумма в год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</si>
  <si>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</si>
  <si>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Реагирование на срабатывание средств тревожной сигнализации</t>
  </si>
  <si>
    <t>Затраты на прочие расходы</t>
  </si>
  <si>
    <t>Итого прочие расходы</t>
  </si>
  <si>
    <t>Прочие затраты</t>
  </si>
  <si>
    <t>Особо ценное движимое имущество</t>
  </si>
  <si>
    <t>Наименование орсобо ценного движимого имущества</t>
  </si>
  <si>
    <t>Итого ОЦДИ</t>
  </si>
  <si>
    <t>Контролер билетов</t>
  </si>
  <si>
    <t>Старший администратор</t>
  </si>
  <si>
    <t>Руководитель коллектива</t>
  </si>
  <si>
    <t>Заведующий  отделом( отдел по работе с детьми)</t>
  </si>
  <si>
    <t>Администратор</t>
  </si>
  <si>
    <t>Методист</t>
  </si>
  <si>
    <t>Аккомпаниатор-концертмейстер</t>
  </si>
  <si>
    <t>Художественный руководитель</t>
  </si>
  <si>
    <t>Аккомпаниатор</t>
  </si>
  <si>
    <t>Художник-декоратор</t>
  </si>
  <si>
    <t>Кассир билетный</t>
  </si>
  <si>
    <t>Звукорежиссер</t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</si>
  <si>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Показ (организация показа) спектаклей (театральных постановок)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</si>
  <si>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</si>
  <si>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</t>
    </r>
  </si>
  <si>
    <t>Штатное расписание: 23,12 человек</t>
  </si>
  <si>
    <t>Итого работники,  связанные с оказанием услуг</t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</si>
  <si>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 Показ концертов (организация показа) и концертных программ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</si>
  <si>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Сольный концерт, концерт танцевального-хореографического коллектива, сборный концерт</t>
    </r>
  </si>
  <si>
    <t xml:space="preserve">Содержание услуги: </t>
  </si>
  <si>
    <r>
      <t xml:space="preserve">Наименование показателя объема: 12 </t>
    </r>
    <r>
      <rPr>
        <sz val="11"/>
        <color theme="1"/>
        <rFont val="Times New Roman"/>
        <family val="1"/>
        <charset val="204"/>
      </rPr>
      <t>постановок</t>
    </r>
  </si>
  <si>
    <t>Планируемое число постановок в год</t>
  </si>
  <si>
    <r>
      <t xml:space="preserve">Наименование показателя объема: 38 </t>
    </r>
    <r>
      <rPr>
        <sz val="11"/>
        <color theme="1"/>
        <rFont val="Times New Roman"/>
        <family val="1"/>
        <charset val="204"/>
      </rPr>
      <t>клубных формирований</t>
    </r>
  </si>
  <si>
    <t>Планируемое число клубных формирований в год</t>
  </si>
  <si>
    <t>Звезда для проведения мероприятия им.Ладыниной</t>
  </si>
  <si>
    <t>Затраты на услуги связи</t>
  </si>
  <si>
    <t>Интернет</t>
  </si>
  <si>
    <t>кол-во точек, ед</t>
  </si>
  <si>
    <t>Обеспечение мероприятий</t>
  </si>
  <si>
    <t>СВОД (рубли)</t>
  </si>
  <si>
    <t>СВОД (норматив)</t>
  </si>
  <si>
    <t xml:space="preserve">ИСХОДНЫЕ ДАННЫЕ И РЕЗУЛЬТАТЫ РАСЧЕТОВ  МБУК  "КДЦ "ЮБИЛЕЙНЫЙ" г.НАЗАРОВО </t>
  </si>
  <si>
    <t>БАЗОВОГО НОРМАТИВА ЗАТРАТ НА ОКАЗАНИЕ МУНИЦИПАЛЬНЫХ УСЛУГ (РАБОТ)</t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</si>
  <si>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спектаклей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</si>
  <si>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</si>
  <si>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t>Заведующий  отделом (отдел по работе с детьми)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</si>
  <si>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«Юбилейный»" г. Назарово Красноярского края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</si>
  <si>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«Юбилейный» г. Назарово Красноярского края</t>
    </r>
  </si>
  <si>
    <r>
      <t>Наименование показателя объема: 3485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</si>
  <si>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>Наименование показателя объема: 31076</t>
    </r>
    <r>
      <rPr>
        <sz val="11"/>
        <color theme="1"/>
        <rFont val="Times New Roman"/>
        <family val="1"/>
        <charset val="204"/>
      </rPr>
      <t xml:space="preserve"> человек.</t>
    </r>
  </si>
  <si>
    <t>Содержание работы: Малая форма (камерный спектакль)</t>
  </si>
  <si>
    <t xml:space="preserve"> НА 2019 г. </t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</si>
  <si>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концертов и концертных программ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</si>
  <si>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Концерт танцевально-хареографического коллектива, сборный концерт</t>
    </r>
  </si>
  <si>
    <t>ТО системы дымоудаления</t>
  </si>
  <si>
    <t>Услуги междугородней связи</t>
  </si>
  <si>
    <t>Курлович Анастасия Вячеславовна</t>
  </si>
  <si>
    <t>"________"____________2018 г.</t>
  </si>
  <si>
    <r>
      <t xml:space="preserve">Содержаниеработы: </t>
    </r>
    <r>
      <rPr>
        <sz val="11"/>
        <color theme="1"/>
        <rFont val="Times New Roman"/>
        <family val="1"/>
        <charset val="204"/>
      </rPr>
      <t>Сольный концерт</t>
    </r>
  </si>
  <si>
    <t>Наименование показателя объема:441 концерт.</t>
  </si>
  <si>
    <r>
      <t xml:space="preserve">Работа: </t>
    </r>
    <r>
      <rPr>
        <sz val="11"/>
        <color theme="1"/>
        <rFont val="Times New Roman"/>
        <family val="1"/>
        <charset val="204"/>
      </rPr>
      <t>Организация показа конуертов и концертных программ</t>
    </r>
  </si>
  <si>
    <r>
      <t>Наименование показателя объема: 429</t>
    </r>
    <r>
      <rPr>
        <sz val="11"/>
        <color theme="1"/>
        <rFont val="Times New Roman"/>
        <family val="1"/>
        <charset val="204"/>
      </rPr>
      <t xml:space="preserve"> человек.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</si>
</sst>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4" fontId="4" fillId="0" borderId="0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0" xfId="0" applyFont="1" applyAlignment="1"/>
    <xf numFmtId="0" fontId="8" fillId="0" borderId="1" xfId="0" applyFont="1" applyBorder="1" applyAlignment="1">
      <alignment horizontal="center" wrapText="1"/>
    </xf>
    <xf numFmtId="0" fontId="8" fillId="0" borderId="1" xfId="0" applyFont="1" applyBorder="1"/>
    <xf numFmtId="0" fontId="8" fillId="0" borderId="1" xfId="0" applyFont="1" applyFill="1" applyBorder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6" xfId="0" applyNumberFormat="1" applyFont="1" applyBorder="1"/>
    <xf numFmtId="0" fontId="8" fillId="0" borderId="2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2" fontId="8" fillId="0" borderId="0" xfId="0" applyNumberFormat="1" applyFont="1" applyBorder="1"/>
    <xf numFmtId="2" fontId="8" fillId="0" borderId="1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2" fontId="8" fillId="0" borderId="6" xfId="0" applyNumberFormat="1" applyFont="1" applyBorder="1" applyAlignment="1">
      <alignment wrapText="1"/>
    </xf>
    <xf numFmtId="164" fontId="8" fillId="0" borderId="1" xfId="0" applyNumberFormat="1" applyFont="1" applyBorder="1"/>
    <xf numFmtId="0" fontId="8" fillId="0" borderId="6" xfId="0" applyFont="1" applyBorder="1"/>
    <xf numFmtId="0" fontId="8" fillId="0" borderId="1" xfId="0" applyFont="1" applyFill="1" applyBorder="1" applyAlignment="1">
      <alignment wrapText="1"/>
    </xf>
    <xf numFmtId="0" fontId="6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2" fontId="8" fillId="0" borderId="2" xfId="0" applyNumberFormat="1" applyFont="1" applyBorder="1"/>
    <xf numFmtId="4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1" fontId="8" fillId="0" borderId="1" xfId="0" applyNumberFormat="1" applyFont="1" applyBorder="1"/>
    <xf numFmtId="4" fontId="7" fillId="0" borderId="1" xfId="0" applyNumberFormat="1" applyFont="1" applyBorder="1" applyAlignment="1"/>
    <xf numFmtId="2" fontId="7" fillId="0" borderId="1" xfId="0" applyNumberFormat="1" applyFont="1" applyBorder="1" applyAlignment="1"/>
    <xf numFmtId="0" fontId="7" fillId="0" borderId="0" xfId="0" applyFont="1" applyBorder="1" applyAlignment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4" fontId="8" fillId="0" borderId="0" xfId="0" applyNumberFormat="1" applyFont="1"/>
    <xf numFmtId="4" fontId="0" fillId="0" borderId="0" xfId="0" applyNumberFormat="1"/>
    <xf numFmtId="2" fontId="8" fillId="0" borderId="2" xfId="0" applyNumberFormat="1" applyFont="1" applyBorder="1" applyAlignment="1">
      <alignment wrapText="1"/>
    </xf>
    <xf numFmtId="2" fontId="8" fillId="0" borderId="1" xfId="0" applyNumberFormat="1" applyFont="1" applyBorder="1" applyAlignment="1"/>
    <xf numFmtId="2" fontId="8" fillId="0" borderId="2" xfId="0" applyNumberFormat="1" applyFont="1" applyBorder="1"/>
    <xf numFmtId="4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4" fontId="4" fillId="2" borderId="1" xfId="0" applyNumberFormat="1" applyFont="1" applyFill="1" applyBorder="1"/>
    <xf numFmtId="165" fontId="0" fillId="0" borderId="0" xfId="0" applyNumberFormat="1"/>
    <xf numFmtId="0" fontId="8" fillId="0" borderId="2" xfId="0" applyFont="1" applyFill="1" applyBorder="1"/>
    <xf numFmtId="2" fontId="8" fillId="0" borderId="2" xfId="0" applyNumberFormat="1" applyFont="1" applyBorder="1"/>
    <xf numFmtId="0" fontId="7" fillId="0" borderId="1" xfId="0" applyFont="1" applyBorder="1"/>
    <xf numFmtId="164" fontId="7" fillId="0" borderId="1" xfId="0" applyNumberFormat="1" applyFont="1" applyBorder="1"/>
    <xf numFmtId="165" fontId="8" fillId="0" borderId="1" xfId="0" applyNumberFormat="1" applyFont="1" applyBorder="1"/>
    <xf numFmtId="2" fontId="8" fillId="0" borderId="0" xfId="0" applyNumberFormat="1" applyFont="1"/>
    <xf numFmtId="2" fontId="7" fillId="0" borderId="0" xfId="0" applyNumberFormat="1" applyFont="1"/>
    <xf numFmtId="4" fontId="7" fillId="0" borderId="0" xfId="0" applyNumberFormat="1" applyFont="1"/>
    <xf numFmtId="0" fontId="9" fillId="0" borderId="0" xfId="0" applyFont="1"/>
    <xf numFmtId="166" fontId="8" fillId="0" borderId="1" xfId="0" applyNumberFormat="1" applyFont="1" applyBorder="1"/>
    <xf numFmtId="2" fontId="8" fillId="0" borderId="1" xfId="0" applyNumberFormat="1" applyFont="1" applyBorder="1" applyAlignment="1">
      <alignment horizontal="right" wrapText="1"/>
    </xf>
    <xf numFmtId="2" fontId="7" fillId="0" borderId="0" xfId="0" applyNumberFormat="1" applyFont="1" applyBorder="1"/>
    <xf numFmtId="165" fontId="7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/>
    </xf>
    <xf numFmtId="0" fontId="8" fillId="0" borderId="0" xfId="0" applyFont="1" applyAlignment="1"/>
    <xf numFmtId="0" fontId="1" fillId="0" borderId="0" xfId="0" applyFont="1" applyAlignment="1">
      <alignment horizontal="center"/>
    </xf>
    <xf numFmtId="2" fontId="8" fillId="0" borderId="2" xfId="0" applyNumberFormat="1" applyFont="1" applyBorder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164" fontId="6" fillId="0" borderId="1" xfId="0" applyNumberFormat="1" applyFont="1" applyBorder="1"/>
    <xf numFmtId="167" fontId="8" fillId="0" borderId="0" xfId="0" applyNumberFormat="1" applyFont="1"/>
    <xf numFmtId="167" fontId="0" fillId="0" borderId="0" xfId="0" applyNumberFormat="1"/>
    <xf numFmtId="3" fontId="0" fillId="0" borderId="0" xfId="0" applyNumberFormat="1"/>
    <xf numFmtId="167" fontId="0" fillId="0" borderId="1" xfId="0" applyNumberFormat="1" applyBorder="1" applyAlignment="1">
      <alignment horizontal="center"/>
    </xf>
    <xf numFmtId="165" fontId="8" fillId="0" borderId="0" xfId="0" applyNumberFormat="1" applyFo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2" fontId="8" fillId="0" borderId="2" xfId="0" applyNumberFormat="1" applyFont="1" applyBorder="1"/>
    <xf numFmtId="0" fontId="8" fillId="0" borderId="4" xfId="0" applyFont="1" applyBorder="1"/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C16" sqref="C16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55" t="s">
        <v>103</v>
      </c>
      <c r="B1" s="55" t="s">
        <v>104</v>
      </c>
    </row>
    <row r="2" spans="1:2" ht="42" customHeight="1" x14ac:dyDescent="0.25">
      <c r="A2" s="82">
        <f>'Услуга №1 '!I102+'Услуга №2'!I103+'Работа №1'!I101+'Работа №2'!I102+'Работа №3'!I102+'Работа №4'!I106</f>
        <v>5418499.9932084093</v>
      </c>
      <c r="B2" s="82">
        <f>'Услуга №1 '!L102+'Услуга №2'!L103+'Работа №1'!L101+'Работа №2'!L102+'Работа №3'!L102+'Работа №4'!L106</f>
        <v>5418499.9932084074</v>
      </c>
    </row>
    <row r="4" spans="1:2" x14ac:dyDescent="0.25">
      <c r="A4">
        <v>212</v>
      </c>
      <c r="B4">
        <v>100</v>
      </c>
    </row>
    <row r="5" spans="1:2" x14ac:dyDescent="0.25">
      <c r="A5" s="81">
        <v>310</v>
      </c>
      <c r="B5">
        <v>27000</v>
      </c>
    </row>
    <row r="6" spans="1:2" x14ac:dyDescent="0.25">
      <c r="A6">
        <v>228</v>
      </c>
      <c r="B6">
        <v>8000</v>
      </c>
    </row>
    <row r="7" spans="1:2" x14ac:dyDescent="0.25">
      <c r="A7" s="50"/>
    </row>
    <row r="8" spans="1:2" x14ac:dyDescent="0.25">
      <c r="A8" s="50"/>
      <c r="B8" s="80">
        <f>A2+B4+B5+B6</f>
        <v>5453599.9932084093</v>
      </c>
    </row>
    <row r="9" spans="1:2" x14ac:dyDescent="0.25">
      <c r="A9" s="50"/>
    </row>
    <row r="10" spans="1:2" x14ac:dyDescent="0.25">
      <c r="A10" s="57"/>
    </row>
    <row r="11" spans="1:2" x14ac:dyDescent="0.25">
      <c r="A11" s="50"/>
    </row>
    <row r="13" spans="1:2" x14ac:dyDescent="0.25">
      <c r="A13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view="pageBreakPreview" topLeftCell="A67" zoomScale="60" zoomScaleNormal="90" workbookViewId="0">
      <selection activeCell="H58" sqref="H58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7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4" width="11.5703125" style="10" bestFit="1" customWidth="1"/>
    <col min="15" max="15" width="13.5703125" style="10" customWidth="1"/>
    <col min="16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5" t="s">
        <v>55</v>
      </c>
      <c r="B4" s="95"/>
      <c r="C4" s="95"/>
      <c r="D4" s="96"/>
      <c r="E4" s="96"/>
    </row>
    <row r="5" spans="1:12" ht="15.75" x14ac:dyDescent="0.25">
      <c r="A5" s="12"/>
      <c r="B5" s="12"/>
      <c r="C5" s="12"/>
    </row>
    <row r="6" spans="1:12" ht="15.75" x14ac:dyDescent="0.25">
      <c r="A6" s="97" t="s">
        <v>121</v>
      </c>
      <c r="B6" s="97"/>
      <c r="C6" s="97"/>
      <c r="D6" s="96"/>
      <c r="E6" s="96"/>
    </row>
    <row r="8" spans="1:12" ht="15.75" x14ac:dyDescent="0.25">
      <c r="A8" s="98" t="s">
        <v>105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x14ac:dyDescent="0.25">
      <c r="A9" s="98" t="s">
        <v>106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ht="15.75" x14ac:dyDescent="0.25">
      <c r="A10" s="98" t="s">
        <v>115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1" spans="1:12" ht="11.25" customHeight="1" x14ac:dyDescent="0.25"/>
    <row r="12" spans="1:12" x14ac:dyDescent="0.25">
      <c r="A12" s="9" t="s">
        <v>110</v>
      </c>
    </row>
    <row r="13" spans="1:12" x14ac:dyDescent="0.25">
      <c r="A13" s="9" t="s">
        <v>86</v>
      </c>
    </row>
    <row r="14" spans="1:12" x14ac:dyDescent="0.25">
      <c r="A14" s="9" t="s">
        <v>87</v>
      </c>
    </row>
    <row r="15" spans="1:12" x14ac:dyDescent="0.25">
      <c r="A15" s="9" t="s">
        <v>88</v>
      </c>
    </row>
    <row r="16" spans="1:12" x14ac:dyDescent="0.25">
      <c r="A16" s="9" t="s">
        <v>112</v>
      </c>
    </row>
    <row r="17" spans="1:13" x14ac:dyDescent="0.25">
      <c r="A17" s="9" t="s">
        <v>89</v>
      </c>
    </row>
    <row r="18" spans="1:13" ht="33" customHeight="1" x14ac:dyDescent="0.25">
      <c r="A18" s="101" t="s">
        <v>0</v>
      </c>
      <c r="B18" s="101"/>
      <c r="C18" s="101"/>
      <c r="D18" s="101"/>
      <c r="E18" s="101"/>
      <c r="F18" s="13" t="s">
        <v>1</v>
      </c>
      <c r="G18" s="101" t="s">
        <v>2</v>
      </c>
      <c r="H18" s="101"/>
      <c r="I18" s="101"/>
      <c r="J18" s="101"/>
      <c r="K18" s="101"/>
      <c r="L18" s="20" t="s">
        <v>1</v>
      </c>
    </row>
    <row r="19" spans="1:13" ht="30" customHeight="1" x14ac:dyDescent="0.25">
      <c r="A19" s="104" t="s">
        <v>48</v>
      </c>
      <c r="B19" s="105"/>
      <c r="C19" s="105"/>
      <c r="D19" s="105"/>
      <c r="E19" s="106"/>
      <c r="F19" s="20">
        <v>9.8000000000000004E-2</v>
      </c>
      <c r="G19" s="84" t="s">
        <v>3</v>
      </c>
      <c r="H19" s="84"/>
      <c r="I19" s="84"/>
      <c r="J19" s="84"/>
      <c r="K19" s="84"/>
      <c r="L19" s="25">
        <v>9.8000000000000004E-2</v>
      </c>
      <c r="M19" s="33"/>
    </row>
    <row r="20" spans="1:13" x14ac:dyDescent="0.25">
      <c r="A20" s="85" t="s">
        <v>77</v>
      </c>
      <c r="B20" s="85"/>
      <c r="C20" s="85"/>
      <c r="D20" s="85"/>
      <c r="E20" s="85"/>
      <c r="F20" s="20">
        <v>9.8000000000000004E-2</v>
      </c>
      <c r="G20" s="84" t="s">
        <v>49</v>
      </c>
      <c r="H20" s="84"/>
      <c r="I20" s="84"/>
      <c r="J20" s="84"/>
      <c r="K20" s="84"/>
      <c r="L20" s="25">
        <v>9.8000000000000004E-2</v>
      </c>
      <c r="M20" s="33"/>
    </row>
    <row r="21" spans="1:13" ht="15" customHeight="1" x14ac:dyDescent="0.25">
      <c r="A21" s="85" t="s">
        <v>81</v>
      </c>
      <c r="B21" s="85"/>
      <c r="C21" s="85"/>
      <c r="D21" s="85"/>
      <c r="E21" s="85"/>
      <c r="F21" s="20">
        <v>9.8000000000000004E-2</v>
      </c>
      <c r="G21" s="85"/>
      <c r="H21" s="85"/>
      <c r="I21" s="85"/>
      <c r="J21" s="85"/>
      <c r="K21" s="85"/>
      <c r="L21" s="25"/>
      <c r="M21" s="33"/>
    </row>
    <row r="22" spans="1:13" ht="17.25" customHeight="1" x14ac:dyDescent="0.25">
      <c r="A22" s="85" t="s">
        <v>75</v>
      </c>
      <c r="B22" s="85"/>
      <c r="C22" s="85"/>
      <c r="D22" s="85"/>
      <c r="E22" s="85"/>
      <c r="F22" s="20">
        <v>9.8000000000000004E-2</v>
      </c>
      <c r="G22" s="84"/>
      <c r="H22" s="84"/>
      <c r="I22" s="84"/>
      <c r="J22" s="84"/>
      <c r="K22" s="84"/>
      <c r="L22" s="25"/>
      <c r="M22" s="33"/>
    </row>
    <row r="23" spans="1:13" ht="14.25" customHeight="1" x14ac:dyDescent="0.25">
      <c r="A23" s="85" t="s">
        <v>78</v>
      </c>
      <c r="B23" s="85"/>
      <c r="C23" s="85"/>
      <c r="D23" s="85"/>
      <c r="E23" s="85"/>
      <c r="F23" s="20">
        <v>4.9000000000000002E-2</v>
      </c>
      <c r="G23" s="84"/>
      <c r="H23" s="84"/>
      <c r="I23" s="84"/>
      <c r="J23" s="84"/>
      <c r="K23" s="84"/>
      <c r="L23" s="25"/>
      <c r="M23" s="33"/>
    </row>
    <row r="24" spans="1:13" ht="15" customHeight="1" x14ac:dyDescent="0.25">
      <c r="A24" s="85" t="s">
        <v>83</v>
      </c>
      <c r="B24" s="85"/>
      <c r="C24" s="85"/>
      <c r="D24" s="85"/>
      <c r="E24" s="85"/>
      <c r="F24" s="20">
        <v>9.8000000000000004E-2</v>
      </c>
      <c r="G24" s="84"/>
      <c r="H24" s="84"/>
      <c r="I24" s="84"/>
      <c r="J24" s="84"/>
      <c r="K24" s="84"/>
      <c r="L24" s="53"/>
      <c r="M24" s="33"/>
    </row>
    <row r="25" spans="1:13" ht="15" customHeight="1" x14ac:dyDescent="0.25">
      <c r="A25" s="84" t="s">
        <v>41</v>
      </c>
      <c r="B25" s="84"/>
      <c r="C25" s="84"/>
      <c r="D25" s="84"/>
      <c r="E25" s="84"/>
      <c r="F25" s="20">
        <v>0.31850000000000001</v>
      </c>
      <c r="G25" s="84"/>
      <c r="H25" s="84"/>
      <c r="I25" s="84"/>
      <c r="J25" s="84"/>
      <c r="K25" s="84"/>
      <c r="L25" s="25"/>
      <c r="M25" s="33"/>
    </row>
    <row r="26" spans="1:13" x14ac:dyDescent="0.25">
      <c r="A26" s="87" t="s">
        <v>84</v>
      </c>
      <c r="B26" s="88"/>
      <c r="C26" s="88"/>
      <c r="D26" s="88"/>
      <c r="E26" s="89"/>
      <c r="F26" s="20">
        <v>9.8000000000000004E-2</v>
      </c>
      <c r="G26" s="84"/>
      <c r="H26" s="84"/>
      <c r="I26" s="84"/>
      <c r="J26" s="84"/>
      <c r="K26" s="84"/>
      <c r="L26" s="58"/>
      <c r="M26" s="33"/>
    </row>
    <row r="27" spans="1:13" x14ac:dyDescent="0.25">
      <c r="A27" s="85" t="s">
        <v>74</v>
      </c>
      <c r="B27" s="85"/>
      <c r="C27" s="85"/>
      <c r="D27" s="85"/>
      <c r="E27" s="85"/>
      <c r="F27" s="20">
        <v>9.8000000000000004E-2</v>
      </c>
      <c r="G27" s="85"/>
      <c r="H27" s="85"/>
      <c r="I27" s="85"/>
      <c r="J27" s="85"/>
      <c r="K27" s="85"/>
      <c r="L27" s="25"/>
      <c r="M27" s="33"/>
    </row>
    <row r="28" spans="1:13" ht="15" customHeight="1" x14ac:dyDescent="0.25">
      <c r="A28" s="85" t="s">
        <v>85</v>
      </c>
      <c r="B28" s="85"/>
      <c r="C28" s="85"/>
      <c r="D28" s="85"/>
      <c r="E28" s="85"/>
      <c r="F28" s="20">
        <v>9.8000000000000004E-2</v>
      </c>
      <c r="G28" s="85"/>
      <c r="H28" s="85"/>
      <c r="I28" s="85"/>
      <c r="J28" s="85"/>
      <c r="K28" s="85"/>
      <c r="L28" s="25"/>
      <c r="M28" s="33"/>
    </row>
    <row r="29" spans="1:13" ht="15" customHeight="1" x14ac:dyDescent="0.25">
      <c r="A29" s="84" t="s">
        <v>50</v>
      </c>
      <c r="B29" s="84"/>
      <c r="C29" s="84"/>
      <c r="D29" s="84"/>
      <c r="E29" s="84"/>
      <c r="F29" s="20">
        <v>0.29399999999999998</v>
      </c>
      <c r="G29" s="85"/>
      <c r="H29" s="85"/>
      <c r="I29" s="85"/>
      <c r="J29" s="85"/>
      <c r="K29" s="85"/>
      <c r="L29" s="25"/>
      <c r="M29" s="33"/>
    </row>
    <row r="30" spans="1:13" x14ac:dyDescent="0.25">
      <c r="A30" s="84" t="s">
        <v>82</v>
      </c>
      <c r="B30" s="84"/>
      <c r="C30" s="84"/>
      <c r="D30" s="84"/>
      <c r="E30" s="84"/>
      <c r="F30" s="20">
        <v>9.8000000000000004E-2</v>
      </c>
      <c r="G30" s="84"/>
      <c r="H30" s="84"/>
      <c r="I30" s="84"/>
      <c r="J30" s="84"/>
      <c r="K30" s="84"/>
      <c r="L30" s="58"/>
      <c r="M30" s="33"/>
    </row>
    <row r="31" spans="1:13" x14ac:dyDescent="0.25">
      <c r="A31" s="84" t="s">
        <v>76</v>
      </c>
      <c r="B31" s="84"/>
      <c r="C31" s="84"/>
      <c r="D31" s="84"/>
      <c r="E31" s="84"/>
      <c r="F31" s="20">
        <v>9.8000000000000004E-2</v>
      </c>
      <c r="G31" s="85"/>
      <c r="H31" s="85"/>
      <c r="I31" s="85"/>
      <c r="J31" s="85"/>
      <c r="K31" s="85"/>
      <c r="L31" s="25"/>
      <c r="M31" s="33"/>
    </row>
    <row r="32" spans="1:13" x14ac:dyDescent="0.25">
      <c r="A32" s="84" t="s">
        <v>80</v>
      </c>
      <c r="B32" s="84"/>
      <c r="C32" s="84"/>
      <c r="D32" s="84"/>
      <c r="E32" s="84"/>
      <c r="F32" s="20">
        <v>9.8000000000000004E-2</v>
      </c>
      <c r="G32" s="85"/>
      <c r="H32" s="85"/>
      <c r="I32" s="85"/>
      <c r="J32" s="85"/>
      <c r="K32" s="85"/>
      <c r="L32" s="58"/>
      <c r="M32" s="33"/>
    </row>
    <row r="33" spans="1:15" ht="15" customHeight="1" x14ac:dyDescent="0.25">
      <c r="A33" s="84" t="s">
        <v>79</v>
      </c>
      <c r="B33" s="84"/>
      <c r="C33" s="84"/>
      <c r="D33" s="84"/>
      <c r="E33" s="84"/>
      <c r="F33" s="20">
        <v>0.23219999999999999</v>
      </c>
      <c r="G33" s="85"/>
      <c r="H33" s="85"/>
      <c r="I33" s="85"/>
      <c r="J33" s="85"/>
      <c r="K33" s="85"/>
      <c r="L33" s="25"/>
      <c r="M33" s="33"/>
    </row>
    <row r="34" spans="1:15" x14ac:dyDescent="0.25">
      <c r="A34" s="84" t="s">
        <v>51</v>
      </c>
      <c r="B34" s="84"/>
      <c r="C34" s="84"/>
      <c r="D34" s="84"/>
      <c r="E34" s="84"/>
      <c r="F34" s="20">
        <v>9.8000000000000004E-2</v>
      </c>
      <c r="G34" s="85"/>
      <c r="H34" s="85"/>
      <c r="I34" s="85"/>
      <c r="J34" s="85"/>
      <c r="K34" s="85"/>
      <c r="L34" s="25"/>
      <c r="M34" s="33"/>
    </row>
    <row r="35" spans="1:15" hidden="1" x14ac:dyDescent="0.25">
      <c r="A35" s="87"/>
      <c r="B35" s="88"/>
      <c r="C35" s="88"/>
      <c r="D35" s="88"/>
      <c r="E35" s="89"/>
      <c r="F35" s="20"/>
      <c r="G35" s="85"/>
      <c r="H35" s="85"/>
      <c r="I35" s="85"/>
      <c r="J35" s="85"/>
      <c r="K35" s="85"/>
      <c r="L35" s="20"/>
    </row>
    <row r="36" spans="1:15" ht="9.75" hidden="1" customHeight="1" x14ac:dyDescent="0.25">
      <c r="A36" s="87"/>
      <c r="B36" s="88"/>
      <c r="C36" s="88"/>
      <c r="D36" s="88"/>
      <c r="E36" s="89"/>
      <c r="F36" s="20"/>
      <c r="G36" s="104"/>
      <c r="H36" s="105"/>
      <c r="I36" s="105"/>
      <c r="J36" s="105"/>
      <c r="K36" s="106"/>
      <c r="L36" s="20"/>
    </row>
    <row r="37" spans="1:15" x14ac:dyDescent="0.25">
      <c r="A37" s="90" t="s">
        <v>4</v>
      </c>
      <c r="B37" s="90"/>
      <c r="C37" s="90"/>
      <c r="D37" s="90"/>
      <c r="E37" s="90"/>
      <c r="F37" s="60">
        <f>SUM(F19:F36)</f>
        <v>2.0697000000000005</v>
      </c>
      <c r="G37" s="90" t="s">
        <v>4</v>
      </c>
      <c r="H37" s="90"/>
      <c r="I37" s="90"/>
      <c r="J37" s="90"/>
      <c r="K37" s="90"/>
      <c r="L37" s="61">
        <f>SUM(L19:L36)</f>
        <v>0.19600000000000001</v>
      </c>
      <c r="M37" s="64"/>
      <c r="N37" s="63"/>
      <c r="O37" s="63"/>
    </row>
    <row r="39" spans="1:15" x14ac:dyDescent="0.25">
      <c r="A39" s="9" t="s">
        <v>66</v>
      </c>
      <c r="F39" s="10">
        <v>3485</v>
      </c>
    </row>
    <row r="40" spans="1:15" ht="60" x14ac:dyDescent="0.25">
      <c r="A40" s="92" t="s">
        <v>5</v>
      </c>
      <c r="B40" s="93"/>
      <c r="C40" s="93"/>
      <c r="D40" s="93"/>
      <c r="E40" s="94"/>
      <c r="F40" s="13" t="s">
        <v>6</v>
      </c>
      <c r="G40" s="13" t="s">
        <v>1</v>
      </c>
      <c r="H40" s="13" t="s">
        <v>61</v>
      </c>
      <c r="I40" s="13" t="s">
        <v>62</v>
      </c>
      <c r="J40" s="13" t="s">
        <v>63</v>
      </c>
      <c r="K40" s="15" t="s">
        <v>64</v>
      </c>
      <c r="L40" s="14"/>
    </row>
    <row r="41" spans="1:15" ht="30.75" customHeight="1" x14ac:dyDescent="0.25">
      <c r="A41" s="104" t="s">
        <v>48</v>
      </c>
      <c r="B41" s="105"/>
      <c r="C41" s="105"/>
      <c r="D41" s="105"/>
      <c r="E41" s="106"/>
      <c r="F41" s="78">
        <v>11444.18</v>
      </c>
      <c r="G41" s="22">
        <f>F19</f>
        <v>9.8000000000000004E-2</v>
      </c>
      <c r="H41" s="47">
        <f>F41*G41*12</f>
        <v>13458.355680000001</v>
      </c>
      <c r="I41" s="47">
        <f>H41*1.302</f>
        <v>17522.779095360002</v>
      </c>
      <c r="J41" s="42">
        <f>F39</f>
        <v>3485</v>
      </c>
      <c r="K41" s="23">
        <f>I41/J41</f>
        <v>5.0280571292281211</v>
      </c>
      <c r="L41" s="22"/>
    </row>
    <row r="42" spans="1:15" ht="14.25" customHeight="1" x14ac:dyDescent="0.25">
      <c r="A42" s="85" t="s">
        <v>77</v>
      </c>
      <c r="B42" s="85"/>
      <c r="C42" s="85"/>
      <c r="D42" s="85"/>
      <c r="E42" s="85"/>
      <c r="F42" s="78">
        <v>11444.18</v>
      </c>
      <c r="G42" s="22">
        <f t="shared" ref="G42:G55" si="0">F20</f>
        <v>9.8000000000000004E-2</v>
      </c>
      <c r="H42" s="47">
        <f t="shared" ref="H42:H55" si="1">F42*G42*12</f>
        <v>13458.355680000001</v>
      </c>
      <c r="I42" s="47">
        <f t="shared" ref="I42:I55" si="2">H42*1.302</f>
        <v>17522.779095360002</v>
      </c>
      <c r="J42" s="42">
        <f>J46</f>
        <v>3485</v>
      </c>
      <c r="K42" s="23">
        <f>I42/J42</f>
        <v>5.0280571292281211</v>
      </c>
      <c r="L42" s="22"/>
    </row>
    <row r="43" spans="1:15" ht="14.25" customHeight="1" x14ac:dyDescent="0.25">
      <c r="A43" s="85" t="s">
        <v>81</v>
      </c>
      <c r="B43" s="85"/>
      <c r="C43" s="85"/>
      <c r="D43" s="85"/>
      <c r="E43" s="85"/>
      <c r="F43" s="32">
        <v>17069.18</v>
      </c>
      <c r="G43" s="22">
        <f t="shared" si="0"/>
        <v>9.8000000000000004E-2</v>
      </c>
      <c r="H43" s="47">
        <f t="shared" si="1"/>
        <v>20073.355680000001</v>
      </c>
      <c r="I43" s="47">
        <f t="shared" si="2"/>
        <v>26135.509095360001</v>
      </c>
      <c r="J43" s="42">
        <f>J41</f>
        <v>3485</v>
      </c>
      <c r="K43" s="23">
        <f t="shared" ref="K43:K55" si="3">I43/J43</f>
        <v>7.4994287217675755</v>
      </c>
      <c r="L43" s="22"/>
    </row>
    <row r="44" spans="1:15" ht="13.5" customHeight="1" x14ac:dyDescent="0.25">
      <c r="A44" s="85" t="s">
        <v>75</v>
      </c>
      <c r="B44" s="85"/>
      <c r="C44" s="85"/>
      <c r="D44" s="85"/>
      <c r="E44" s="85"/>
      <c r="F44" s="78">
        <v>12793.94</v>
      </c>
      <c r="G44" s="22">
        <f t="shared" si="0"/>
        <v>9.8000000000000004E-2</v>
      </c>
      <c r="H44" s="47">
        <f t="shared" si="1"/>
        <v>15045.673440000002</v>
      </c>
      <c r="I44" s="47">
        <f t="shared" si="2"/>
        <v>19589.466818880002</v>
      </c>
      <c r="J44" s="42">
        <f>J41</f>
        <v>3485</v>
      </c>
      <c r="K44" s="23">
        <f t="shared" si="3"/>
        <v>5.6210808662496419</v>
      </c>
      <c r="L44" s="22"/>
    </row>
    <row r="45" spans="1:15" x14ac:dyDescent="0.25">
      <c r="A45" s="85" t="s">
        <v>78</v>
      </c>
      <c r="B45" s="85"/>
      <c r="C45" s="85"/>
      <c r="D45" s="85"/>
      <c r="E45" s="85"/>
      <c r="F45" s="78">
        <v>12793.94</v>
      </c>
      <c r="G45" s="22">
        <f t="shared" si="0"/>
        <v>4.9000000000000002E-2</v>
      </c>
      <c r="H45" s="47">
        <f t="shared" si="1"/>
        <v>7522.8367200000012</v>
      </c>
      <c r="I45" s="47">
        <f t="shared" si="2"/>
        <v>9794.7334094400012</v>
      </c>
      <c r="J45" s="42">
        <f>J43</f>
        <v>3485</v>
      </c>
      <c r="K45" s="23">
        <f t="shared" si="3"/>
        <v>2.8105404331248209</v>
      </c>
      <c r="L45" s="22"/>
    </row>
    <row r="46" spans="1:15" x14ac:dyDescent="0.25">
      <c r="A46" s="85" t="s">
        <v>83</v>
      </c>
      <c r="B46" s="85"/>
      <c r="C46" s="85"/>
      <c r="D46" s="85"/>
      <c r="E46" s="85"/>
      <c r="F46" s="32">
        <v>6160.11</v>
      </c>
      <c r="G46" s="22">
        <f t="shared" si="0"/>
        <v>9.8000000000000004E-2</v>
      </c>
      <c r="H46" s="47">
        <f t="shared" si="1"/>
        <v>7244.2893600000007</v>
      </c>
      <c r="I46" s="47">
        <f t="shared" si="2"/>
        <v>9432.0647467200015</v>
      </c>
      <c r="J46" s="42">
        <f>J43</f>
        <v>3485</v>
      </c>
      <c r="K46" s="23">
        <f t="shared" si="3"/>
        <v>2.7064748197187951</v>
      </c>
      <c r="L46" s="22"/>
    </row>
    <row r="47" spans="1:15" ht="15" customHeight="1" x14ac:dyDescent="0.25">
      <c r="A47" s="84" t="s">
        <v>41</v>
      </c>
      <c r="B47" s="84"/>
      <c r="C47" s="84"/>
      <c r="D47" s="84"/>
      <c r="E47" s="84"/>
      <c r="F47" s="32">
        <v>20462.259999999998</v>
      </c>
      <c r="G47" s="22">
        <f t="shared" si="0"/>
        <v>0.31850000000000001</v>
      </c>
      <c r="H47" s="47">
        <f t="shared" si="1"/>
        <v>78206.757719999994</v>
      </c>
      <c r="I47" s="47">
        <f t="shared" si="2"/>
        <v>101825.19855144</v>
      </c>
      <c r="J47" s="42">
        <f>J45</f>
        <v>3485</v>
      </c>
      <c r="K47" s="23">
        <f t="shared" si="3"/>
        <v>29.218134448045912</v>
      </c>
      <c r="L47" s="22"/>
    </row>
    <row r="48" spans="1:15" x14ac:dyDescent="0.25">
      <c r="A48" s="87" t="s">
        <v>84</v>
      </c>
      <c r="B48" s="88"/>
      <c r="C48" s="88"/>
      <c r="D48" s="88"/>
      <c r="E48" s="89"/>
      <c r="F48" s="78">
        <v>5394.77</v>
      </c>
      <c r="G48" s="22">
        <f t="shared" si="0"/>
        <v>9.8000000000000004E-2</v>
      </c>
      <c r="H48" s="47">
        <f t="shared" si="1"/>
        <v>6344.2495200000012</v>
      </c>
      <c r="I48" s="47">
        <f t="shared" si="2"/>
        <v>8260.2128750400025</v>
      </c>
      <c r="J48" s="42">
        <f>J45</f>
        <v>3485</v>
      </c>
      <c r="K48" s="23">
        <f t="shared" si="3"/>
        <v>2.3702189024505027</v>
      </c>
      <c r="L48" s="22"/>
    </row>
    <row r="49" spans="1:16" ht="15.75" customHeight="1" x14ac:dyDescent="0.25">
      <c r="A49" s="85" t="s">
        <v>74</v>
      </c>
      <c r="B49" s="85"/>
      <c r="C49" s="85"/>
      <c r="D49" s="85"/>
      <c r="E49" s="85"/>
      <c r="F49" s="78">
        <v>6267.58</v>
      </c>
      <c r="G49" s="22">
        <f t="shared" si="0"/>
        <v>9.8000000000000004E-2</v>
      </c>
      <c r="H49" s="47">
        <f t="shared" si="1"/>
        <v>7370.6740800000007</v>
      </c>
      <c r="I49" s="47">
        <f t="shared" si="2"/>
        <v>9596.6176521600009</v>
      </c>
      <c r="J49" s="42">
        <f>J46</f>
        <v>3485</v>
      </c>
      <c r="K49" s="23">
        <f t="shared" si="3"/>
        <v>2.7536922961721668</v>
      </c>
      <c r="L49" s="22"/>
    </row>
    <row r="50" spans="1:16" x14ac:dyDescent="0.25">
      <c r="A50" s="85" t="s">
        <v>85</v>
      </c>
      <c r="B50" s="85"/>
      <c r="C50" s="85"/>
      <c r="D50" s="85"/>
      <c r="E50" s="85"/>
      <c r="F50" s="32">
        <v>11235.84</v>
      </c>
      <c r="G50" s="22">
        <f t="shared" si="0"/>
        <v>9.8000000000000004E-2</v>
      </c>
      <c r="H50" s="47">
        <f t="shared" si="1"/>
        <v>13213.347839999999</v>
      </c>
      <c r="I50" s="47">
        <f t="shared" si="2"/>
        <v>17203.77888768</v>
      </c>
      <c r="J50" s="42">
        <f>J47</f>
        <v>3485</v>
      </c>
      <c r="K50" s="23">
        <f t="shared" si="3"/>
        <v>4.936521918989957</v>
      </c>
      <c r="L50" s="22"/>
    </row>
    <row r="51" spans="1:16" ht="15" customHeight="1" x14ac:dyDescent="0.25">
      <c r="A51" s="84" t="s">
        <v>50</v>
      </c>
      <c r="B51" s="84"/>
      <c r="C51" s="84"/>
      <c r="D51" s="84"/>
      <c r="E51" s="84"/>
      <c r="F51" s="32">
        <v>14221.4</v>
      </c>
      <c r="G51" s="22">
        <f t="shared" si="0"/>
        <v>0.29399999999999998</v>
      </c>
      <c r="H51" s="47">
        <f t="shared" si="1"/>
        <v>50173.099199999997</v>
      </c>
      <c r="I51" s="47">
        <f t="shared" si="2"/>
        <v>65325.375158399998</v>
      </c>
      <c r="J51" s="42">
        <f>J47</f>
        <v>3485</v>
      </c>
      <c r="K51" s="23">
        <f t="shared" si="3"/>
        <v>18.74472744860832</v>
      </c>
      <c r="L51" s="22"/>
    </row>
    <row r="52" spans="1:16" ht="15" customHeight="1" x14ac:dyDescent="0.25">
      <c r="A52" s="84" t="s">
        <v>82</v>
      </c>
      <c r="B52" s="84"/>
      <c r="C52" s="84"/>
      <c r="D52" s="84"/>
      <c r="E52" s="84"/>
      <c r="F52" s="32">
        <v>9123.58</v>
      </c>
      <c r="G52" s="22">
        <f t="shared" si="0"/>
        <v>9.8000000000000004E-2</v>
      </c>
      <c r="H52" s="47">
        <f t="shared" si="1"/>
        <v>10729.33008</v>
      </c>
      <c r="I52" s="47">
        <f t="shared" si="2"/>
        <v>13969.58776416</v>
      </c>
      <c r="J52" s="42">
        <f>J50</f>
        <v>3485</v>
      </c>
      <c r="K52" s="23">
        <f t="shared" si="3"/>
        <v>4.0084900327575319</v>
      </c>
      <c r="L52" s="22"/>
    </row>
    <row r="53" spans="1:16" ht="17.25" customHeight="1" x14ac:dyDescent="0.25">
      <c r="A53" s="84" t="s">
        <v>76</v>
      </c>
      <c r="B53" s="84"/>
      <c r="C53" s="84"/>
      <c r="D53" s="84"/>
      <c r="E53" s="84"/>
      <c r="F53" s="78">
        <v>12499.7</v>
      </c>
      <c r="G53" s="22">
        <f t="shared" si="0"/>
        <v>9.8000000000000004E-2</v>
      </c>
      <c r="H53" s="47">
        <f t="shared" si="1"/>
        <v>14699.647200000001</v>
      </c>
      <c r="I53" s="47">
        <f t="shared" si="2"/>
        <v>19138.940654400001</v>
      </c>
      <c r="J53" s="42">
        <f>J51</f>
        <v>3485</v>
      </c>
      <c r="K53" s="23">
        <f t="shared" si="3"/>
        <v>5.4918050658249644</v>
      </c>
      <c r="L53" s="22"/>
    </row>
    <row r="54" spans="1:16" ht="15" customHeight="1" x14ac:dyDescent="0.25">
      <c r="A54" s="84" t="s">
        <v>80</v>
      </c>
      <c r="B54" s="84"/>
      <c r="C54" s="84"/>
      <c r="D54" s="84"/>
      <c r="E54" s="84"/>
      <c r="F54" s="32">
        <v>12926.726000000001</v>
      </c>
      <c r="G54" s="22">
        <f t="shared" si="0"/>
        <v>9.8000000000000004E-2</v>
      </c>
      <c r="H54" s="47">
        <f t="shared" si="1"/>
        <v>15201.829776</v>
      </c>
      <c r="I54" s="47">
        <f t="shared" si="2"/>
        <v>19792.782368352</v>
      </c>
      <c r="J54" s="42">
        <f>J52</f>
        <v>3485</v>
      </c>
      <c r="K54" s="23">
        <f t="shared" si="3"/>
        <v>5.6794210526117643</v>
      </c>
      <c r="L54" s="22"/>
    </row>
    <row r="55" spans="1:16" ht="15" customHeight="1" x14ac:dyDescent="0.25">
      <c r="A55" s="84" t="s">
        <v>79</v>
      </c>
      <c r="B55" s="84"/>
      <c r="C55" s="84"/>
      <c r="D55" s="84"/>
      <c r="E55" s="84"/>
      <c r="F55" s="32">
        <v>9010.6</v>
      </c>
      <c r="G55" s="22">
        <f t="shared" si="0"/>
        <v>0.23219999999999999</v>
      </c>
      <c r="H55" s="47">
        <f t="shared" si="1"/>
        <v>25107.135840000003</v>
      </c>
      <c r="I55" s="47">
        <f t="shared" si="2"/>
        <v>32689.490863680003</v>
      </c>
      <c r="J55" s="42">
        <f>J53</f>
        <v>3485</v>
      </c>
      <c r="K55" s="23">
        <f t="shared" si="3"/>
        <v>9.3800547671965582</v>
      </c>
      <c r="L55" s="22"/>
      <c r="M55" s="65"/>
      <c r="N55" s="64"/>
      <c r="O55" s="9"/>
      <c r="P55" s="9"/>
    </row>
    <row r="56" spans="1:16" ht="15" customHeight="1" x14ac:dyDescent="0.25">
      <c r="A56" s="84" t="s">
        <v>51</v>
      </c>
      <c r="B56" s="84"/>
      <c r="C56" s="84"/>
      <c r="D56" s="84"/>
      <c r="E56" s="84"/>
      <c r="F56" s="32">
        <v>14101.1</v>
      </c>
      <c r="G56" s="22">
        <f>F34</f>
        <v>9.8000000000000004E-2</v>
      </c>
      <c r="H56" s="47">
        <f>F56*G56*12</f>
        <v>16582.893600000003</v>
      </c>
      <c r="I56" s="47">
        <f>H56*1.302</f>
        <v>21590.927467200007</v>
      </c>
      <c r="J56" s="42">
        <f>J54</f>
        <v>3485</v>
      </c>
      <c r="K56" s="23">
        <f>I56/J56</f>
        <v>6.1953880824103322</v>
      </c>
      <c r="L56" s="22"/>
      <c r="M56" s="65"/>
      <c r="N56" s="9"/>
      <c r="O56" s="64"/>
      <c r="P56" s="9"/>
    </row>
    <row r="57" spans="1:16" customFormat="1" ht="14.25" customHeight="1" x14ac:dyDescent="0.25">
      <c r="A57" s="107" t="s">
        <v>90</v>
      </c>
      <c r="B57" s="108"/>
      <c r="C57" s="108"/>
      <c r="D57" s="108"/>
      <c r="E57" s="108"/>
      <c r="F57" s="108"/>
      <c r="G57" s="108"/>
      <c r="H57" s="109"/>
      <c r="I57" s="39">
        <f>SUM(I41:I56)+0.01</f>
        <v>409390.25450363208</v>
      </c>
      <c r="J57" s="40"/>
      <c r="K57" s="39">
        <f>SUM(K41:K56)</f>
        <v>117.47209311438507</v>
      </c>
      <c r="L57" s="22"/>
      <c r="M57" s="65"/>
      <c r="N57" s="66"/>
      <c r="O57" s="65"/>
      <c r="P57" s="66"/>
    </row>
    <row r="58" spans="1:16" x14ac:dyDescent="0.25">
      <c r="A58" s="26"/>
      <c r="B58" s="26"/>
      <c r="C58" s="26"/>
      <c r="D58" s="26"/>
      <c r="E58" s="26"/>
      <c r="F58" s="27"/>
      <c r="G58" s="27"/>
      <c r="H58" s="27"/>
      <c r="I58" s="27"/>
      <c r="J58" s="28"/>
      <c r="K58" s="27"/>
      <c r="L58" s="28"/>
    </row>
    <row r="59" spans="1:16" ht="18" customHeight="1" x14ac:dyDescent="0.25">
      <c r="A59" s="91" t="s">
        <v>8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O59" s="63"/>
    </row>
    <row r="60" spans="1:16" ht="45" x14ac:dyDescent="0.25">
      <c r="A60" s="86" t="s">
        <v>9</v>
      </c>
      <c r="B60" s="86"/>
      <c r="C60" s="86"/>
      <c r="D60" s="86"/>
      <c r="E60" s="86"/>
      <c r="F60" s="13" t="s">
        <v>7</v>
      </c>
      <c r="G60" s="13" t="s">
        <v>60</v>
      </c>
      <c r="H60" s="13" t="s">
        <v>59</v>
      </c>
      <c r="I60" s="13" t="s">
        <v>65</v>
      </c>
      <c r="J60" s="13" t="s">
        <v>63</v>
      </c>
      <c r="K60" s="15" t="s">
        <v>64</v>
      </c>
      <c r="L60" s="17"/>
    </row>
    <row r="61" spans="1:16" x14ac:dyDescent="0.25">
      <c r="A61" s="87" t="s">
        <v>42</v>
      </c>
      <c r="B61" s="88"/>
      <c r="C61" s="88"/>
      <c r="D61" s="88"/>
      <c r="E61" s="89"/>
      <c r="F61" s="14" t="s">
        <v>43</v>
      </c>
      <c r="G61" s="29">
        <f>I61/H61</f>
        <v>2958.1033755274261</v>
      </c>
      <c r="H61" s="29">
        <v>4.74</v>
      </c>
      <c r="I61" s="48">
        <v>14021.41</v>
      </c>
      <c r="J61" s="42">
        <f>J56</f>
        <v>3485</v>
      </c>
      <c r="K61" s="51">
        <f>I61/J61</f>
        <v>4.0233601147776179</v>
      </c>
      <c r="L61" s="31"/>
    </row>
    <row r="62" spans="1:16" x14ac:dyDescent="0.25">
      <c r="A62" s="85" t="s">
        <v>10</v>
      </c>
      <c r="B62" s="85"/>
      <c r="C62" s="85"/>
      <c r="D62" s="85"/>
      <c r="E62" s="85"/>
      <c r="F62" s="20" t="s">
        <v>13</v>
      </c>
      <c r="G62" s="22">
        <f>I62/H62</f>
        <v>13.627545179989285</v>
      </c>
      <c r="H62" s="22">
        <v>1642.32</v>
      </c>
      <c r="I62" s="48">
        <v>22380.79</v>
      </c>
      <c r="J62" s="42">
        <f>J61</f>
        <v>3485</v>
      </c>
      <c r="K62" s="51">
        <f t="shared" ref="K62:K64" si="4">I62/J62</f>
        <v>6.4220344332855097</v>
      </c>
      <c r="L62" s="24"/>
    </row>
    <row r="63" spans="1:16" x14ac:dyDescent="0.25">
      <c r="A63" s="85" t="s">
        <v>11</v>
      </c>
      <c r="B63" s="85"/>
      <c r="C63" s="85"/>
      <c r="D63" s="85"/>
      <c r="E63" s="85"/>
      <c r="F63" s="20" t="s">
        <v>14</v>
      </c>
      <c r="G63" s="22">
        <v>19.97</v>
      </c>
      <c r="H63" s="22">
        <v>41.22</v>
      </c>
      <c r="I63" s="48">
        <v>807.93</v>
      </c>
      <c r="J63" s="42">
        <f>J62</f>
        <v>3485</v>
      </c>
      <c r="K63" s="51">
        <f t="shared" si="4"/>
        <v>0.23183070301291248</v>
      </c>
      <c r="L63" s="24"/>
    </row>
    <row r="64" spans="1:16" x14ac:dyDescent="0.25">
      <c r="A64" s="85" t="s">
        <v>12</v>
      </c>
      <c r="B64" s="85"/>
      <c r="C64" s="85"/>
      <c r="D64" s="85"/>
      <c r="E64" s="85"/>
      <c r="F64" s="20" t="s">
        <v>14</v>
      </c>
      <c r="G64" s="22">
        <v>19.97</v>
      </c>
      <c r="H64" s="22">
        <v>56.04</v>
      </c>
      <c r="I64" s="48">
        <v>1098.3900000000001</v>
      </c>
      <c r="J64" s="42">
        <f>J62</f>
        <v>3485</v>
      </c>
      <c r="K64" s="51">
        <f t="shared" si="4"/>
        <v>0.31517647058823534</v>
      </c>
      <c r="L64" s="24"/>
      <c r="M64" s="65"/>
    </row>
    <row r="65" spans="1:13" customFormat="1" ht="15" customHeight="1" x14ac:dyDescent="0.25">
      <c r="A65" s="107" t="s">
        <v>15</v>
      </c>
      <c r="B65" s="108"/>
      <c r="C65" s="108"/>
      <c r="D65" s="108"/>
      <c r="E65" s="108"/>
      <c r="F65" s="108"/>
      <c r="G65" s="108"/>
      <c r="H65" s="109"/>
      <c r="I65" s="41">
        <f t="shared" ref="I65" si="5">SUM(I61:I64)</f>
        <v>38308.519999999997</v>
      </c>
      <c r="J65" s="41"/>
      <c r="K65" s="41">
        <f>SUM(K61:K64)</f>
        <v>10.992401721664276</v>
      </c>
      <c r="L65" s="24"/>
      <c r="M65" s="65"/>
    </row>
    <row r="67" spans="1:13" x14ac:dyDescent="0.25">
      <c r="A67" s="91" t="s">
        <v>16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</row>
    <row r="68" spans="1:13" ht="45" x14ac:dyDescent="0.25">
      <c r="A68" s="86" t="s">
        <v>20</v>
      </c>
      <c r="B68" s="86"/>
      <c r="C68" s="86"/>
      <c r="D68" s="86"/>
      <c r="E68" s="86"/>
      <c r="F68" s="14" t="s">
        <v>7</v>
      </c>
      <c r="G68" s="14" t="s">
        <v>60</v>
      </c>
      <c r="H68" s="14" t="s">
        <v>59</v>
      </c>
      <c r="I68" s="14" t="s">
        <v>65</v>
      </c>
      <c r="J68" s="14" t="s">
        <v>63</v>
      </c>
      <c r="K68" s="30" t="s">
        <v>64</v>
      </c>
      <c r="L68" s="17"/>
    </row>
    <row r="69" spans="1:13" ht="14.25" customHeight="1" x14ac:dyDescent="0.25">
      <c r="A69" s="85" t="s">
        <v>17</v>
      </c>
      <c r="B69" s="85"/>
      <c r="C69" s="85"/>
      <c r="D69" s="85"/>
      <c r="E69" s="85"/>
      <c r="F69" s="20" t="s">
        <v>18</v>
      </c>
      <c r="G69" s="32">
        <v>1.1759999999999999</v>
      </c>
      <c r="H69" s="22">
        <v>1135.27</v>
      </c>
      <c r="I69" s="22">
        <f>G69*H69</f>
        <v>1335.0775199999998</v>
      </c>
      <c r="J69" s="42">
        <f>J63</f>
        <v>3485</v>
      </c>
      <c r="K69" s="23">
        <f>I69/J69</f>
        <v>0.38309254519368718</v>
      </c>
      <c r="L69" s="24"/>
      <c r="M69" s="63"/>
    </row>
    <row r="70" spans="1:13" ht="14.25" customHeight="1" x14ac:dyDescent="0.25">
      <c r="A70" s="85" t="s">
        <v>45</v>
      </c>
      <c r="B70" s="85"/>
      <c r="C70" s="85"/>
      <c r="D70" s="85"/>
      <c r="E70" s="85"/>
      <c r="F70" s="20" t="s">
        <v>18</v>
      </c>
      <c r="G70" s="32">
        <v>1.1759999999999999</v>
      </c>
      <c r="H70" s="22">
        <v>731.4</v>
      </c>
      <c r="I70" s="22">
        <f t="shared" ref="I70:I73" si="6">G70*H70</f>
        <v>860.12639999999988</v>
      </c>
      <c r="J70" s="42">
        <f>J62</f>
        <v>3485</v>
      </c>
      <c r="K70" s="23">
        <f t="shared" ref="K70:K74" si="7">I70/J70</f>
        <v>0.24680814921090383</v>
      </c>
      <c r="L70" s="24"/>
    </row>
    <row r="71" spans="1:13" ht="14.25" customHeight="1" x14ac:dyDescent="0.25">
      <c r="A71" s="85" t="s">
        <v>44</v>
      </c>
      <c r="B71" s="85"/>
      <c r="C71" s="85"/>
      <c r="D71" s="85"/>
      <c r="E71" s="85"/>
      <c r="F71" s="20" t="s">
        <v>18</v>
      </c>
      <c r="G71" s="32">
        <v>1.1759999999999999</v>
      </c>
      <c r="H71" s="22">
        <v>2100</v>
      </c>
      <c r="I71" s="22">
        <f t="shared" si="6"/>
        <v>2469.6</v>
      </c>
      <c r="J71" s="42">
        <f>J69</f>
        <v>3485</v>
      </c>
      <c r="K71" s="23">
        <f t="shared" si="7"/>
        <v>0.70863701578192251</v>
      </c>
      <c r="L71" s="24"/>
    </row>
    <row r="72" spans="1:13" ht="14.25" customHeight="1" x14ac:dyDescent="0.25">
      <c r="A72" s="85" t="s">
        <v>46</v>
      </c>
      <c r="B72" s="85"/>
      <c r="C72" s="85"/>
      <c r="D72" s="85"/>
      <c r="E72" s="85"/>
      <c r="F72" s="20" t="s">
        <v>18</v>
      </c>
      <c r="G72" s="32">
        <v>1.1759999999999999</v>
      </c>
      <c r="H72" s="22">
        <v>2900</v>
      </c>
      <c r="I72" s="22">
        <f t="shared" si="6"/>
        <v>3410.3999999999996</v>
      </c>
      <c r="J72" s="42">
        <f>J71</f>
        <v>3485</v>
      </c>
      <c r="K72" s="23">
        <f t="shared" si="7"/>
        <v>0.9785939741750358</v>
      </c>
      <c r="L72" s="24"/>
    </row>
    <row r="73" spans="1:13" ht="14.25" customHeight="1" x14ac:dyDescent="0.25">
      <c r="A73" s="85" t="s">
        <v>118</v>
      </c>
      <c r="B73" s="85"/>
      <c r="C73" s="85"/>
      <c r="D73" s="85"/>
      <c r="E73" s="85"/>
      <c r="F73" s="20" t="s">
        <v>18</v>
      </c>
      <c r="G73" s="32">
        <v>1.1759999999999999</v>
      </c>
      <c r="H73" s="22">
        <v>800</v>
      </c>
      <c r="I73" s="22">
        <f t="shared" si="6"/>
        <v>940.8</v>
      </c>
      <c r="J73" s="42">
        <f>J72</f>
        <v>3485</v>
      </c>
      <c r="K73" s="59">
        <f t="shared" ref="K73" si="8">I73/J73</f>
        <v>0.26995695839311334</v>
      </c>
      <c r="L73" s="24"/>
    </row>
    <row r="74" spans="1:13" ht="30.75" customHeight="1" x14ac:dyDescent="0.25">
      <c r="A74" s="104" t="s">
        <v>67</v>
      </c>
      <c r="B74" s="105"/>
      <c r="C74" s="105"/>
      <c r="D74" s="105"/>
      <c r="E74" s="106"/>
      <c r="F74" s="20" t="s">
        <v>18</v>
      </c>
      <c r="G74" s="32">
        <v>1.0780000000000001</v>
      </c>
      <c r="H74" s="22">
        <f>4831.82</f>
        <v>4831.82</v>
      </c>
      <c r="I74" s="22">
        <f>G74*H74-0.1</f>
        <v>5208.60196</v>
      </c>
      <c r="J74" s="42">
        <f>J72</f>
        <v>3485</v>
      </c>
      <c r="K74" s="22">
        <f t="shared" si="7"/>
        <v>1.4945773199426111</v>
      </c>
      <c r="L74" s="28"/>
      <c r="M74" s="63"/>
    </row>
    <row r="75" spans="1:13" customFormat="1" ht="15.75" customHeight="1" x14ac:dyDescent="0.25">
      <c r="A75" s="102" t="s">
        <v>19</v>
      </c>
      <c r="B75" s="103"/>
      <c r="C75" s="103"/>
      <c r="D75" s="103"/>
      <c r="E75" s="103"/>
      <c r="F75" s="103"/>
      <c r="G75" s="103"/>
      <c r="H75" s="110"/>
      <c r="I75" s="39">
        <f>SUM(I69:I74)</f>
        <v>14224.605879999999</v>
      </c>
      <c r="J75" s="39"/>
      <c r="K75" s="39">
        <f>SUM(K69:K74)</f>
        <v>4.081665962697274</v>
      </c>
      <c r="L75" s="24"/>
      <c r="M75" s="65"/>
    </row>
    <row r="77" spans="1:13" x14ac:dyDescent="0.25">
      <c r="A77" s="91" t="s">
        <v>99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</row>
    <row r="78" spans="1:13" ht="45" x14ac:dyDescent="0.25">
      <c r="A78" s="92" t="s">
        <v>20</v>
      </c>
      <c r="B78" s="93"/>
      <c r="C78" s="93"/>
      <c r="D78" s="93"/>
      <c r="E78" s="94"/>
      <c r="F78" s="13" t="s">
        <v>7</v>
      </c>
      <c r="G78" s="13" t="s">
        <v>60</v>
      </c>
      <c r="H78" s="13" t="s">
        <v>59</v>
      </c>
      <c r="I78" s="13" t="s">
        <v>65</v>
      </c>
      <c r="J78" s="13" t="s">
        <v>63</v>
      </c>
      <c r="K78" s="15" t="s">
        <v>64</v>
      </c>
      <c r="L78" s="17"/>
      <c r="M78" s="16"/>
    </row>
    <row r="79" spans="1:13" ht="35.25" customHeight="1" x14ac:dyDescent="0.25">
      <c r="A79" s="86" t="s">
        <v>21</v>
      </c>
      <c r="B79" s="86"/>
      <c r="C79" s="86"/>
      <c r="D79" s="86"/>
      <c r="E79" s="86"/>
      <c r="F79" s="34" t="s">
        <v>22</v>
      </c>
      <c r="G79" s="32">
        <v>0.19600000000000001</v>
      </c>
      <c r="H79" s="52">
        <v>400</v>
      </c>
      <c r="I79" s="22">
        <f>G79*H79*12</f>
        <v>940.80000000000007</v>
      </c>
      <c r="J79" s="42">
        <f>J74</f>
        <v>3485</v>
      </c>
      <c r="K79" s="23">
        <f>I79/J79</f>
        <v>0.26995695839311334</v>
      </c>
      <c r="L79" s="33"/>
      <c r="M79" s="28"/>
    </row>
    <row r="80" spans="1:13" ht="35.25" customHeight="1" x14ac:dyDescent="0.25">
      <c r="A80" s="86" t="s">
        <v>119</v>
      </c>
      <c r="B80" s="86"/>
      <c r="C80" s="86"/>
      <c r="D80" s="86"/>
      <c r="E80" s="86"/>
      <c r="F80" s="34" t="s">
        <v>25</v>
      </c>
      <c r="G80" s="32"/>
      <c r="H80" s="52"/>
      <c r="I80" s="22">
        <v>411.6</v>
      </c>
      <c r="J80" s="42">
        <v>3485</v>
      </c>
      <c r="K80" s="59">
        <f>I80/J80</f>
        <v>0.1181061692969871</v>
      </c>
      <c r="L80" s="33"/>
      <c r="M80" s="28"/>
    </row>
    <row r="81" spans="1:14" ht="35.25" customHeight="1" x14ac:dyDescent="0.25">
      <c r="A81" s="86" t="s">
        <v>100</v>
      </c>
      <c r="B81" s="86"/>
      <c r="C81" s="86"/>
      <c r="D81" s="86"/>
      <c r="E81" s="86"/>
      <c r="F81" s="34" t="s">
        <v>101</v>
      </c>
      <c r="G81" s="32">
        <v>9.8000000000000004E-2</v>
      </c>
      <c r="H81" s="52">
        <v>5000</v>
      </c>
      <c r="I81" s="22">
        <f>G81*H81*12</f>
        <v>5880</v>
      </c>
      <c r="J81" s="42">
        <f>J79</f>
        <v>3485</v>
      </c>
      <c r="K81" s="23">
        <f>I81/J81</f>
        <v>1.6872309899569584</v>
      </c>
      <c r="L81" s="33"/>
      <c r="M81" s="28"/>
    </row>
    <row r="82" spans="1:14" x14ac:dyDescent="0.25">
      <c r="A82" s="102" t="s">
        <v>23</v>
      </c>
      <c r="B82" s="103"/>
      <c r="C82" s="103"/>
      <c r="D82" s="103"/>
      <c r="E82" s="103"/>
      <c r="F82" s="103"/>
      <c r="G82" s="103"/>
      <c r="H82" s="110"/>
      <c r="I82" s="43">
        <f>SUM(I79:I81)</f>
        <v>7232.4</v>
      </c>
      <c r="J82" s="44"/>
      <c r="K82" s="44">
        <f>SUM(K79:K81)</f>
        <v>2.0752941176470587</v>
      </c>
      <c r="L82" s="45"/>
      <c r="M82" s="69"/>
    </row>
    <row r="84" spans="1:14" x14ac:dyDescent="0.25">
      <c r="A84" s="91" t="s">
        <v>40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</row>
    <row r="85" spans="1:14" ht="57.75" customHeight="1" x14ac:dyDescent="0.25">
      <c r="A85" s="92" t="s">
        <v>5</v>
      </c>
      <c r="B85" s="93"/>
      <c r="C85" s="93"/>
      <c r="D85" s="93"/>
      <c r="E85" s="94"/>
      <c r="F85" s="13" t="s">
        <v>6</v>
      </c>
      <c r="G85" s="13" t="s">
        <v>1</v>
      </c>
      <c r="H85" s="13" t="s">
        <v>61</v>
      </c>
      <c r="I85" s="13" t="s">
        <v>62</v>
      </c>
      <c r="J85" s="13" t="s">
        <v>63</v>
      </c>
      <c r="K85" s="15" t="s">
        <v>64</v>
      </c>
      <c r="L85" s="17"/>
      <c r="N85" s="63"/>
    </row>
    <row r="86" spans="1:14" x14ac:dyDescent="0.25">
      <c r="A86" s="85" t="s">
        <v>3</v>
      </c>
      <c r="B86" s="85"/>
      <c r="C86" s="85"/>
      <c r="D86" s="85"/>
      <c r="E86" s="85"/>
      <c r="F86" s="35">
        <v>20472.11</v>
      </c>
      <c r="G86" s="20">
        <f>L19</f>
        <v>9.8000000000000004E-2</v>
      </c>
      <c r="H86" s="47">
        <f>F86*G86*12</f>
        <v>24075.201360000003</v>
      </c>
      <c r="I86" s="22">
        <f>H86*1.302</f>
        <v>31345.912170720003</v>
      </c>
      <c r="J86" s="42">
        <f>J79</f>
        <v>3485</v>
      </c>
      <c r="K86" s="23">
        <f>I86/J86</f>
        <v>8.9945228610387389</v>
      </c>
      <c r="L86" s="24"/>
    </row>
    <row r="87" spans="1:14" ht="18.75" customHeight="1" x14ac:dyDescent="0.25">
      <c r="A87" s="85" t="s">
        <v>47</v>
      </c>
      <c r="B87" s="85"/>
      <c r="C87" s="85"/>
      <c r="D87" s="85"/>
      <c r="E87" s="85"/>
      <c r="F87" s="35">
        <f>17153.71-5.6945</f>
        <v>17148.015499999998</v>
      </c>
      <c r="G87" s="20">
        <f>L20</f>
        <v>9.8000000000000004E-2</v>
      </c>
      <c r="H87" s="47">
        <f>F87*G87*12</f>
        <v>20166.066227999996</v>
      </c>
      <c r="I87" s="22">
        <f>H87*1.302</f>
        <v>26256.218228855996</v>
      </c>
      <c r="J87" s="42">
        <f>J86</f>
        <v>3485</v>
      </c>
      <c r="K87" s="23">
        <f>I87/J87</f>
        <v>7.5340654889113328</v>
      </c>
      <c r="L87" s="24"/>
    </row>
    <row r="88" spans="1:14" x14ac:dyDescent="0.25">
      <c r="A88" s="36" t="s">
        <v>24</v>
      </c>
      <c r="B88" s="36"/>
      <c r="C88" s="36"/>
      <c r="D88" s="36"/>
      <c r="E88" s="36"/>
      <c r="F88" s="20"/>
      <c r="G88" s="20"/>
      <c r="H88" s="20"/>
      <c r="I88" s="43">
        <f>SUM(I86:I87)</f>
        <v>57602.130399575995</v>
      </c>
      <c r="J88" s="44"/>
      <c r="K88" s="44">
        <f>SUM(K86:K87)</f>
        <v>16.52858834995007</v>
      </c>
      <c r="L88" s="24"/>
    </row>
    <row r="89" spans="1:14" ht="10.5" customHeight="1" x14ac:dyDescent="0.25">
      <c r="F89" s="37"/>
      <c r="G89" s="37"/>
      <c r="H89" s="37"/>
      <c r="I89" s="37"/>
      <c r="J89" s="37"/>
      <c r="K89" s="37"/>
      <c r="L89" s="37"/>
    </row>
    <row r="90" spans="1:14" customFormat="1" x14ac:dyDescent="0.25">
      <c r="A90" s="111" t="s">
        <v>68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2"/>
      <c r="M90" s="10"/>
    </row>
    <row r="91" spans="1:14" ht="49.5" customHeight="1" x14ac:dyDescent="0.25">
      <c r="A91" s="86" t="s">
        <v>70</v>
      </c>
      <c r="B91" s="86"/>
      <c r="C91" s="86"/>
      <c r="D91" s="86"/>
      <c r="E91" s="86"/>
      <c r="F91" s="13" t="s">
        <v>7</v>
      </c>
      <c r="G91" s="13" t="s">
        <v>60</v>
      </c>
      <c r="H91" s="13" t="s">
        <v>59</v>
      </c>
      <c r="I91" s="13" t="s">
        <v>65</v>
      </c>
      <c r="J91" s="13" t="s">
        <v>63</v>
      </c>
      <c r="K91" s="15" t="s">
        <v>64</v>
      </c>
      <c r="L91" s="17"/>
    </row>
    <row r="92" spans="1:14" x14ac:dyDescent="0.25">
      <c r="A92" s="85" t="s">
        <v>102</v>
      </c>
      <c r="B92" s="85"/>
      <c r="C92" s="85"/>
      <c r="D92" s="85"/>
      <c r="E92" s="85"/>
      <c r="F92" s="20" t="s">
        <v>25</v>
      </c>
      <c r="G92" s="32"/>
      <c r="H92" s="47"/>
      <c r="I92" s="22">
        <v>4258.1000000000004</v>
      </c>
      <c r="J92" s="42">
        <f>J87</f>
        <v>3485</v>
      </c>
      <c r="K92" s="38">
        <f>I92/J92</f>
        <v>1.2218364418938308</v>
      </c>
      <c r="L92" s="24"/>
    </row>
    <row r="93" spans="1:14" customFormat="1" x14ac:dyDescent="0.25">
      <c r="A93" s="102" t="s">
        <v>69</v>
      </c>
      <c r="B93" s="103"/>
      <c r="C93" s="103"/>
      <c r="D93" s="103"/>
      <c r="E93" s="103"/>
      <c r="F93" s="103"/>
      <c r="G93" s="103"/>
      <c r="H93" s="103"/>
      <c r="I93" s="43">
        <f>SUM(I92:I92)</f>
        <v>4258.1000000000004</v>
      </c>
      <c r="J93" s="44"/>
      <c r="K93" s="44">
        <f>SUM(K92:K92)</f>
        <v>1.2218364418938308</v>
      </c>
      <c r="L93" s="24"/>
      <c r="M93" s="65"/>
    </row>
    <row r="94" spans="1:14" x14ac:dyDescent="0.25">
      <c r="F94" s="37"/>
      <c r="G94" s="37"/>
      <c r="H94" s="37"/>
      <c r="I94" s="37"/>
      <c r="J94" s="37"/>
      <c r="K94" s="37"/>
      <c r="L94" s="37"/>
    </row>
    <row r="95" spans="1:14" x14ac:dyDescent="0.25">
      <c r="A95" s="91" t="s">
        <v>26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7" spans="1:14" ht="15" customHeight="1" x14ac:dyDescent="0.25">
      <c r="A97" s="101" t="s">
        <v>27</v>
      </c>
      <c r="B97" s="101"/>
      <c r="C97" s="101"/>
      <c r="D97" s="86" t="s">
        <v>28</v>
      </c>
      <c r="E97" s="86"/>
      <c r="F97" s="86"/>
      <c r="G97" s="86"/>
      <c r="H97" s="86"/>
      <c r="I97" s="86"/>
      <c r="J97" s="86"/>
      <c r="K97" s="101" t="s">
        <v>39</v>
      </c>
      <c r="L97" s="101"/>
    </row>
    <row r="98" spans="1:14" ht="30" x14ac:dyDescent="0.25">
      <c r="A98" s="20" t="s">
        <v>29</v>
      </c>
      <c r="B98" s="14" t="s">
        <v>30</v>
      </c>
      <c r="C98" s="20" t="s">
        <v>31</v>
      </c>
      <c r="D98" s="20" t="s">
        <v>32</v>
      </c>
      <c r="E98" s="20" t="s">
        <v>33</v>
      </c>
      <c r="F98" s="20" t="s">
        <v>34</v>
      </c>
      <c r="G98" s="20" t="s">
        <v>35</v>
      </c>
      <c r="H98" s="20" t="s">
        <v>36</v>
      </c>
      <c r="I98" s="20" t="s">
        <v>37</v>
      </c>
      <c r="J98" s="20" t="s">
        <v>38</v>
      </c>
      <c r="K98" s="101"/>
      <c r="L98" s="101"/>
    </row>
    <row r="99" spans="1:14" x14ac:dyDescent="0.25">
      <c r="A99" s="22">
        <f>K57</f>
        <v>117.47209311438507</v>
      </c>
      <c r="B99" s="20"/>
      <c r="C99" s="20"/>
      <c r="D99" s="22">
        <f>K65</f>
        <v>10.992401721664276</v>
      </c>
      <c r="E99" s="22">
        <f>K75</f>
        <v>4.081665962697274</v>
      </c>
      <c r="F99" s="20"/>
      <c r="G99" s="22">
        <f>K82</f>
        <v>2.0752941176470587</v>
      </c>
      <c r="H99" s="20">
        <v>0</v>
      </c>
      <c r="I99" s="22">
        <f>K88</f>
        <v>16.52858834995007</v>
      </c>
      <c r="J99" s="22">
        <f>K93</f>
        <v>1.2218364418938308</v>
      </c>
      <c r="K99" s="99">
        <f>SUM(A99:J99)</f>
        <v>152.37187970823757</v>
      </c>
      <c r="L99" s="100"/>
      <c r="M99" s="79"/>
      <c r="N99" s="49"/>
    </row>
    <row r="101" spans="1:14" x14ac:dyDescent="0.25">
      <c r="A101" s="2"/>
      <c r="B101" s="3"/>
      <c r="C101" s="4"/>
      <c r="D101" s="5"/>
      <c r="E101" s="5"/>
      <c r="F101" s="5"/>
    </row>
    <row r="102" spans="1:14" ht="15.75" x14ac:dyDescent="0.25">
      <c r="A102" s="1" t="s">
        <v>56</v>
      </c>
      <c r="B102" s="1"/>
      <c r="C102" s="1"/>
      <c r="D102" s="1"/>
      <c r="E102" s="1"/>
      <c r="F102" s="18"/>
      <c r="G102" s="18" t="s">
        <v>58</v>
      </c>
      <c r="H102" s="18"/>
      <c r="I102" s="56">
        <f>I93+I88+I82+I75+I65+I57</f>
        <v>531016.01078320807</v>
      </c>
      <c r="L102" s="56">
        <f>K99*J92+0.01</f>
        <v>531016.01078320795</v>
      </c>
    </row>
    <row r="103" spans="1:14" ht="15.75" x14ac:dyDescent="0.25">
      <c r="A103" s="6"/>
      <c r="B103" s="1"/>
      <c r="C103" s="7"/>
      <c r="D103" s="8"/>
      <c r="E103" s="8"/>
      <c r="F103" s="8"/>
    </row>
    <row r="104" spans="1:14" x14ac:dyDescent="0.25">
      <c r="I104" s="49"/>
    </row>
    <row r="105" spans="1:14" ht="15.75" x14ac:dyDescent="0.25">
      <c r="A105" s="6" t="s">
        <v>120</v>
      </c>
      <c r="B105" s="1"/>
      <c r="C105" s="6"/>
      <c r="D105" s="1"/>
      <c r="H105" s="49"/>
      <c r="J105" s="49"/>
    </row>
    <row r="106" spans="1:14" ht="15.75" x14ac:dyDescent="0.25">
      <c r="A106" s="6" t="s">
        <v>57</v>
      </c>
      <c r="B106" s="1"/>
      <c r="C106" s="6"/>
      <c r="D106" s="1"/>
    </row>
    <row r="108" spans="1:14" x14ac:dyDescent="0.25">
      <c r="H108" s="49"/>
    </row>
  </sheetData>
  <mergeCells count="98">
    <mergeCell ref="A75:H75"/>
    <mergeCell ref="A82:H82"/>
    <mergeCell ref="A90:L90"/>
    <mergeCell ref="A54:E54"/>
    <mergeCell ref="A43:E43"/>
    <mergeCell ref="A47:E47"/>
    <mergeCell ref="A50:E50"/>
    <mergeCell ref="A51:E51"/>
    <mergeCell ref="A45:E45"/>
    <mergeCell ref="A53:E53"/>
    <mergeCell ref="A71:E71"/>
    <mergeCell ref="A72:E72"/>
    <mergeCell ref="A65:H65"/>
    <mergeCell ref="A73:E73"/>
    <mergeCell ref="A74:E74"/>
    <mergeCell ref="A63:E63"/>
    <mergeCell ref="A24:E24"/>
    <mergeCell ref="G24:K24"/>
    <mergeCell ref="A25:E25"/>
    <mergeCell ref="G25:K25"/>
    <mergeCell ref="A21:E21"/>
    <mergeCell ref="G21:K21"/>
    <mergeCell ref="A22:E22"/>
    <mergeCell ref="G22:K22"/>
    <mergeCell ref="A23:E23"/>
    <mergeCell ref="G23:K23"/>
    <mergeCell ref="A18:E18"/>
    <mergeCell ref="G18:K18"/>
    <mergeCell ref="A19:E19"/>
    <mergeCell ref="G19:K19"/>
    <mergeCell ref="A20:E20"/>
    <mergeCell ref="G20:K20"/>
    <mergeCell ref="A26:E26"/>
    <mergeCell ref="G26:K26"/>
    <mergeCell ref="A30:E30"/>
    <mergeCell ref="G30:K30"/>
    <mergeCell ref="A27:E27"/>
    <mergeCell ref="G27:K27"/>
    <mergeCell ref="A28:E28"/>
    <mergeCell ref="G28:K28"/>
    <mergeCell ref="A29:E29"/>
    <mergeCell ref="G29:K29"/>
    <mergeCell ref="A42:E42"/>
    <mergeCell ref="A44:E44"/>
    <mergeCell ref="A57:H57"/>
    <mergeCell ref="A48:E48"/>
    <mergeCell ref="A49:E49"/>
    <mergeCell ref="A77:L77"/>
    <mergeCell ref="A41:E41"/>
    <mergeCell ref="A95:L95"/>
    <mergeCell ref="D97:J97"/>
    <mergeCell ref="G36:K36"/>
    <mergeCell ref="A56:E56"/>
    <mergeCell ref="A52:E52"/>
    <mergeCell ref="A46:E46"/>
    <mergeCell ref="A36:E36"/>
    <mergeCell ref="A61:E61"/>
    <mergeCell ref="A64:E64"/>
    <mergeCell ref="A67:L67"/>
    <mergeCell ref="A68:E68"/>
    <mergeCell ref="A69:E69"/>
    <mergeCell ref="A70:E70"/>
    <mergeCell ref="A37:E37"/>
    <mergeCell ref="K99:L99"/>
    <mergeCell ref="A78:E78"/>
    <mergeCell ref="A79:E79"/>
    <mergeCell ref="A84:L84"/>
    <mergeCell ref="A85:E85"/>
    <mergeCell ref="A86:E86"/>
    <mergeCell ref="A87:E87"/>
    <mergeCell ref="A92:E92"/>
    <mergeCell ref="A97:C97"/>
    <mergeCell ref="K97:L98"/>
    <mergeCell ref="A91:E91"/>
    <mergeCell ref="A93:H93"/>
    <mergeCell ref="A81:E81"/>
    <mergeCell ref="A80:E80"/>
    <mergeCell ref="A4:E4"/>
    <mergeCell ref="A6:E6"/>
    <mergeCell ref="A8:L8"/>
    <mergeCell ref="A9:L9"/>
    <mergeCell ref="A10:L10"/>
    <mergeCell ref="A31:E31"/>
    <mergeCell ref="G31:K31"/>
    <mergeCell ref="G35:K35"/>
    <mergeCell ref="A60:E60"/>
    <mergeCell ref="A62:E62"/>
    <mergeCell ref="A32:E32"/>
    <mergeCell ref="G32:K32"/>
    <mergeCell ref="A33:E33"/>
    <mergeCell ref="G33:K33"/>
    <mergeCell ref="A34:E34"/>
    <mergeCell ref="G34:K34"/>
    <mergeCell ref="A35:E35"/>
    <mergeCell ref="G37:K37"/>
    <mergeCell ref="A59:L59"/>
    <mergeCell ref="A40:E40"/>
    <mergeCell ref="A55:E55"/>
  </mergeCells>
  <printOptions horizontalCentered="1"/>
  <pageMargins left="0" right="0" top="0" bottom="0" header="0.27559055118110237" footer="0.19685039370078741"/>
  <pageSetup paperSize="9" scale="69" orientation="landscape" horizontalDpi="180" verticalDpi="180" r:id="rId1"/>
  <rowBreaks count="1" manualBreakCount="1">
    <brk id="52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view="pageBreakPreview" topLeftCell="A64" zoomScale="60" zoomScaleNormal="90" workbookViewId="0">
      <selection activeCell="I103" sqref="I103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6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2.75" customHeight="1" x14ac:dyDescent="0.25">
      <c r="A3" s="11"/>
      <c r="B3" s="11"/>
      <c r="C3" s="11"/>
    </row>
    <row r="4" spans="1:12" ht="15.75" x14ac:dyDescent="0.25">
      <c r="A4" s="95" t="s">
        <v>55</v>
      </c>
      <c r="B4" s="95"/>
      <c r="C4" s="95"/>
      <c r="D4" s="96"/>
      <c r="E4" s="96"/>
    </row>
    <row r="5" spans="1:12" ht="12.75" customHeight="1" x14ac:dyDescent="0.25">
      <c r="A5" s="12"/>
      <c r="B5" s="12"/>
      <c r="C5" s="12"/>
    </row>
    <row r="6" spans="1:12" ht="15.75" x14ac:dyDescent="0.25">
      <c r="A6" s="97" t="s">
        <v>121</v>
      </c>
      <c r="B6" s="97"/>
      <c r="C6" s="97"/>
      <c r="D6" s="96"/>
      <c r="E6" s="96"/>
    </row>
    <row r="8" spans="1:12" ht="15.75" x14ac:dyDescent="0.25">
      <c r="A8" s="98" t="s">
        <v>52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x14ac:dyDescent="0.25">
      <c r="A9" s="98" t="s">
        <v>106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ht="15.75" customHeight="1" x14ac:dyDescent="0.25">
      <c r="A10" s="98" t="s">
        <v>115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2" spans="1:12" x14ac:dyDescent="0.25">
      <c r="A12" s="9" t="s">
        <v>111</v>
      </c>
    </row>
    <row r="13" spans="1:12" x14ac:dyDescent="0.25">
      <c r="A13" s="9" t="s">
        <v>91</v>
      </c>
    </row>
    <row r="14" spans="1:12" x14ac:dyDescent="0.25">
      <c r="A14" s="9" t="s">
        <v>92</v>
      </c>
    </row>
    <row r="15" spans="1:12" x14ac:dyDescent="0.25">
      <c r="A15" s="9" t="s">
        <v>88</v>
      </c>
    </row>
    <row r="16" spans="1:12" x14ac:dyDescent="0.25">
      <c r="A16" s="9" t="s">
        <v>113</v>
      </c>
    </row>
    <row r="17" spans="1:12" ht="18.75" customHeight="1" x14ac:dyDescent="0.25">
      <c r="A17" s="9" t="s">
        <v>89</v>
      </c>
    </row>
    <row r="18" spans="1:12" ht="33" customHeight="1" x14ac:dyDescent="0.25">
      <c r="A18" s="101" t="s">
        <v>0</v>
      </c>
      <c r="B18" s="101"/>
      <c r="C18" s="101"/>
      <c r="D18" s="101"/>
      <c r="E18" s="101"/>
      <c r="F18" s="13" t="s">
        <v>1</v>
      </c>
      <c r="G18" s="101" t="s">
        <v>2</v>
      </c>
      <c r="H18" s="101"/>
      <c r="I18" s="101"/>
      <c r="J18" s="101"/>
      <c r="K18" s="101"/>
      <c r="L18" s="20" t="s">
        <v>1</v>
      </c>
    </row>
    <row r="19" spans="1:12" ht="30.75" customHeight="1" x14ac:dyDescent="0.25">
      <c r="A19" s="104" t="s">
        <v>48</v>
      </c>
      <c r="B19" s="105"/>
      <c r="C19" s="105"/>
      <c r="D19" s="105"/>
      <c r="E19" s="106"/>
      <c r="F19" s="20">
        <v>0.87580000000000002</v>
      </c>
      <c r="G19" s="84" t="s">
        <v>3</v>
      </c>
      <c r="H19" s="84"/>
      <c r="I19" s="84"/>
      <c r="J19" s="84"/>
      <c r="K19" s="84"/>
      <c r="L19" s="20">
        <v>0.87580000000000002</v>
      </c>
    </row>
    <row r="20" spans="1:12" ht="15" customHeight="1" x14ac:dyDescent="0.25">
      <c r="A20" s="85" t="s">
        <v>77</v>
      </c>
      <c r="B20" s="85"/>
      <c r="C20" s="85"/>
      <c r="D20" s="85"/>
      <c r="E20" s="85"/>
      <c r="F20" s="20">
        <v>0.87580000000000002</v>
      </c>
      <c r="G20" s="84" t="s">
        <v>49</v>
      </c>
      <c r="H20" s="84"/>
      <c r="I20" s="84"/>
      <c r="J20" s="84"/>
      <c r="K20" s="84"/>
      <c r="L20" s="20">
        <v>0.87580000000000002</v>
      </c>
    </row>
    <row r="21" spans="1:12" ht="15" customHeight="1" x14ac:dyDescent="0.25">
      <c r="A21" s="85" t="s">
        <v>81</v>
      </c>
      <c r="B21" s="85"/>
      <c r="C21" s="85"/>
      <c r="D21" s="85"/>
      <c r="E21" s="85"/>
      <c r="F21" s="20">
        <v>0.87580000000000002</v>
      </c>
      <c r="G21" s="85"/>
      <c r="H21" s="85"/>
      <c r="I21" s="85"/>
      <c r="J21" s="85"/>
      <c r="K21" s="85"/>
      <c r="L21" s="20"/>
    </row>
    <row r="22" spans="1:12" ht="15" customHeight="1" x14ac:dyDescent="0.25">
      <c r="A22" s="85" t="s">
        <v>75</v>
      </c>
      <c r="B22" s="85"/>
      <c r="C22" s="85"/>
      <c r="D22" s="85"/>
      <c r="E22" s="85"/>
      <c r="F22" s="20">
        <v>0.87580000000000002</v>
      </c>
      <c r="G22" s="85"/>
      <c r="H22" s="85"/>
      <c r="I22" s="85"/>
      <c r="J22" s="85"/>
      <c r="K22" s="85"/>
      <c r="L22" s="20"/>
    </row>
    <row r="23" spans="1:12" ht="14.25" customHeight="1" x14ac:dyDescent="0.25">
      <c r="A23" s="85" t="s">
        <v>78</v>
      </c>
      <c r="B23" s="85"/>
      <c r="C23" s="85"/>
      <c r="D23" s="85"/>
      <c r="E23" s="85"/>
      <c r="F23" s="20">
        <v>0.43790000000000001</v>
      </c>
      <c r="G23" s="84"/>
      <c r="H23" s="84"/>
      <c r="I23" s="84"/>
      <c r="J23" s="84"/>
      <c r="K23" s="84"/>
      <c r="L23" s="20"/>
    </row>
    <row r="24" spans="1:12" ht="15" customHeight="1" x14ac:dyDescent="0.25">
      <c r="A24" s="85" t="s">
        <v>83</v>
      </c>
      <c r="B24" s="85"/>
      <c r="C24" s="85"/>
      <c r="D24" s="85"/>
      <c r="E24" s="85"/>
      <c r="F24" s="20">
        <v>0.87580000000000002</v>
      </c>
      <c r="G24" s="84"/>
      <c r="H24" s="84"/>
      <c r="I24" s="84"/>
      <c r="J24" s="84"/>
      <c r="K24" s="84"/>
      <c r="L24" s="22"/>
    </row>
    <row r="25" spans="1:12" ht="15" customHeight="1" x14ac:dyDescent="0.25">
      <c r="A25" s="84" t="s">
        <v>41</v>
      </c>
      <c r="B25" s="84"/>
      <c r="C25" s="84"/>
      <c r="D25" s="84"/>
      <c r="E25" s="84"/>
      <c r="F25" s="20">
        <v>2.8462999999999998</v>
      </c>
      <c r="G25" s="84"/>
      <c r="H25" s="84"/>
      <c r="I25" s="84"/>
      <c r="J25" s="84"/>
      <c r="K25" s="84"/>
      <c r="L25" s="20"/>
    </row>
    <row r="26" spans="1:12" ht="15" customHeight="1" x14ac:dyDescent="0.25">
      <c r="A26" s="87" t="s">
        <v>84</v>
      </c>
      <c r="B26" s="88"/>
      <c r="C26" s="88"/>
      <c r="D26" s="88"/>
      <c r="E26" s="89"/>
      <c r="F26" s="20">
        <v>0.87580000000000002</v>
      </c>
      <c r="G26" s="84"/>
      <c r="H26" s="84"/>
      <c r="I26" s="84"/>
      <c r="J26" s="84"/>
      <c r="K26" s="84"/>
      <c r="L26" s="21"/>
    </row>
    <row r="27" spans="1:12" x14ac:dyDescent="0.25">
      <c r="A27" s="85" t="s">
        <v>74</v>
      </c>
      <c r="B27" s="85"/>
      <c r="C27" s="85"/>
      <c r="D27" s="85"/>
      <c r="E27" s="85"/>
      <c r="F27" s="20">
        <v>0.87580000000000002</v>
      </c>
      <c r="G27" s="85"/>
      <c r="H27" s="85"/>
      <c r="I27" s="85"/>
      <c r="J27" s="85"/>
      <c r="K27" s="85"/>
      <c r="L27" s="20"/>
    </row>
    <row r="28" spans="1:12" ht="15" customHeight="1" x14ac:dyDescent="0.25">
      <c r="A28" s="85" t="s">
        <v>85</v>
      </c>
      <c r="B28" s="85"/>
      <c r="C28" s="85"/>
      <c r="D28" s="85"/>
      <c r="E28" s="85"/>
      <c r="F28" s="20">
        <v>0.87580000000000002</v>
      </c>
      <c r="G28" s="85"/>
      <c r="H28" s="85"/>
      <c r="I28" s="85"/>
      <c r="J28" s="85"/>
      <c r="K28" s="85"/>
      <c r="L28" s="20"/>
    </row>
    <row r="29" spans="1:12" x14ac:dyDescent="0.25">
      <c r="A29" s="84" t="s">
        <v>50</v>
      </c>
      <c r="B29" s="84"/>
      <c r="C29" s="84"/>
      <c r="D29" s="84"/>
      <c r="E29" s="84"/>
      <c r="F29" s="20">
        <v>2.6274000000000002</v>
      </c>
      <c r="G29" s="85"/>
      <c r="H29" s="85"/>
      <c r="I29" s="85"/>
      <c r="J29" s="85"/>
      <c r="K29" s="85"/>
      <c r="L29" s="20"/>
    </row>
    <row r="30" spans="1:12" ht="15" customHeight="1" x14ac:dyDescent="0.25">
      <c r="A30" s="84" t="s">
        <v>82</v>
      </c>
      <c r="B30" s="84"/>
      <c r="C30" s="84"/>
      <c r="D30" s="84"/>
      <c r="E30" s="84"/>
      <c r="F30" s="20">
        <v>0.87580000000000002</v>
      </c>
      <c r="G30" s="84"/>
      <c r="H30" s="84"/>
      <c r="I30" s="84"/>
      <c r="J30" s="84"/>
      <c r="K30" s="84"/>
      <c r="L30" s="21"/>
    </row>
    <row r="31" spans="1:12" x14ac:dyDescent="0.25">
      <c r="A31" s="84" t="s">
        <v>76</v>
      </c>
      <c r="B31" s="84"/>
      <c r="C31" s="84"/>
      <c r="D31" s="84"/>
      <c r="E31" s="84"/>
      <c r="F31" s="20">
        <v>0.87580000000000002</v>
      </c>
      <c r="G31" s="85"/>
      <c r="H31" s="85"/>
      <c r="I31" s="85"/>
      <c r="J31" s="85"/>
      <c r="K31" s="85"/>
      <c r="L31" s="20"/>
    </row>
    <row r="32" spans="1:12" x14ac:dyDescent="0.25">
      <c r="A32" s="84" t="s">
        <v>80</v>
      </c>
      <c r="B32" s="84"/>
      <c r="C32" s="84"/>
      <c r="D32" s="84"/>
      <c r="E32" s="84"/>
      <c r="F32" s="20">
        <v>0.87580000000000002</v>
      </c>
      <c r="G32" s="85"/>
      <c r="H32" s="85"/>
      <c r="I32" s="85"/>
      <c r="J32" s="85"/>
      <c r="K32" s="85"/>
      <c r="L32" s="21"/>
    </row>
    <row r="33" spans="1:12" ht="15" customHeight="1" x14ac:dyDescent="0.25">
      <c r="A33" s="84" t="s">
        <v>79</v>
      </c>
      <c r="B33" s="84"/>
      <c r="C33" s="84"/>
      <c r="D33" s="84"/>
      <c r="E33" s="84"/>
      <c r="F33" s="20">
        <v>2.0756000000000001</v>
      </c>
      <c r="G33" s="85"/>
      <c r="H33" s="85"/>
      <c r="I33" s="85"/>
      <c r="J33" s="85"/>
      <c r="K33" s="85"/>
      <c r="L33" s="20"/>
    </row>
    <row r="34" spans="1:12" x14ac:dyDescent="0.25">
      <c r="A34" s="84" t="s">
        <v>51</v>
      </c>
      <c r="B34" s="84"/>
      <c r="C34" s="84"/>
      <c r="D34" s="84"/>
      <c r="E34" s="84"/>
      <c r="F34" s="20">
        <v>0.87580000000000002</v>
      </c>
      <c r="G34" s="85"/>
      <c r="H34" s="85"/>
      <c r="I34" s="85"/>
      <c r="J34" s="85"/>
      <c r="K34" s="85"/>
      <c r="L34" s="20"/>
    </row>
    <row r="35" spans="1:12" hidden="1" x14ac:dyDescent="0.25">
      <c r="A35" s="87"/>
      <c r="B35" s="88"/>
      <c r="C35" s="88"/>
      <c r="D35" s="88"/>
      <c r="E35" s="89"/>
      <c r="F35" s="20"/>
      <c r="G35" s="85"/>
      <c r="H35" s="85"/>
      <c r="I35" s="85"/>
      <c r="J35" s="85"/>
      <c r="K35" s="85"/>
      <c r="L35" s="20"/>
    </row>
    <row r="36" spans="1:12" ht="9.75" hidden="1" customHeight="1" x14ac:dyDescent="0.25">
      <c r="A36" s="87"/>
      <c r="B36" s="88"/>
      <c r="C36" s="88"/>
      <c r="D36" s="88"/>
      <c r="E36" s="89"/>
      <c r="F36" s="20"/>
      <c r="G36" s="104"/>
      <c r="H36" s="105"/>
      <c r="I36" s="105"/>
      <c r="J36" s="105"/>
      <c r="K36" s="106"/>
      <c r="L36" s="20"/>
    </row>
    <row r="37" spans="1:12" s="9" customFormat="1" ht="14.25" x14ac:dyDescent="0.2">
      <c r="A37" s="90" t="s">
        <v>4</v>
      </c>
      <c r="B37" s="90"/>
      <c r="C37" s="90"/>
      <c r="D37" s="90"/>
      <c r="E37" s="90"/>
      <c r="F37" s="60">
        <f>SUM(F19:F36)</f>
        <v>18.4968</v>
      </c>
      <c r="G37" s="90" t="s">
        <v>4</v>
      </c>
      <c r="H37" s="90"/>
      <c r="I37" s="90"/>
      <c r="J37" s="90"/>
      <c r="K37" s="90"/>
      <c r="L37" s="61">
        <f>SUM(L19:L36)</f>
        <v>1.7516</v>
      </c>
    </row>
    <row r="39" spans="1:12" x14ac:dyDescent="0.25">
      <c r="A39" s="9" t="s">
        <v>66</v>
      </c>
      <c r="F39" s="10">
        <v>31076</v>
      </c>
    </row>
    <row r="40" spans="1:12" ht="60" x14ac:dyDescent="0.25">
      <c r="A40" s="92" t="s">
        <v>5</v>
      </c>
      <c r="B40" s="93"/>
      <c r="C40" s="93"/>
      <c r="D40" s="93"/>
      <c r="E40" s="94"/>
      <c r="F40" s="13" t="s">
        <v>6</v>
      </c>
      <c r="G40" s="13" t="s">
        <v>1</v>
      </c>
      <c r="H40" s="13" t="s">
        <v>61</v>
      </c>
      <c r="I40" s="13" t="s">
        <v>62</v>
      </c>
      <c r="J40" s="13" t="s">
        <v>63</v>
      </c>
      <c r="K40" s="15" t="s">
        <v>64</v>
      </c>
      <c r="L40" s="14"/>
    </row>
    <row r="41" spans="1:12" ht="30.75" customHeight="1" x14ac:dyDescent="0.25">
      <c r="A41" s="104" t="s">
        <v>48</v>
      </c>
      <c r="B41" s="105"/>
      <c r="C41" s="105"/>
      <c r="D41" s="105"/>
      <c r="E41" s="106"/>
      <c r="F41" s="35">
        <f>'Услуга №1 '!F41</f>
        <v>11444.18</v>
      </c>
      <c r="G41" s="20">
        <f>F19</f>
        <v>0.87580000000000002</v>
      </c>
      <c r="H41" s="47">
        <f>G41*F41*12</f>
        <v>120273.754128</v>
      </c>
      <c r="I41" s="47">
        <f>H41*1.302</f>
        <v>156596.42787465602</v>
      </c>
      <c r="J41" s="42">
        <f>F39</f>
        <v>31076</v>
      </c>
      <c r="K41" s="23">
        <f>I41/J41</f>
        <v>5.039143643797658</v>
      </c>
      <c r="L41" s="22"/>
    </row>
    <row r="42" spans="1:12" ht="14.25" customHeight="1" x14ac:dyDescent="0.25">
      <c r="A42" s="85" t="s">
        <v>77</v>
      </c>
      <c r="B42" s="85"/>
      <c r="C42" s="85"/>
      <c r="D42" s="85"/>
      <c r="E42" s="85"/>
      <c r="F42" s="35">
        <f>'Услуга №1 '!F42</f>
        <v>11444.18</v>
      </c>
      <c r="G42" s="20">
        <f t="shared" ref="G42:G56" si="0">F20</f>
        <v>0.87580000000000002</v>
      </c>
      <c r="H42" s="47">
        <f t="shared" ref="H42:H56" si="1">G42*F42*12</f>
        <v>120273.754128</v>
      </c>
      <c r="I42" s="47">
        <f t="shared" ref="I42:I56" si="2">H42*1.302</f>
        <v>156596.42787465602</v>
      </c>
      <c r="J42" s="42">
        <f>J46</f>
        <v>31076</v>
      </c>
      <c r="K42" s="23">
        <f t="shared" ref="K42:K56" si="3">I42/J42</f>
        <v>5.039143643797658</v>
      </c>
      <c r="L42" s="22"/>
    </row>
    <row r="43" spans="1:12" ht="14.25" customHeight="1" x14ac:dyDescent="0.25">
      <c r="A43" s="85" t="s">
        <v>81</v>
      </c>
      <c r="B43" s="85"/>
      <c r="C43" s="85"/>
      <c r="D43" s="85"/>
      <c r="E43" s="85"/>
      <c r="F43" s="35">
        <f>'Услуга №1 '!F43</f>
        <v>17069.18</v>
      </c>
      <c r="G43" s="20">
        <f t="shared" si="0"/>
        <v>0.87580000000000002</v>
      </c>
      <c r="H43" s="47">
        <f t="shared" si="1"/>
        <v>179390.254128</v>
      </c>
      <c r="I43" s="47">
        <f t="shared" si="2"/>
        <v>233566.11087465601</v>
      </c>
      <c r="J43" s="42">
        <f>J41</f>
        <v>31076</v>
      </c>
      <c r="K43" s="23">
        <f t="shared" si="3"/>
        <v>7.5159644379796626</v>
      </c>
      <c r="L43" s="22"/>
    </row>
    <row r="44" spans="1:12" ht="13.5" customHeight="1" x14ac:dyDescent="0.25">
      <c r="A44" s="85" t="s">
        <v>75</v>
      </c>
      <c r="B44" s="85"/>
      <c r="C44" s="85"/>
      <c r="D44" s="85"/>
      <c r="E44" s="85"/>
      <c r="F44" s="35">
        <f>'Услуга №1 '!F44</f>
        <v>12793.94</v>
      </c>
      <c r="G44" s="20">
        <f t="shared" si="0"/>
        <v>0.87580000000000002</v>
      </c>
      <c r="H44" s="47">
        <f t="shared" si="1"/>
        <v>134459.19182400001</v>
      </c>
      <c r="I44" s="47">
        <f t="shared" si="2"/>
        <v>175065.867754848</v>
      </c>
      <c r="J44" s="42">
        <f>J41</f>
        <v>31076</v>
      </c>
      <c r="K44" s="23">
        <f t="shared" si="3"/>
        <v>5.63347495671412</v>
      </c>
      <c r="L44" s="22"/>
    </row>
    <row r="45" spans="1:12" x14ac:dyDescent="0.25">
      <c r="A45" s="85" t="s">
        <v>78</v>
      </c>
      <c r="B45" s="85"/>
      <c r="C45" s="85"/>
      <c r="D45" s="85"/>
      <c r="E45" s="85"/>
      <c r="F45" s="35">
        <f>'Услуга №1 '!F45</f>
        <v>12793.94</v>
      </c>
      <c r="G45" s="20">
        <f t="shared" si="0"/>
        <v>0.43790000000000001</v>
      </c>
      <c r="H45" s="47">
        <f t="shared" si="1"/>
        <v>67229.595912000004</v>
      </c>
      <c r="I45" s="47">
        <f t="shared" si="2"/>
        <v>87532.933877424002</v>
      </c>
      <c r="J45" s="42">
        <f>J43</f>
        <v>31076</v>
      </c>
      <c r="K45" s="23">
        <f t="shared" si="3"/>
        <v>2.81673747835706</v>
      </c>
      <c r="L45" s="22"/>
    </row>
    <row r="46" spans="1:12" x14ac:dyDescent="0.25">
      <c r="A46" s="85" t="s">
        <v>83</v>
      </c>
      <c r="B46" s="85"/>
      <c r="C46" s="85"/>
      <c r="D46" s="85"/>
      <c r="E46" s="85"/>
      <c r="F46" s="35">
        <f>'Услуга №1 '!F46</f>
        <v>6160.11</v>
      </c>
      <c r="G46" s="20">
        <f t="shared" si="0"/>
        <v>0.87580000000000002</v>
      </c>
      <c r="H46" s="47">
        <f t="shared" si="1"/>
        <v>64740.292056000006</v>
      </c>
      <c r="I46" s="47">
        <f t="shared" si="2"/>
        <v>84291.860256912012</v>
      </c>
      <c r="J46" s="42">
        <f>J43</f>
        <v>31076</v>
      </c>
      <c r="K46" s="23">
        <f t="shared" si="3"/>
        <v>2.7124424075464026</v>
      </c>
      <c r="L46" s="22"/>
    </row>
    <row r="47" spans="1:12" ht="15" customHeight="1" x14ac:dyDescent="0.25">
      <c r="A47" s="84" t="s">
        <v>41</v>
      </c>
      <c r="B47" s="84"/>
      <c r="C47" s="84"/>
      <c r="D47" s="84"/>
      <c r="E47" s="84"/>
      <c r="F47" s="32">
        <f>'Услуга №1 '!F47</f>
        <v>20462.259999999998</v>
      </c>
      <c r="G47" s="20">
        <f t="shared" si="0"/>
        <v>2.8462999999999998</v>
      </c>
      <c r="H47" s="47">
        <f t="shared" si="1"/>
        <v>698900.76765599987</v>
      </c>
      <c r="I47" s="47">
        <f t="shared" si="2"/>
        <v>909968.79948811186</v>
      </c>
      <c r="J47" s="42">
        <f>J45</f>
        <v>31076</v>
      </c>
      <c r="K47" s="23">
        <f t="shared" si="3"/>
        <v>29.282044004637402</v>
      </c>
      <c r="L47" s="22"/>
    </row>
    <row r="48" spans="1:12" x14ac:dyDescent="0.25">
      <c r="A48" s="87" t="s">
        <v>84</v>
      </c>
      <c r="B48" s="88"/>
      <c r="C48" s="88"/>
      <c r="D48" s="88"/>
      <c r="E48" s="89"/>
      <c r="F48" s="32">
        <f>'Услуга №1 '!F48</f>
        <v>5394.77</v>
      </c>
      <c r="G48" s="20">
        <f t="shared" si="0"/>
        <v>0.87580000000000002</v>
      </c>
      <c r="H48" s="47">
        <f t="shared" si="1"/>
        <v>56696.874792000002</v>
      </c>
      <c r="I48" s="47">
        <f t="shared" si="2"/>
        <v>73819.330979184</v>
      </c>
      <c r="J48" s="42">
        <f>J45</f>
        <v>31076</v>
      </c>
      <c r="K48" s="23">
        <f t="shared" si="3"/>
        <v>2.3754450694807567</v>
      </c>
      <c r="L48" s="22"/>
    </row>
    <row r="49" spans="1:13" ht="15.75" customHeight="1" x14ac:dyDescent="0.25">
      <c r="A49" s="85" t="s">
        <v>74</v>
      </c>
      <c r="B49" s="85"/>
      <c r="C49" s="85"/>
      <c r="D49" s="85"/>
      <c r="E49" s="85"/>
      <c r="F49" s="32">
        <f>'Услуга №1 '!F49</f>
        <v>6267.58</v>
      </c>
      <c r="G49" s="20">
        <f t="shared" si="0"/>
        <v>0.87580000000000002</v>
      </c>
      <c r="H49" s="47">
        <f t="shared" si="1"/>
        <v>65869.758768</v>
      </c>
      <c r="I49" s="47">
        <f t="shared" si="2"/>
        <v>85762.425915936008</v>
      </c>
      <c r="J49" s="42">
        <f>J46</f>
        <v>31076</v>
      </c>
      <c r="K49" s="23">
        <f t="shared" si="3"/>
        <v>2.7597639952354229</v>
      </c>
      <c r="L49" s="22"/>
    </row>
    <row r="50" spans="1:13" x14ac:dyDescent="0.25">
      <c r="A50" s="85" t="s">
        <v>85</v>
      </c>
      <c r="B50" s="85"/>
      <c r="C50" s="85"/>
      <c r="D50" s="85"/>
      <c r="E50" s="85"/>
      <c r="F50" s="32">
        <f>'Услуга №1 '!F50</f>
        <v>11235.84</v>
      </c>
      <c r="G50" s="20">
        <f t="shared" si="0"/>
        <v>0.87580000000000002</v>
      </c>
      <c r="H50" s="47">
        <f t="shared" si="1"/>
        <v>118084.184064</v>
      </c>
      <c r="I50" s="47">
        <f t="shared" si="2"/>
        <v>153745.607651328</v>
      </c>
      <c r="J50" s="42">
        <f>J47</f>
        <v>31076</v>
      </c>
      <c r="K50" s="23">
        <f t="shared" si="3"/>
        <v>4.9474066048181236</v>
      </c>
      <c r="L50" s="22"/>
    </row>
    <row r="51" spans="1:13" ht="15" customHeight="1" x14ac:dyDescent="0.25">
      <c r="A51" s="84" t="s">
        <v>50</v>
      </c>
      <c r="B51" s="84"/>
      <c r="C51" s="84"/>
      <c r="D51" s="84"/>
      <c r="E51" s="84"/>
      <c r="F51" s="32">
        <f>'Услуга №1 '!F51</f>
        <v>14221.4</v>
      </c>
      <c r="G51" s="20">
        <f t="shared" si="0"/>
        <v>2.6274000000000002</v>
      </c>
      <c r="H51" s="47">
        <f t="shared" si="1"/>
        <v>448383.67632000003</v>
      </c>
      <c r="I51" s="47">
        <f t="shared" si="2"/>
        <v>583795.54656864004</v>
      </c>
      <c r="J51" s="42">
        <f>J47</f>
        <v>31076</v>
      </c>
      <c r="K51" s="23">
        <f t="shared" si="3"/>
        <v>18.786058262602651</v>
      </c>
      <c r="L51" s="22"/>
    </row>
    <row r="52" spans="1:13" ht="15" customHeight="1" x14ac:dyDescent="0.25">
      <c r="A52" s="84" t="s">
        <v>82</v>
      </c>
      <c r="B52" s="84"/>
      <c r="C52" s="84"/>
      <c r="D52" s="84"/>
      <c r="E52" s="84"/>
      <c r="F52" s="32">
        <f>'Услуга №1 '!F52</f>
        <v>9123.58</v>
      </c>
      <c r="G52" s="20">
        <f t="shared" si="0"/>
        <v>0.87580000000000002</v>
      </c>
      <c r="H52" s="47">
        <f t="shared" si="1"/>
        <v>95885.176368</v>
      </c>
      <c r="I52" s="47">
        <f t="shared" si="2"/>
        <v>124842.499631136</v>
      </c>
      <c r="J52" s="42">
        <f>J50</f>
        <v>31076</v>
      </c>
      <c r="K52" s="23">
        <f t="shared" si="3"/>
        <v>4.017328473134766</v>
      </c>
      <c r="L52" s="22"/>
    </row>
    <row r="53" spans="1:13" ht="17.25" customHeight="1" x14ac:dyDescent="0.25">
      <c r="A53" s="84" t="s">
        <v>76</v>
      </c>
      <c r="B53" s="84"/>
      <c r="C53" s="84"/>
      <c r="D53" s="84"/>
      <c r="E53" s="84"/>
      <c r="F53" s="35">
        <f>'Услуга №1 '!F53</f>
        <v>12499.7</v>
      </c>
      <c r="G53" s="20">
        <f t="shared" si="0"/>
        <v>0.87580000000000002</v>
      </c>
      <c r="H53" s="47">
        <f t="shared" si="1"/>
        <v>131366.84712000002</v>
      </c>
      <c r="I53" s="47">
        <f t="shared" si="2"/>
        <v>171039.63495024003</v>
      </c>
      <c r="J53" s="42">
        <f>J51</f>
        <v>31076</v>
      </c>
      <c r="K53" s="23">
        <f t="shared" si="3"/>
        <v>5.5039141121843231</v>
      </c>
      <c r="L53" s="22"/>
    </row>
    <row r="54" spans="1:13" ht="15" customHeight="1" x14ac:dyDescent="0.25">
      <c r="A54" s="84" t="s">
        <v>80</v>
      </c>
      <c r="B54" s="84"/>
      <c r="C54" s="84"/>
      <c r="D54" s="84"/>
      <c r="E54" s="84"/>
      <c r="F54" s="35">
        <f>'Услуга №1 '!F54</f>
        <v>12926.726000000001</v>
      </c>
      <c r="G54" s="20">
        <f t="shared" si="0"/>
        <v>0.87580000000000002</v>
      </c>
      <c r="H54" s="47">
        <f t="shared" si="1"/>
        <v>135854.71956960001</v>
      </c>
      <c r="I54" s="47">
        <f t="shared" si="2"/>
        <v>176882.84487961922</v>
      </c>
      <c r="J54" s="42">
        <f>J52</f>
        <v>31076</v>
      </c>
      <c r="K54" s="23">
        <f t="shared" si="3"/>
        <v>5.6919437791098995</v>
      </c>
      <c r="L54" s="22"/>
    </row>
    <row r="55" spans="1:13" ht="15" customHeight="1" x14ac:dyDescent="0.25">
      <c r="A55" s="84" t="s">
        <v>79</v>
      </c>
      <c r="B55" s="84"/>
      <c r="C55" s="84"/>
      <c r="D55" s="84"/>
      <c r="E55" s="84"/>
      <c r="F55" s="35">
        <f>'Услуга №1 '!F55</f>
        <v>9010.6</v>
      </c>
      <c r="G55" s="20">
        <f t="shared" si="0"/>
        <v>2.0756000000000001</v>
      </c>
      <c r="H55" s="47">
        <f t="shared" si="1"/>
        <v>224428.81632000004</v>
      </c>
      <c r="I55" s="47">
        <f t="shared" si="2"/>
        <v>292206.31884864008</v>
      </c>
      <c r="J55" s="42">
        <f>J53</f>
        <v>31076</v>
      </c>
      <c r="K55" s="23">
        <f t="shared" si="3"/>
        <v>9.4029578725910703</v>
      </c>
      <c r="L55" s="22"/>
    </row>
    <row r="56" spans="1:13" ht="15" customHeight="1" x14ac:dyDescent="0.25">
      <c r="A56" s="84" t="s">
        <v>51</v>
      </c>
      <c r="B56" s="84"/>
      <c r="C56" s="84"/>
      <c r="D56" s="84"/>
      <c r="E56" s="84"/>
      <c r="F56" s="35">
        <f>'Услуга №1 '!F56</f>
        <v>14101.1</v>
      </c>
      <c r="G56" s="20">
        <f t="shared" si="0"/>
        <v>0.87580000000000002</v>
      </c>
      <c r="H56" s="47">
        <f t="shared" si="1"/>
        <v>148196.92056</v>
      </c>
      <c r="I56" s="47">
        <f t="shared" si="2"/>
        <v>192952.39056912001</v>
      </c>
      <c r="J56" s="42">
        <f>J54</f>
        <v>31076</v>
      </c>
      <c r="K56" s="23">
        <f t="shared" si="3"/>
        <v>6.2090484801493115</v>
      </c>
      <c r="L56" s="22"/>
      <c r="M56" s="63"/>
    </row>
    <row r="57" spans="1:13" customFormat="1" ht="14.25" customHeight="1" x14ac:dyDescent="0.25">
      <c r="A57" s="107" t="s">
        <v>90</v>
      </c>
      <c r="B57" s="108"/>
      <c r="C57" s="108"/>
      <c r="D57" s="108"/>
      <c r="E57" s="108"/>
      <c r="F57" s="108"/>
      <c r="G57" s="108"/>
      <c r="H57" s="109"/>
      <c r="I57" s="39">
        <f>SUM(I41:I56)</f>
        <v>3658665.0279951082</v>
      </c>
      <c r="J57" s="40"/>
      <c r="K57" s="39">
        <f>SUM(K41:K56)</f>
        <v>117.73281722213629</v>
      </c>
      <c r="L57" s="22"/>
      <c r="M57" s="10"/>
    </row>
    <row r="58" spans="1:13" x14ac:dyDescent="0.25">
      <c r="A58" s="26"/>
      <c r="B58" s="26"/>
      <c r="C58" s="26"/>
      <c r="D58" s="26"/>
      <c r="E58" s="26"/>
      <c r="F58" s="27"/>
      <c r="G58" s="27"/>
      <c r="H58" s="27"/>
      <c r="I58" s="27"/>
      <c r="J58" s="28"/>
      <c r="K58" s="27"/>
      <c r="L58" s="28"/>
    </row>
    <row r="59" spans="1:13" ht="12" customHeight="1" x14ac:dyDescent="0.25"/>
    <row r="60" spans="1:13" ht="18" customHeight="1" x14ac:dyDescent="0.25">
      <c r="A60" s="91" t="s">
        <v>8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</row>
    <row r="61" spans="1:13" ht="45" x14ac:dyDescent="0.25">
      <c r="A61" s="86" t="s">
        <v>9</v>
      </c>
      <c r="B61" s="86"/>
      <c r="C61" s="86"/>
      <c r="D61" s="86"/>
      <c r="E61" s="86"/>
      <c r="F61" s="13" t="s">
        <v>7</v>
      </c>
      <c r="G61" s="13" t="s">
        <v>60</v>
      </c>
      <c r="H61" s="13" t="s">
        <v>59</v>
      </c>
      <c r="I61" s="13" t="s">
        <v>65</v>
      </c>
      <c r="J61" s="13" t="s">
        <v>63</v>
      </c>
      <c r="K61" s="15" t="s">
        <v>64</v>
      </c>
      <c r="L61" s="17"/>
    </row>
    <row r="62" spans="1:13" x14ac:dyDescent="0.25">
      <c r="A62" s="87" t="s">
        <v>42</v>
      </c>
      <c r="B62" s="88"/>
      <c r="C62" s="88"/>
      <c r="D62" s="88"/>
      <c r="E62" s="89"/>
      <c r="F62" s="14" t="s">
        <v>43</v>
      </c>
      <c r="G62" s="29">
        <f>I62/H62</f>
        <v>26435.413502109703</v>
      </c>
      <c r="H62" s="29">
        <f>'Услуга №1 '!H61</f>
        <v>4.74</v>
      </c>
      <c r="I62" s="48">
        <v>125303.86</v>
      </c>
      <c r="J62" s="42">
        <f>J56</f>
        <v>31076</v>
      </c>
      <c r="K62" s="51">
        <f>I62/J62</f>
        <v>4.0321746685545117</v>
      </c>
      <c r="L62" s="31"/>
    </row>
    <row r="63" spans="1:13" x14ac:dyDescent="0.25">
      <c r="A63" s="85" t="s">
        <v>10</v>
      </c>
      <c r="B63" s="85"/>
      <c r="C63" s="85"/>
      <c r="D63" s="85"/>
      <c r="E63" s="85"/>
      <c r="F63" s="20" t="s">
        <v>13</v>
      </c>
      <c r="G63" s="29">
        <f t="shared" ref="G63:G65" si="4">I63/H63</f>
        <v>121.78505406985241</v>
      </c>
      <c r="H63" s="29">
        <f>'Услуга №1 '!H62</f>
        <v>1642.32</v>
      </c>
      <c r="I63" s="48">
        <v>200010.03</v>
      </c>
      <c r="J63" s="42">
        <f>J62</f>
        <v>31076</v>
      </c>
      <c r="K63" s="51">
        <f t="shared" ref="K63:K65" si="5">I63/J63</f>
        <v>6.4361574848757881</v>
      </c>
      <c r="L63" s="24"/>
    </row>
    <row r="64" spans="1:13" x14ac:dyDescent="0.25">
      <c r="A64" s="85" t="s">
        <v>11</v>
      </c>
      <c r="B64" s="85"/>
      <c r="C64" s="85"/>
      <c r="D64" s="85"/>
      <c r="E64" s="85"/>
      <c r="F64" s="20" t="s">
        <v>14</v>
      </c>
      <c r="G64" s="29">
        <f t="shared" si="4"/>
        <v>175.15987384764679</v>
      </c>
      <c r="H64" s="29">
        <f>'Услуга №1 '!H63</f>
        <v>41.22</v>
      </c>
      <c r="I64" s="48">
        <v>7220.09</v>
      </c>
      <c r="J64" s="42">
        <f>J63</f>
        <v>31076</v>
      </c>
      <c r="K64" s="51">
        <f t="shared" si="5"/>
        <v>0.2323365297979148</v>
      </c>
      <c r="L64" s="24"/>
    </row>
    <row r="65" spans="1:13" x14ac:dyDescent="0.25">
      <c r="A65" s="85" t="s">
        <v>12</v>
      </c>
      <c r="B65" s="85"/>
      <c r="C65" s="85"/>
      <c r="D65" s="85"/>
      <c r="E65" s="85"/>
      <c r="F65" s="20" t="s">
        <v>14</v>
      </c>
      <c r="G65" s="29">
        <f t="shared" si="4"/>
        <v>175.16006423982867</v>
      </c>
      <c r="H65" s="29">
        <f>'Услуга №1 '!H64</f>
        <v>56.04</v>
      </c>
      <c r="I65" s="48">
        <v>9815.9699999999993</v>
      </c>
      <c r="J65" s="42">
        <f>J63</f>
        <v>31076</v>
      </c>
      <c r="K65" s="51">
        <f t="shared" si="5"/>
        <v>0.3158698030634573</v>
      </c>
      <c r="L65" s="24"/>
    </row>
    <row r="66" spans="1:13" customFormat="1" ht="15" customHeight="1" x14ac:dyDescent="0.25">
      <c r="A66" s="107" t="s">
        <v>15</v>
      </c>
      <c r="B66" s="108"/>
      <c r="C66" s="108"/>
      <c r="D66" s="108"/>
      <c r="E66" s="108"/>
      <c r="F66" s="108"/>
      <c r="G66" s="108"/>
      <c r="H66" s="109"/>
      <c r="I66" s="41">
        <f t="shared" ref="I66" si="6">SUM(I62:I65)</f>
        <v>342349.95</v>
      </c>
      <c r="J66" s="41"/>
      <c r="K66" s="41">
        <f>SUM(K62:K65)</f>
        <v>11.016538486291671</v>
      </c>
      <c r="L66" s="24"/>
      <c r="M66" s="10"/>
    </row>
    <row r="68" spans="1:13" x14ac:dyDescent="0.25">
      <c r="A68" s="91" t="s">
        <v>16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</row>
    <row r="69" spans="1:13" ht="45" x14ac:dyDescent="0.25">
      <c r="A69" s="86" t="s">
        <v>20</v>
      </c>
      <c r="B69" s="86"/>
      <c r="C69" s="86"/>
      <c r="D69" s="86"/>
      <c r="E69" s="86"/>
      <c r="F69" s="14" t="s">
        <v>7</v>
      </c>
      <c r="G69" s="14" t="s">
        <v>60</v>
      </c>
      <c r="H69" s="14" t="s">
        <v>59</v>
      </c>
      <c r="I69" s="14" t="s">
        <v>65</v>
      </c>
      <c r="J69" s="14" t="s">
        <v>63</v>
      </c>
      <c r="K69" s="30" t="s">
        <v>64</v>
      </c>
      <c r="L69" s="17"/>
    </row>
    <row r="70" spans="1:13" ht="14.25" customHeight="1" x14ac:dyDescent="0.25">
      <c r="A70" s="85" t="s">
        <v>17</v>
      </c>
      <c r="B70" s="85"/>
      <c r="C70" s="85"/>
      <c r="D70" s="85"/>
      <c r="E70" s="85"/>
      <c r="F70" s="20" t="s">
        <v>18</v>
      </c>
      <c r="G70" s="32">
        <v>10.51</v>
      </c>
      <c r="H70" s="22">
        <f>'Услуга №1 '!H69</f>
        <v>1135.27</v>
      </c>
      <c r="I70" s="22">
        <f>G70*H70</f>
        <v>11931.6877</v>
      </c>
      <c r="J70" s="42">
        <f>J64</f>
        <v>31076</v>
      </c>
      <c r="K70" s="23">
        <f>I70/J70</f>
        <v>0.38395185030248424</v>
      </c>
      <c r="L70" s="24"/>
    </row>
    <row r="71" spans="1:13" ht="14.25" customHeight="1" x14ac:dyDescent="0.25">
      <c r="A71" s="85" t="s">
        <v>45</v>
      </c>
      <c r="B71" s="85"/>
      <c r="C71" s="85"/>
      <c r="D71" s="85"/>
      <c r="E71" s="85"/>
      <c r="F71" s="20" t="s">
        <v>18</v>
      </c>
      <c r="G71" s="32">
        <v>10.51</v>
      </c>
      <c r="H71" s="22">
        <f>'Услуга №1 '!H70</f>
        <v>731.4</v>
      </c>
      <c r="I71" s="22">
        <f t="shared" ref="I71:I75" si="7">G71*H71</f>
        <v>7687.0139999999992</v>
      </c>
      <c r="J71" s="42">
        <f>J63</f>
        <v>31076</v>
      </c>
      <c r="K71" s="23">
        <f t="shared" ref="K71:K73" si="8">I71/J71</f>
        <v>0.24736175827004761</v>
      </c>
      <c r="L71" s="24"/>
    </row>
    <row r="72" spans="1:13" ht="14.25" customHeight="1" x14ac:dyDescent="0.25">
      <c r="A72" s="85" t="s">
        <v>44</v>
      </c>
      <c r="B72" s="85"/>
      <c r="C72" s="85"/>
      <c r="D72" s="85"/>
      <c r="E72" s="85"/>
      <c r="F72" s="20" t="s">
        <v>18</v>
      </c>
      <c r="G72" s="32">
        <v>10.51</v>
      </c>
      <c r="H72" s="22">
        <f>'Услуга №1 '!H71</f>
        <v>2100</v>
      </c>
      <c r="I72" s="22">
        <f t="shared" si="7"/>
        <v>22071</v>
      </c>
      <c r="J72" s="42">
        <f>J70</f>
        <v>31076</v>
      </c>
      <c r="K72" s="23">
        <f t="shared" si="8"/>
        <v>0.71022654138241725</v>
      </c>
      <c r="L72" s="24"/>
    </row>
    <row r="73" spans="1:13" ht="14.25" customHeight="1" x14ac:dyDescent="0.25">
      <c r="A73" s="85" t="s">
        <v>46</v>
      </c>
      <c r="B73" s="85"/>
      <c r="C73" s="85"/>
      <c r="D73" s="85"/>
      <c r="E73" s="85"/>
      <c r="F73" s="20" t="s">
        <v>18</v>
      </c>
      <c r="G73" s="32">
        <v>10.51</v>
      </c>
      <c r="H73" s="22">
        <f>'Услуга №1 '!H72</f>
        <v>2900</v>
      </c>
      <c r="I73" s="22">
        <f t="shared" si="7"/>
        <v>30479</v>
      </c>
      <c r="J73" s="42">
        <f>J72</f>
        <v>31076</v>
      </c>
      <c r="K73" s="23">
        <f t="shared" si="8"/>
        <v>0.98078903333762391</v>
      </c>
      <c r="L73" s="24"/>
    </row>
    <row r="74" spans="1:13" ht="14.25" customHeight="1" x14ac:dyDescent="0.25">
      <c r="A74" s="85" t="s">
        <v>118</v>
      </c>
      <c r="B74" s="85"/>
      <c r="C74" s="85"/>
      <c r="D74" s="85"/>
      <c r="E74" s="85"/>
      <c r="F74" s="20" t="s">
        <v>18</v>
      </c>
      <c r="G74" s="32">
        <v>10.51</v>
      </c>
      <c r="H74" s="22">
        <f>'Услуга №1 '!H73</f>
        <v>800</v>
      </c>
      <c r="I74" s="22">
        <f t="shared" si="7"/>
        <v>8408</v>
      </c>
      <c r="J74" s="42">
        <f>J73</f>
        <v>31076</v>
      </c>
      <c r="K74" s="59">
        <f t="shared" ref="K74" si="9">I74/J74</f>
        <v>0.2705624919552066</v>
      </c>
      <c r="L74" s="24"/>
    </row>
    <row r="75" spans="1:13" ht="30.75" customHeight="1" x14ac:dyDescent="0.25">
      <c r="A75" s="104" t="s">
        <v>67</v>
      </c>
      <c r="B75" s="105"/>
      <c r="C75" s="105"/>
      <c r="D75" s="105"/>
      <c r="E75" s="106"/>
      <c r="F75" s="20" t="s">
        <v>18</v>
      </c>
      <c r="G75" s="32">
        <v>9.6300000000000008</v>
      </c>
      <c r="H75" s="22">
        <f>'Услуга №1 '!H74</f>
        <v>4831.82</v>
      </c>
      <c r="I75" s="22">
        <f t="shared" si="7"/>
        <v>46530.426599999999</v>
      </c>
      <c r="J75" s="42">
        <f>J72</f>
        <v>31076</v>
      </c>
      <c r="K75" s="22">
        <f>I75/J75</f>
        <v>1.4973106770498132</v>
      </c>
      <c r="L75" s="28"/>
    </row>
    <row r="76" spans="1:13" customFormat="1" ht="15.75" customHeight="1" x14ac:dyDescent="0.25">
      <c r="A76" s="102" t="s">
        <v>19</v>
      </c>
      <c r="B76" s="103"/>
      <c r="C76" s="103"/>
      <c r="D76" s="103"/>
      <c r="E76" s="103"/>
      <c r="F76" s="103"/>
      <c r="G76" s="103"/>
      <c r="H76" s="110"/>
      <c r="I76" s="39">
        <f t="shared" ref="I76" si="10">SUM(I70:I75)</f>
        <v>127107.12830000001</v>
      </c>
      <c r="J76" s="39"/>
      <c r="K76" s="39">
        <f>SUM(K70:K75)</f>
        <v>4.0902023522975934</v>
      </c>
      <c r="L76" s="24"/>
      <c r="M76" s="10"/>
    </row>
    <row r="78" spans="1:13" x14ac:dyDescent="0.25">
      <c r="A78" s="91" t="s">
        <v>99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</row>
    <row r="79" spans="1:13" ht="45" x14ac:dyDescent="0.25">
      <c r="A79" s="92" t="s">
        <v>20</v>
      </c>
      <c r="B79" s="93"/>
      <c r="C79" s="93"/>
      <c r="D79" s="93"/>
      <c r="E79" s="94"/>
      <c r="F79" s="19" t="s">
        <v>7</v>
      </c>
      <c r="G79" s="19" t="s">
        <v>60</v>
      </c>
      <c r="H79" s="19" t="s">
        <v>59</v>
      </c>
      <c r="I79" s="19" t="s">
        <v>65</v>
      </c>
      <c r="J79" s="19" t="s">
        <v>63</v>
      </c>
      <c r="K79" s="15" t="s">
        <v>64</v>
      </c>
      <c r="L79" s="17"/>
      <c r="M79" s="16"/>
    </row>
    <row r="80" spans="1:13" ht="35.25" customHeight="1" x14ac:dyDescent="0.25">
      <c r="A80" s="86" t="s">
        <v>21</v>
      </c>
      <c r="B80" s="86"/>
      <c r="C80" s="86"/>
      <c r="D80" s="86"/>
      <c r="E80" s="86"/>
      <c r="F80" s="34" t="s">
        <v>22</v>
      </c>
      <c r="G80" s="22">
        <v>1.7516</v>
      </c>
      <c r="H80" s="52">
        <f>'Услуга №1 '!H79</f>
        <v>400</v>
      </c>
      <c r="I80" s="22">
        <f>G80*H80*12</f>
        <v>8407.68</v>
      </c>
      <c r="J80" s="42">
        <f>J75</f>
        <v>31076</v>
      </c>
      <c r="K80" s="38">
        <f>I80/J80</f>
        <v>0.27055219461964219</v>
      </c>
      <c r="L80" s="33"/>
      <c r="M80" s="28"/>
    </row>
    <row r="81" spans="1:13" ht="35.25" customHeight="1" x14ac:dyDescent="0.25">
      <c r="A81" s="86" t="s">
        <v>119</v>
      </c>
      <c r="B81" s="86"/>
      <c r="C81" s="86"/>
      <c r="D81" s="86"/>
      <c r="E81" s="86"/>
      <c r="F81" s="34" t="s">
        <v>25</v>
      </c>
      <c r="G81" s="22"/>
      <c r="H81" s="52"/>
      <c r="I81" s="22">
        <v>3678.36</v>
      </c>
      <c r="J81" s="42">
        <v>31076</v>
      </c>
      <c r="K81" s="59">
        <f>I81/J81</f>
        <v>0.11836658514609345</v>
      </c>
      <c r="L81" s="33"/>
      <c r="M81" s="28"/>
    </row>
    <row r="82" spans="1:13" ht="35.25" customHeight="1" x14ac:dyDescent="0.25">
      <c r="A82" s="86" t="s">
        <v>100</v>
      </c>
      <c r="B82" s="86"/>
      <c r="C82" s="86"/>
      <c r="D82" s="86"/>
      <c r="E82" s="86"/>
      <c r="F82" s="34" t="s">
        <v>101</v>
      </c>
      <c r="G82" s="22">
        <v>0.87580000000000002</v>
      </c>
      <c r="H82" s="52">
        <f>'Услуга №1 '!H81</f>
        <v>5000</v>
      </c>
      <c r="I82" s="22">
        <f>G82*H82*12</f>
        <v>52548</v>
      </c>
      <c r="J82" s="42">
        <f>J80</f>
        <v>31076</v>
      </c>
      <c r="K82" s="38">
        <f>I82/J82</f>
        <v>1.6909512163727636</v>
      </c>
      <c r="L82" s="33"/>
      <c r="M82" s="28"/>
    </row>
    <row r="83" spans="1:13" x14ac:dyDescent="0.25">
      <c r="A83" s="102" t="s">
        <v>23</v>
      </c>
      <c r="B83" s="103"/>
      <c r="C83" s="103"/>
      <c r="D83" s="103"/>
      <c r="E83" s="103"/>
      <c r="F83" s="103"/>
      <c r="G83" s="103"/>
      <c r="H83" s="110"/>
      <c r="I83" s="43">
        <f>SUM(I80:I82)</f>
        <v>64634.04</v>
      </c>
      <c r="J83" s="44"/>
      <c r="K83" s="44">
        <f>SUM(K80:K82)</f>
        <v>2.0798699961384992</v>
      </c>
      <c r="L83" s="45"/>
      <c r="M83" s="28"/>
    </row>
    <row r="85" spans="1:13" x14ac:dyDescent="0.25">
      <c r="A85" s="91" t="s">
        <v>40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</row>
    <row r="86" spans="1:13" ht="57.75" customHeight="1" x14ac:dyDescent="0.25">
      <c r="A86" s="92" t="s">
        <v>5</v>
      </c>
      <c r="B86" s="93"/>
      <c r="C86" s="93"/>
      <c r="D86" s="93"/>
      <c r="E86" s="94"/>
      <c r="F86" s="13" t="s">
        <v>6</v>
      </c>
      <c r="G86" s="13" t="s">
        <v>1</v>
      </c>
      <c r="H86" s="13" t="s">
        <v>61</v>
      </c>
      <c r="I86" s="13" t="s">
        <v>62</v>
      </c>
      <c r="J86" s="13" t="s">
        <v>63</v>
      </c>
      <c r="K86" s="15" t="s">
        <v>64</v>
      </c>
      <c r="L86" s="17"/>
    </row>
    <row r="87" spans="1:13" x14ac:dyDescent="0.25">
      <c r="A87" s="85" t="s">
        <v>3</v>
      </c>
      <c r="B87" s="85"/>
      <c r="C87" s="85"/>
      <c r="D87" s="85"/>
      <c r="E87" s="85"/>
      <c r="F87" s="35">
        <f>'Услуга №1 '!F86</f>
        <v>20472.11</v>
      </c>
      <c r="G87" s="20">
        <f>L19</f>
        <v>0.87580000000000002</v>
      </c>
      <c r="H87" s="47">
        <f>F87*G87*12</f>
        <v>215153.687256</v>
      </c>
      <c r="I87" s="22">
        <f>H87*1.302</f>
        <v>280130.100807312</v>
      </c>
      <c r="J87" s="42">
        <f>J82</f>
        <v>31076</v>
      </c>
      <c r="K87" s="23">
        <f>I87/J87</f>
        <v>9.0143551553389116</v>
      </c>
      <c r="L87" s="24"/>
    </row>
    <row r="88" spans="1:13" ht="20.25" customHeight="1" x14ac:dyDescent="0.25">
      <c r="A88" s="85" t="s">
        <v>47</v>
      </c>
      <c r="B88" s="85"/>
      <c r="C88" s="85"/>
      <c r="D88" s="85"/>
      <c r="E88" s="85"/>
      <c r="F88" s="35">
        <f>'Услуга №1 '!F87</f>
        <v>17148.015499999998</v>
      </c>
      <c r="G88" s="20">
        <f>L20</f>
        <v>0.87580000000000002</v>
      </c>
      <c r="H88" s="47">
        <f>F88*G88*12</f>
        <v>180218.78369879996</v>
      </c>
      <c r="I88" s="22">
        <f>H88*1.302</f>
        <v>234644.85637583755</v>
      </c>
      <c r="J88" s="42">
        <f>J87</f>
        <v>31076</v>
      </c>
      <c r="K88" s="23">
        <f>I88/J88</f>
        <v>7.5506775767742811</v>
      </c>
      <c r="L88" s="24"/>
    </row>
    <row r="89" spans="1:13" x14ac:dyDescent="0.25">
      <c r="A89" s="36" t="s">
        <v>24</v>
      </c>
      <c r="B89" s="36"/>
      <c r="C89" s="36"/>
      <c r="D89" s="36"/>
      <c r="E89" s="36"/>
      <c r="F89" s="20"/>
      <c r="G89" s="20"/>
      <c r="H89" s="20"/>
      <c r="I89" s="43">
        <f>SUM(I87:I88)+0.01</f>
        <v>514774.96718314954</v>
      </c>
      <c r="J89" s="44"/>
      <c r="K89" s="44">
        <f>SUM(K87:K88)</f>
        <v>16.565032732113192</v>
      </c>
      <c r="L89" s="24"/>
    </row>
    <row r="90" spans="1:13" ht="10.5" customHeight="1" x14ac:dyDescent="0.25">
      <c r="F90" s="37"/>
      <c r="G90" s="37"/>
      <c r="H90" s="37"/>
      <c r="I90" s="37"/>
      <c r="J90" s="37"/>
      <c r="K90" s="37"/>
      <c r="L90" s="37"/>
    </row>
    <row r="91" spans="1:13" customFormat="1" x14ac:dyDescent="0.25">
      <c r="A91" s="111" t="s">
        <v>68</v>
      </c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2"/>
      <c r="M91" s="10"/>
    </row>
    <row r="92" spans="1:13" ht="49.5" customHeight="1" x14ac:dyDescent="0.25">
      <c r="A92" s="86" t="s">
        <v>70</v>
      </c>
      <c r="B92" s="86"/>
      <c r="C92" s="86"/>
      <c r="D92" s="86"/>
      <c r="E92" s="86"/>
      <c r="F92" s="19" t="s">
        <v>7</v>
      </c>
      <c r="G92" s="19" t="s">
        <v>60</v>
      </c>
      <c r="H92" s="19" t="s">
        <v>59</v>
      </c>
      <c r="I92" s="19" t="s">
        <v>65</v>
      </c>
      <c r="J92" s="19" t="s">
        <v>63</v>
      </c>
      <c r="K92" s="15" t="s">
        <v>64</v>
      </c>
      <c r="L92" s="17"/>
    </row>
    <row r="93" spans="1:13" x14ac:dyDescent="0.25">
      <c r="A93" s="85" t="s">
        <v>102</v>
      </c>
      <c r="B93" s="85"/>
      <c r="C93" s="85"/>
      <c r="D93" s="85"/>
      <c r="E93" s="85"/>
      <c r="F93" s="20" t="s">
        <v>25</v>
      </c>
      <c r="G93" s="32"/>
      <c r="H93" s="47"/>
      <c r="I93" s="22">
        <v>38053.51</v>
      </c>
      <c r="J93" s="42">
        <f>J88</f>
        <v>31076</v>
      </c>
      <c r="K93" s="38">
        <f>I93/J93</f>
        <v>1.2245305058566096</v>
      </c>
      <c r="L93" s="24"/>
    </row>
    <row r="94" spans="1:13" customFormat="1" x14ac:dyDescent="0.25">
      <c r="A94" s="102" t="s">
        <v>69</v>
      </c>
      <c r="B94" s="103"/>
      <c r="C94" s="103"/>
      <c r="D94" s="103"/>
      <c r="E94" s="103"/>
      <c r="F94" s="103"/>
      <c r="G94" s="103"/>
      <c r="H94" s="103"/>
      <c r="I94" s="43">
        <f>SUM(I93:I93)</f>
        <v>38053.51</v>
      </c>
      <c r="J94" s="44"/>
      <c r="K94" s="44">
        <f>SUM(K93:K93)</f>
        <v>1.2245305058566096</v>
      </c>
      <c r="L94" s="24"/>
      <c r="M94" s="10"/>
    </row>
    <row r="95" spans="1:13" x14ac:dyDescent="0.25">
      <c r="F95" s="37"/>
      <c r="G95" s="37"/>
      <c r="H95" s="37"/>
      <c r="I95" s="37"/>
      <c r="J95" s="37"/>
      <c r="K95" s="37"/>
      <c r="L95" s="37"/>
    </row>
    <row r="96" spans="1:13" x14ac:dyDescent="0.25">
      <c r="A96" s="91" t="s">
        <v>26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8" spans="1:12" ht="15" customHeight="1" x14ac:dyDescent="0.25">
      <c r="A98" s="101" t="s">
        <v>27</v>
      </c>
      <c r="B98" s="101"/>
      <c r="C98" s="101"/>
      <c r="D98" s="86" t="s">
        <v>28</v>
      </c>
      <c r="E98" s="86"/>
      <c r="F98" s="86"/>
      <c r="G98" s="86"/>
      <c r="H98" s="86"/>
      <c r="I98" s="86"/>
      <c r="J98" s="86"/>
      <c r="K98" s="101" t="s">
        <v>39</v>
      </c>
      <c r="L98" s="101"/>
    </row>
    <row r="99" spans="1:12" ht="30" x14ac:dyDescent="0.25">
      <c r="A99" s="20" t="s">
        <v>29</v>
      </c>
      <c r="B99" s="14" t="s">
        <v>30</v>
      </c>
      <c r="C99" s="20" t="s">
        <v>31</v>
      </c>
      <c r="D99" s="20" t="s">
        <v>32</v>
      </c>
      <c r="E99" s="20" t="s">
        <v>33</v>
      </c>
      <c r="F99" s="20" t="s">
        <v>34</v>
      </c>
      <c r="G99" s="20" t="s">
        <v>35</v>
      </c>
      <c r="H99" s="20" t="s">
        <v>36</v>
      </c>
      <c r="I99" s="20" t="s">
        <v>37</v>
      </c>
      <c r="J99" s="20" t="s">
        <v>38</v>
      </c>
      <c r="K99" s="101"/>
      <c r="L99" s="101"/>
    </row>
    <row r="100" spans="1:12" x14ac:dyDescent="0.25">
      <c r="A100" s="22">
        <f>K57</f>
        <v>117.73281722213629</v>
      </c>
      <c r="B100" s="20"/>
      <c r="C100" s="20">
        <v>0</v>
      </c>
      <c r="D100" s="22">
        <f>K66</f>
        <v>11.016538486291671</v>
      </c>
      <c r="E100" s="22">
        <f>K76</f>
        <v>4.0902023522975934</v>
      </c>
      <c r="F100" s="20"/>
      <c r="G100" s="22">
        <f>K83</f>
        <v>2.0798699961384992</v>
      </c>
      <c r="H100" s="20">
        <v>0</v>
      </c>
      <c r="I100" s="22">
        <f>K89</f>
        <v>16.565032732113192</v>
      </c>
      <c r="J100" s="22">
        <f>K94</f>
        <v>1.2245305058566096</v>
      </c>
      <c r="K100" s="99">
        <f>SUM(A100:J100)</f>
        <v>152.70899129483388</v>
      </c>
      <c r="L100" s="100"/>
    </row>
    <row r="102" spans="1:12" x14ac:dyDescent="0.25">
      <c r="A102" s="2"/>
      <c r="B102" s="3"/>
      <c r="C102" s="4"/>
      <c r="D102" s="5"/>
      <c r="E102" s="5"/>
      <c r="F102" s="5"/>
    </row>
    <row r="103" spans="1:12" ht="15.75" x14ac:dyDescent="0.25">
      <c r="A103" s="1" t="s">
        <v>56</v>
      </c>
      <c r="B103" s="1"/>
      <c r="C103" s="1"/>
      <c r="D103" s="1"/>
      <c r="E103" s="1"/>
      <c r="F103" s="18"/>
      <c r="G103" s="18" t="s">
        <v>58</v>
      </c>
      <c r="H103" s="18"/>
      <c r="I103" s="56">
        <f>I94+I89+I83+I76+I66+I57</f>
        <v>4745584.623478258</v>
      </c>
      <c r="L103" s="56">
        <f>K100*J93+0.01</f>
        <v>4745584.6234782571</v>
      </c>
    </row>
    <row r="104" spans="1:12" ht="15.75" x14ac:dyDescent="0.25">
      <c r="A104" s="6"/>
      <c r="B104" s="1"/>
      <c r="C104" s="7"/>
      <c r="D104" s="8"/>
      <c r="E104" s="8"/>
      <c r="F104" s="8"/>
    </row>
    <row r="106" spans="1:12" ht="15.75" x14ac:dyDescent="0.25">
      <c r="A106" s="6" t="str">
        <f>'Услуга №1 '!A105:C105</f>
        <v>Курлович Анастасия Вячеславовна</v>
      </c>
      <c r="B106" s="1"/>
      <c r="C106" s="6"/>
      <c r="D106" s="1"/>
      <c r="I106" s="49"/>
    </row>
    <row r="107" spans="1:12" ht="15.75" x14ac:dyDescent="0.25">
      <c r="A107" s="6" t="s">
        <v>57</v>
      </c>
      <c r="B107" s="1"/>
      <c r="C107" s="6"/>
      <c r="D107" s="1"/>
      <c r="I107" s="49"/>
    </row>
  </sheetData>
  <mergeCells count="98">
    <mergeCell ref="K100:L100"/>
    <mergeCell ref="A78:L78"/>
    <mergeCell ref="A79:E79"/>
    <mergeCell ref="A80:E80"/>
    <mergeCell ref="A82:E82"/>
    <mergeCell ref="A83:H83"/>
    <mergeCell ref="A92:E92"/>
    <mergeCell ref="A93:E93"/>
    <mergeCell ref="A85:L85"/>
    <mergeCell ref="A86:E86"/>
    <mergeCell ref="A87:E87"/>
    <mergeCell ref="A88:E88"/>
    <mergeCell ref="A91:L91"/>
    <mergeCell ref="A94:H94"/>
    <mergeCell ref="A96:L96"/>
    <mergeCell ref="A98:C98"/>
    <mergeCell ref="A76:H76"/>
    <mergeCell ref="A60:L60"/>
    <mergeCell ref="A61:E61"/>
    <mergeCell ref="A62:E62"/>
    <mergeCell ref="A63:E63"/>
    <mergeCell ref="A64:E64"/>
    <mergeCell ref="A65:E65"/>
    <mergeCell ref="A66:H66"/>
    <mergeCell ref="A68:L68"/>
    <mergeCell ref="A72:E72"/>
    <mergeCell ref="A73:E73"/>
    <mergeCell ref="A74:E74"/>
    <mergeCell ref="D98:J98"/>
    <mergeCell ref="K98:L99"/>
    <mergeCell ref="A40:E40"/>
    <mergeCell ref="A41:E41"/>
    <mergeCell ref="A75:E75"/>
    <mergeCell ref="A56:E56"/>
    <mergeCell ref="A70:E70"/>
    <mergeCell ref="A69:E69"/>
    <mergeCell ref="A57:H57"/>
    <mergeCell ref="A50:E50"/>
    <mergeCell ref="A51:E51"/>
    <mergeCell ref="A52:E52"/>
    <mergeCell ref="A53:E53"/>
    <mergeCell ref="A54:E54"/>
    <mergeCell ref="A55:E55"/>
    <mergeCell ref="A71:E71"/>
    <mergeCell ref="A42:E42"/>
    <mergeCell ref="A43:E43"/>
    <mergeCell ref="A48:E48"/>
    <mergeCell ref="A49:E49"/>
    <mergeCell ref="A44:E44"/>
    <mergeCell ref="A45:E45"/>
    <mergeCell ref="A46:E46"/>
    <mergeCell ref="A47:E47"/>
    <mergeCell ref="A36:E36"/>
    <mergeCell ref="G36:K36"/>
    <mergeCell ref="A37:E37"/>
    <mergeCell ref="G37:K37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6:E26"/>
    <mergeCell ref="G26:K26"/>
    <mergeCell ref="A29:E29"/>
    <mergeCell ref="G29:K29"/>
    <mergeCell ref="A21:E21"/>
    <mergeCell ref="G21:K21"/>
    <mergeCell ref="A22:E22"/>
    <mergeCell ref="A28:E28"/>
    <mergeCell ref="G28:K28"/>
    <mergeCell ref="A8:L8"/>
    <mergeCell ref="A9:L9"/>
    <mergeCell ref="A4:E4"/>
    <mergeCell ref="A6:E6"/>
    <mergeCell ref="A23:E23"/>
    <mergeCell ref="G23:K23"/>
    <mergeCell ref="A10:L10"/>
    <mergeCell ref="A81:E81"/>
    <mergeCell ref="G35:K35"/>
    <mergeCell ref="G22:K22"/>
    <mergeCell ref="A31:E31"/>
    <mergeCell ref="G31:K31"/>
    <mergeCell ref="A32:E32"/>
    <mergeCell ref="G32:K32"/>
    <mergeCell ref="A33:E33"/>
    <mergeCell ref="G33:K33"/>
    <mergeCell ref="A34:E34"/>
    <mergeCell ref="G34:K34"/>
    <mergeCell ref="A35:E35"/>
    <mergeCell ref="A30:E30"/>
    <mergeCell ref="G30:K30"/>
    <mergeCell ref="A27:E27"/>
    <mergeCell ref="G27:K27"/>
  </mergeCells>
  <pageMargins left="0.6692913385826772" right="0.51181102362204722" top="0.43307086614173229" bottom="0.35433070866141736" header="0.31496062992125984" footer="0.31496062992125984"/>
  <pageSetup paperSize="9" scale="79" fitToHeight="0" orientation="landscape" horizontalDpi="180" verticalDpi="180" r:id="rId1"/>
  <rowBreaks count="1" manualBreakCount="1">
    <brk id="42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view="pageBreakPreview" zoomScale="60" zoomScaleNormal="90" workbookViewId="0">
      <selection activeCell="I101" sqref="I101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8.140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5" t="s">
        <v>55</v>
      </c>
      <c r="B4" s="95"/>
      <c r="C4" s="95"/>
      <c r="D4" s="96"/>
      <c r="E4" s="96"/>
    </row>
    <row r="5" spans="1:12" ht="15.75" x14ac:dyDescent="0.25">
      <c r="A5" s="12"/>
      <c r="B5" s="12"/>
      <c r="C5" s="12"/>
    </row>
    <row r="6" spans="1:12" ht="15.75" x14ac:dyDescent="0.25">
      <c r="A6" s="97" t="s">
        <v>121</v>
      </c>
      <c r="B6" s="97"/>
      <c r="C6" s="97"/>
      <c r="D6" s="96"/>
      <c r="E6" s="96"/>
    </row>
    <row r="8" spans="1:12" ht="15.75" x14ac:dyDescent="0.25">
      <c r="A8" s="98" t="s">
        <v>52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x14ac:dyDescent="0.25">
      <c r="A9" s="98" t="s">
        <v>106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ht="15.75" customHeight="1" x14ac:dyDescent="0.25">
      <c r="A10" s="98" t="s">
        <v>115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2" spans="1:12" x14ac:dyDescent="0.25">
      <c r="A12" s="9" t="s">
        <v>111</v>
      </c>
    </row>
    <row r="13" spans="1:12" x14ac:dyDescent="0.25">
      <c r="A13" s="9" t="s">
        <v>107</v>
      </c>
    </row>
    <row r="14" spans="1:12" x14ac:dyDescent="0.25">
      <c r="A14" s="9" t="s">
        <v>114</v>
      </c>
    </row>
    <row r="15" spans="1:12" x14ac:dyDescent="0.25">
      <c r="A15" s="9" t="s">
        <v>94</v>
      </c>
    </row>
    <row r="16" spans="1:12" x14ac:dyDescent="0.25">
      <c r="A16" s="9" t="s">
        <v>89</v>
      </c>
    </row>
    <row r="17" spans="1:12" ht="30" x14ac:dyDescent="0.25">
      <c r="A17" s="101" t="s">
        <v>0</v>
      </c>
      <c r="B17" s="101"/>
      <c r="C17" s="101"/>
      <c r="D17" s="101"/>
      <c r="E17" s="101"/>
      <c r="F17" s="13" t="s">
        <v>1</v>
      </c>
      <c r="G17" s="101" t="s">
        <v>2</v>
      </c>
      <c r="H17" s="101"/>
      <c r="I17" s="101"/>
      <c r="J17" s="101"/>
      <c r="K17" s="101"/>
      <c r="L17" s="20" t="s">
        <v>1</v>
      </c>
    </row>
    <row r="18" spans="1:12" ht="32.25" customHeight="1" x14ac:dyDescent="0.25">
      <c r="A18" s="104" t="s">
        <v>48</v>
      </c>
      <c r="B18" s="105"/>
      <c r="C18" s="105"/>
      <c r="D18" s="105"/>
      <c r="E18" s="106"/>
      <c r="F18" s="20">
        <v>8.0000000000000004E-4</v>
      </c>
      <c r="G18" s="84" t="s">
        <v>3</v>
      </c>
      <c r="H18" s="84"/>
      <c r="I18" s="84"/>
      <c r="J18" s="84"/>
      <c r="K18" s="84"/>
      <c r="L18" s="20">
        <v>8.0000000000000004E-4</v>
      </c>
    </row>
    <row r="19" spans="1:12" x14ac:dyDescent="0.25">
      <c r="A19" s="85" t="s">
        <v>77</v>
      </c>
      <c r="B19" s="85"/>
      <c r="C19" s="85"/>
      <c r="D19" s="85"/>
      <c r="E19" s="85"/>
      <c r="F19" s="20">
        <v>8.0000000000000004E-4</v>
      </c>
      <c r="G19" s="84" t="s">
        <v>49</v>
      </c>
      <c r="H19" s="84"/>
      <c r="I19" s="84"/>
      <c r="J19" s="84"/>
      <c r="K19" s="84"/>
      <c r="L19" s="20">
        <v>8.0000000000000004E-4</v>
      </c>
    </row>
    <row r="20" spans="1:12" x14ac:dyDescent="0.25">
      <c r="A20" s="85" t="s">
        <v>81</v>
      </c>
      <c r="B20" s="85"/>
      <c r="C20" s="85"/>
      <c r="D20" s="85"/>
      <c r="E20" s="85"/>
      <c r="F20" s="20">
        <v>8.0000000000000004E-4</v>
      </c>
      <c r="G20" s="85"/>
      <c r="H20" s="85"/>
      <c r="I20" s="85"/>
      <c r="J20" s="85"/>
      <c r="K20" s="85"/>
      <c r="L20" s="20"/>
    </row>
    <row r="21" spans="1:12" x14ac:dyDescent="0.25">
      <c r="A21" s="85" t="s">
        <v>75</v>
      </c>
      <c r="B21" s="85"/>
      <c r="C21" s="85"/>
      <c r="D21" s="85"/>
      <c r="E21" s="85"/>
      <c r="F21" s="20">
        <v>8.0000000000000004E-4</v>
      </c>
      <c r="G21" s="84"/>
      <c r="H21" s="84"/>
      <c r="I21" s="84"/>
      <c r="J21" s="84"/>
      <c r="K21" s="84"/>
      <c r="L21" s="20"/>
    </row>
    <row r="22" spans="1:12" x14ac:dyDescent="0.25">
      <c r="A22" s="85" t="s">
        <v>78</v>
      </c>
      <c r="B22" s="85"/>
      <c r="C22" s="85"/>
      <c r="D22" s="85"/>
      <c r="E22" s="85"/>
      <c r="F22" s="20">
        <v>4.0000000000000002E-4</v>
      </c>
      <c r="G22" s="84"/>
      <c r="H22" s="84"/>
      <c r="I22" s="84"/>
      <c r="J22" s="84"/>
      <c r="K22" s="84"/>
      <c r="L22" s="20"/>
    </row>
    <row r="23" spans="1:12" x14ac:dyDescent="0.25">
      <c r="A23" s="85" t="s">
        <v>83</v>
      </c>
      <c r="B23" s="85"/>
      <c r="C23" s="85"/>
      <c r="D23" s="85"/>
      <c r="E23" s="85"/>
      <c r="F23" s="20">
        <v>8.0000000000000004E-4</v>
      </c>
      <c r="G23" s="84"/>
      <c r="H23" s="84"/>
      <c r="I23" s="84"/>
      <c r="J23" s="84"/>
      <c r="K23" s="84"/>
      <c r="L23" s="22"/>
    </row>
    <row r="24" spans="1:12" x14ac:dyDescent="0.25">
      <c r="A24" s="84" t="s">
        <v>41</v>
      </c>
      <c r="B24" s="84"/>
      <c r="C24" s="84"/>
      <c r="D24" s="84"/>
      <c r="E24" s="84"/>
      <c r="F24" s="20">
        <v>2.5999999999999999E-3</v>
      </c>
      <c r="G24" s="84"/>
      <c r="H24" s="84"/>
      <c r="I24" s="84"/>
      <c r="J24" s="84"/>
      <c r="K24" s="84"/>
      <c r="L24" s="20"/>
    </row>
    <row r="25" spans="1:12" x14ac:dyDescent="0.25">
      <c r="A25" s="87" t="s">
        <v>84</v>
      </c>
      <c r="B25" s="88"/>
      <c r="C25" s="88"/>
      <c r="D25" s="88"/>
      <c r="E25" s="89"/>
      <c r="F25" s="20">
        <v>8.0000000000000004E-4</v>
      </c>
      <c r="G25" s="84"/>
      <c r="H25" s="84"/>
      <c r="I25" s="84"/>
      <c r="J25" s="84"/>
      <c r="K25" s="84"/>
      <c r="L25" s="21"/>
    </row>
    <row r="26" spans="1:12" x14ac:dyDescent="0.25">
      <c r="A26" s="85" t="s">
        <v>74</v>
      </c>
      <c r="B26" s="85"/>
      <c r="C26" s="85"/>
      <c r="D26" s="85"/>
      <c r="E26" s="85"/>
      <c r="F26" s="20">
        <v>8.0000000000000004E-4</v>
      </c>
      <c r="G26" s="85"/>
      <c r="H26" s="85"/>
      <c r="I26" s="85"/>
      <c r="J26" s="85"/>
      <c r="K26" s="85"/>
      <c r="L26" s="20"/>
    </row>
    <row r="27" spans="1:12" x14ac:dyDescent="0.25">
      <c r="A27" s="85" t="s">
        <v>85</v>
      </c>
      <c r="B27" s="85"/>
      <c r="C27" s="85"/>
      <c r="D27" s="85"/>
      <c r="E27" s="85"/>
      <c r="F27" s="20">
        <v>8.0000000000000004E-4</v>
      </c>
      <c r="G27" s="85"/>
      <c r="H27" s="85"/>
      <c r="I27" s="85"/>
      <c r="J27" s="85"/>
      <c r="K27" s="85"/>
      <c r="L27" s="20"/>
    </row>
    <row r="28" spans="1:12" x14ac:dyDescent="0.25">
      <c r="A28" s="84" t="s">
        <v>50</v>
      </c>
      <c r="B28" s="84"/>
      <c r="C28" s="84"/>
      <c r="D28" s="84"/>
      <c r="E28" s="84"/>
      <c r="F28" s="20">
        <v>2.3999999999999998E-3</v>
      </c>
      <c r="G28" s="85"/>
      <c r="H28" s="85"/>
      <c r="I28" s="85"/>
      <c r="J28" s="85"/>
      <c r="K28" s="85"/>
      <c r="L28" s="20"/>
    </row>
    <row r="29" spans="1:12" x14ac:dyDescent="0.25">
      <c r="A29" s="84" t="s">
        <v>82</v>
      </c>
      <c r="B29" s="84"/>
      <c r="C29" s="84"/>
      <c r="D29" s="84"/>
      <c r="E29" s="84"/>
      <c r="F29" s="20">
        <v>8.0000000000000004E-4</v>
      </c>
      <c r="G29" s="84"/>
      <c r="H29" s="84"/>
      <c r="I29" s="84"/>
      <c r="J29" s="84"/>
      <c r="K29" s="84"/>
      <c r="L29" s="21"/>
    </row>
    <row r="30" spans="1:12" x14ac:dyDescent="0.25">
      <c r="A30" s="84" t="s">
        <v>76</v>
      </c>
      <c r="B30" s="84"/>
      <c r="C30" s="84"/>
      <c r="D30" s="84"/>
      <c r="E30" s="84"/>
      <c r="F30" s="20">
        <v>8.0000000000000004E-4</v>
      </c>
      <c r="G30" s="85"/>
      <c r="H30" s="85"/>
      <c r="I30" s="85"/>
      <c r="J30" s="85"/>
      <c r="K30" s="85"/>
      <c r="L30" s="20"/>
    </row>
    <row r="31" spans="1:12" x14ac:dyDescent="0.25">
      <c r="A31" s="84" t="s">
        <v>80</v>
      </c>
      <c r="B31" s="84"/>
      <c r="C31" s="84"/>
      <c r="D31" s="84"/>
      <c r="E31" s="84"/>
      <c r="F31" s="20">
        <v>8.0000000000000004E-4</v>
      </c>
      <c r="G31" s="85"/>
      <c r="H31" s="85"/>
      <c r="I31" s="85"/>
      <c r="J31" s="85"/>
      <c r="K31" s="85"/>
      <c r="L31" s="21"/>
    </row>
    <row r="32" spans="1:12" ht="15" customHeight="1" x14ac:dyDescent="0.25">
      <c r="A32" s="84" t="s">
        <v>79</v>
      </c>
      <c r="B32" s="84"/>
      <c r="C32" s="84"/>
      <c r="D32" s="84"/>
      <c r="E32" s="84"/>
      <c r="F32" s="20">
        <v>1.9E-3</v>
      </c>
      <c r="G32" s="85"/>
      <c r="H32" s="85"/>
      <c r="I32" s="85"/>
      <c r="J32" s="85"/>
      <c r="K32" s="85"/>
      <c r="L32" s="20"/>
    </row>
    <row r="33" spans="1:12" x14ac:dyDescent="0.25">
      <c r="A33" s="84" t="s">
        <v>51</v>
      </c>
      <c r="B33" s="84"/>
      <c r="C33" s="84"/>
      <c r="D33" s="84"/>
      <c r="E33" s="84"/>
      <c r="F33" s="20">
        <v>8.0000000000000004E-4</v>
      </c>
      <c r="G33" s="85"/>
      <c r="H33" s="85"/>
      <c r="I33" s="85"/>
      <c r="J33" s="85"/>
      <c r="K33" s="85"/>
      <c r="L33" s="20"/>
    </row>
    <row r="34" spans="1:12" hidden="1" x14ac:dyDescent="0.25">
      <c r="A34" s="87"/>
      <c r="B34" s="88"/>
      <c r="C34" s="88"/>
      <c r="D34" s="88"/>
      <c r="E34" s="89"/>
      <c r="F34" s="20"/>
      <c r="G34" s="85"/>
      <c r="H34" s="85"/>
      <c r="I34" s="85"/>
      <c r="J34" s="85"/>
      <c r="K34" s="85"/>
      <c r="L34" s="20"/>
    </row>
    <row r="35" spans="1:12" ht="9.75" hidden="1" customHeight="1" x14ac:dyDescent="0.25">
      <c r="A35" s="87"/>
      <c r="B35" s="88"/>
      <c r="C35" s="88"/>
      <c r="D35" s="88"/>
      <c r="E35" s="89"/>
      <c r="F35" s="20"/>
      <c r="G35" s="104"/>
      <c r="H35" s="105"/>
      <c r="I35" s="105"/>
      <c r="J35" s="105"/>
      <c r="K35" s="106"/>
      <c r="L35" s="20"/>
    </row>
    <row r="36" spans="1:12" s="9" customFormat="1" ht="14.25" x14ac:dyDescent="0.2">
      <c r="A36" s="90" t="s">
        <v>4</v>
      </c>
      <c r="B36" s="90"/>
      <c r="C36" s="90"/>
      <c r="D36" s="90"/>
      <c r="E36" s="90"/>
      <c r="F36" s="60">
        <f>SUM(F18:F35)</f>
        <v>1.6899999999999998E-2</v>
      </c>
      <c r="G36" s="90" t="s">
        <v>4</v>
      </c>
      <c r="H36" s="90"/>
      <c r="I36" s="90"/>
      <c r="J36" s="90"/>
      <c r="K36" s="90"/>
      <c r="L36" s="70">
        <f>SUM(L18:L35)</f>
        <v>1.6000000000000001E-3</v>
      </c>
    </row>
    <row r="38" spans="1:12" x14ac:dyDescent="0.25">
      <c r="A38" s="9" t="s">
        <v>95</v>
      </c>
      <c r="F38" s="10">
        <v>12</v>
      </c>
    </row>
    <row r="39" spans="1:12" ht="60" x14ac:dyDescent="0.25">
      <c r="A39" s="92" t="s">
        <v>5</v>
      </c>
      <c r="B39" s="93"/>
      <c r="C39" s="93"/>
      <c r="D39" s="93"/>
      <c r="E39" s="94"/>
      <c r="F39" s="13" t="s">
        <v>6</v>
      </c>
      <c r="G39" s="13" t="s">
        <v>1</v>
      </c>
      <c r="H39" s="13" t="s">
        <v>61</v>
      </c>
      <c r="I39" s="13" t="s">
        <v>62</v>
      </c>
      <c r="J39" s="13" t="s">
        <v>63</v>
      </c>
      <c r="K39" s="15" t="s">
        <v>64</v>
      </c>
      <c r="L39" s="14"/>
    </row>
    <row r="40" spans="1:12" ht="30.75" customHeight="1" x14ac:dyDescent="0.25">
      <c r="A40" s="104" t="s">
        <v>48</v>
      </c>
      <c r="B40" s="105"/>
      <c r="C40" s="105"/>
      <c r="D40" s="105"/>
      <c r="E40" s="106"/>
      <c r="F40" s="35">
        <f>'Услуга №1 '!F41</f>
        <v>11444.18</v>
      </c>
      <c r="G40" s="20">
        <f>F18</f>
        <v>8.0000000000000004E-4</v>
      </c>
      <c r="H40" s="47">
        <f>G40*F40*12</f>
        <v>109.86412800000002</v>
      </c>
      <c r="I40" s="47">
        <f>H40*1.302</f>
        <v>143.04309465600002</v>
      </c>
      <c r="J40" s="42">
        <f>F38</f>
        <v>12</v>
      </c>
      <c r="K40" s="23">
        <f>I40/J40</f>
        <v>11.920257888000002</v>
      </c>
      <c r="L40" s="22"/>
    </row>
    <row r="41" spans="1:12" ht="14.25" customHeight="1" x14ac:dyDescent="0.25">
      <c r="A41" s="85" t="s">
        <v>77</v>
      </c>
      <c r="B41" s="85"/>
      <c r="C41" s="85"/>
      <c r="D41" s="85"/>
      <c r="E41" s="85"/>
      <c r="F41" s="35">
        <f>'Услуга №1 '!F42</f>
        <v>11444.18</v>
      </c>
      <c r="G41" s="20">
        <f t="shared" ref="G41:G55" si="0">F19</f>
        <v>8.0000000000000004E-4</v>
      </c>
      <c r="H41" s="47">
        <f t="shared" ref="H41:H55" si="1">G41*F41*12</f>
        <v>109.86412800000002</v>
      </c>
      <c r="I41" s="47">
        <f t="shared" ref="I41:I55" si="2">H41*1.302</f>
        <v>143.04309465600002</v>
      </c>
      <c r="J41" s="42">
        <f>J45</f>
        <v>12</v>
      </c>
      <c r="K41" s="23">
        <f t="shared" ref="K41:K55" si="3">I41/J41</f>
        <v>11.920257888000002</v>
      </c>
      <c r="L41" s="22"/>
    </row>
    <row r="42" spans="1:12" ht="14.25" customHeight="1" x14ac:dyDescent="0.25">
      <c r="A42" s="85" t="s">
        <v>81</v>
      </c>
      <c r="B42" s="85"/>
      <c r="C42" s="85"/>
      <c r="D42" s="85"/>
      <c r="E42" s="85"/>
      <c r="F42" s="35">
        <f>'Услуга №1 '!F43</f>
        <v>17069.18</v>
      </c>
      <c r="G42" s="20">
        <f t="shared" si="0"/>
        <v>8.0000000000000004E-4</v>
      </c>
      <c r="H42" s="47">
        <f t="shared" si="1"/>
        <v>163.86412800000002</v>
      </c>
      <c r="I42" s="47">
        <f t="shared" si="2"/>
        <v>213.35109465600004</v>
      </c>
      <c r="J42" s="42">
        <f>J40</f>
        <v>12</v>
      </c>
      <c r="K42" s="23">
        <f t="shared" si="3"/>
        <v>17.779257888000004</v>
      </c>
      <c r="L42" s="22"/>
    </row>
    <row r="43" spans="1:12" ht="13.5" customHeight="1" x14ac:dyDescent="0.25">
      <c r="A43" s="85" t="s">
        <v>75</v>
      </c>
      <c r="B43" s="85"/>
      <c r="C43" s="85"/>
      <c r="D43" s="85"/>
      <c r="E43" s="85"/>
      <c r="F43" s="35">
        <f>'Услуга №1 '!F44</f>
        <v>12793.94</v>
      </c>
      <c r="G43" s="20">
        <f t="shared" si="0"/>
        <v>8.0000000000000004E-4</v>
      </c>
      <c r="H43" s="47">
        <f t="shared" si="1"/>
        <v>122.82182400000002</v>
      </c>
      <c r="I43" s="47">
        <f t="shared" si="2"/>
        <v>159.91401484800002</v>
      </c>
      <c r="J43" s="42">
        <f>J40</f>
        <v>12</v>
      </c>
      <c r="K43" s="23">
        <f t="shared" si="3"/>
        <v>13.326167904000002</v>
      </c>
      <c r="L43" s="22"/>
    </row>
    <row r="44" spans="1:12" x14ac:dyDescent="0.25">
      <c r="A44" s="85" t="s">
        <v>78</v>
      </c>
      <c r="B44" s="85"/>
      <c r="C44" s="85"/>
      <c r="D44" s="85"/>
      <c r="E44" s="85"/>
      <c r="F44" s="35">
        <f>'Услуга №1 '!F45</f>
        <v>12793.94</v>
      </c>
      <c r="G44" s="20">
        <f t="shared" si="0"/>
        <v>4.0000000000000002E-4</v>
      </c>
      <c r="H44" s="47">
        <f t="shared" si="1"/>
        <v>61.41091200000001</v>
      </c>
      <c r="I44" s="47">
        <f t="shared" si="2"/>
        <v>79.957007424000011</v>
      </c>
      <c r="J44" s="42">
        <f>J42</f>
        <v>12</v>
      </c>
      <c r="K44" s="23">
        <f t="shared" si="3"/>
        <v>6.6630839520000009</v>
      </c>
      <c r="L44" s="22"/>
    </row>
    <row r="45" spans="1:12" x14ac:dyDescent="0.25">
      <c r="A45" s="85" t="s">
        <v>83</v>
      </c>
      <c r="B45" s="85"/>
      <c r="C45" s="85"/>
      <c r="D45" s="85"/>
      <c r="E45" s="85"/>
      <c r="F45" s="35">
        <f>'Услуга №1 '!F46</f>
        <v>6160.11</v>
      </c>
      <c r="G45" s="20">
        <f t="shared" si="0"/>
        <v>8.0000000000000004E-4</v>
      </c>
      <c r="H45" s="47">
        <f t="shared" si="1"/>
        <v>59.137056000000001</v>
      </c>
      <c r="I45" s="47">
        <f t="shared" si="2"/>
        <v>76.99644691200001</v>
      </c>
      <c r="J45" s="42">
        <f>J42</f>
        <v>12</v>
      </c>
      <c r="K45" s="23">
        <f t="shared" si="3"/>
        <v>6.4163705760000012</v>
      </c>
      <c r="L45" s="22"/>
    </row>
    <row r="46" spans="1:12" ht="15" customHeight="1" x14ac:dyDescent="0.25">
      <c r="A46" s="84" t="s">
        <v>41</v>
      </c>
      <c r="B46" s="84"/>
      <c r="C46" s="84"/>
      <c r="D46" s="84"/>
      <c r="E46" s="84"/>
      <c r="F46" s="32">
        <f>'Услуга №1 '!F47</f>
        <v>20462.259999999998</v>
      </c>
      <c r="G46" s="20">
        <f t="shared" si="0"/>
        <v>2.5999999999999999E-3</v>
      </c>
      <c r="H46" s="47">
        <f t="shared" si="1"/>
        <v>638.42251199999987</v>
      </c>
      <c r="I46" s="47">
        <f t="shared" si="2"/>
        <v>831.22611062399983</v>
      </c>
      <c r="J46" s="42">
        <f>J44</f>
        <v>12</v>
      </c>
      <c r="K46" s="23">
        <f t="shared" si="3"/>
        <v>69.268842551999981</v>
      </c>
      <c r="L46" s="22"/>
    </row>
    <row r="47" spans="1:12" x14ac:dyDescent="0.25">
      <c r="A47" s="87" t="s">
        <v>84</v>
      </c>
      <c r="B47" s="88"/>
      <c r="C47" s="88"/>
      <c r="D47" s="88"/>
      <c r="E47" s="89"/>
      <c r="F47" s="32">
        <f>'Услуга №1 '!F48</f>
        <v>5394.77</v>
      </c>
      <c r="G47" s="20">
        <f t="shared" si="0"/>
        <v>8.0000000000000004E-4</v>
      </c>
      <c r="H47" s="47">
        <f t="shared" si="1"/>
        <v>51.789792000000006</v>
      </c>
      <c r="I47" s="47">
        <f t="shared" si="2"/>
        <v>67.430309184000009</v>
      </c>
      <c r="J47" s="42">
        <f>J44</f>
        <v>12</v>
      </c>
      <c r="K47" s="23">
        <f t="shared" si="3"/>
        <v>5.6191924320000011</v>
      </c>
      <c r="L47" s="22"/>
    </row>
    <row r="48" spans="1:12" ht="15.75" customHeight="1" x14ac:dyDescent="0.25">
      <c r="A48" s="85" t="s">
        <v>74</v>
      </c>
      <c r="B48" s="85"/>
      <c r="C48" s="85"/>
      <c r="D48" s="85"/>
      <c r="E48" s="85"/>
      <c r="F48" s="32">
        <f>'Услуга №1 '!F49</f>
        <v>6267.58</v>
      </c>
      <c r="G48" s="20">
        <f t="shared" si="0"/>
        <v>8.0000000000000004E-4</v>
      </c>
      <c r="H48" s="47">
        <f t="shared" si="1"/>
        <v>60.168768</v>
      </c>
      <c r="I48" s="47">
        <f t="shared" si="2"/>
        <v>78.339735935999997</v>
      </c>
      <c r="J48" s="42">
        <f>J45</f>
        <v>12</v>
      </c>
      <c r="K48" s="23">
        <f t="shared" si="3"/>
        <v>6.528311328</v>
      </c>
      <c r="L48" s="22"/>
    </row>
    <row r="49" spans="1:13" x14ac:dyDescent="0.25">
      <c r="A49" s="85" t="s">
        <v>85</v>
      </c>
      <c r="B49" s="85"/>
      <c r="C49" s="85"/>
      <c r="D49" s="85"/>
      <c r="E49" s="85"/>
      <c r="F49" s="32">
        <f>'Услуга №1 '!F50</f>
        <v>11235.84</v>
      </c>
      <c r="G49" s="20">
        <f t="shared" si="0"/>
        <v>8.0000000000000004E-4</v>
      </c>
      <c r="H49" s="47">
        <f t="shared" si="1"/>
        <v>107.86406400000001</v>
      </c>
      <c r="I49" s="47">
        <f t="shared" si="2"/>
        <v>140.43901132800002</v>
      </c>
      <c r="J49" s="42">
        <f>J46</f>
        <v>12</v>
      </c>
      <c r="K49" s="23">
        <f t="shared" si="3"/>
        <v>11.703250944000002</v>
      </c>
      <c r="L49" s="22"/>
    </row>
    <row r="50" spans="1:13" ht="15" customHeight="1" x14ac:dyDescent="0.25">
      <c r="A50" s="84" t="s">
        <v>50</v>
      </c>
      <c r="B50" s="84"/>
      <c r="C50" s="84"/>
      <c r="D50" s="84"/>
      <c r="E50" s="84"/>
      <c r="F50" s="32">
        <f>'Услуга №1 '!F51</f>
        <v>14221.4</v>
      </c>
      <c r="G50" s="20">
        <f t="shared" si="0"/>
        <v>2.3999999999999998E-3</v>
      </c>
      <c r="H50" s="47">
        <f t="shared" si="1"/>
        <v>409.5763199999999</v>
      </c>
      <c r="I50" s="47">
        <f t="shared" si="2"/>
        <v>533.26836863999984</v>
      </c>
      <c r="J50" s="42">
        <f>J46</f>
        <v>12</v>
      </c>
      <c r="K50" s="23">
        <f t="shared" si="3"/>
        <v>44.439030719999984</v>
      </c>
      <c r="L50" s="22"/>
    </row>
    <row r="51" spans="1:13" ht="15" customHeight="1" x14ac:dyDescent="0.25">
      <c r="A51" s="84" t="s">
        <v>82</v>
      </c>
      <c r="B51" s="84"/>
      <c r="C51" s="84"/>
      <c r="D51" s="84"/>
      <c r="E51" s="84"/>
      <c r="F51" s="32">
        <f>'Услуга №1 '!F52</f>
        <v>9123.58</v>
      </c>
      <c r="G51" s="20">
        <f t="shared" si="0"/>
        <v>8.0000000000000004E-4</v>
      </c>
      <c r="H51" s="47">
        <f t="shared" si="1"/>
        <v>87.586367999999993</v>
      </c>
      <c r="I51" s="47">
        <f t="shared" si="2"/>
        <v>114.037451136</v>
      </c>
      <c r="J51" s="42">
        <f>J49</f>
        <v>12</v>
      </c>
      <c r="K51" s="23">
        <f t="shared" si="3"/>
        <v>9.5031209279999995</v>
      </c>
      <c r="L51" s="22"/>
    </row>
    <row r="52" spans="1:13" ht="17.25" customHeight="1" x14ac:dyDescent="0.25">
      <c r="A52" s="84" t="s">
        <v>76</v>
      </c>
      <c r="B52" s="84"/>
      <c r="C52" s="84"/>
      <c r="D52" s="84"/>
      <c r="E52" s="84"/>
      <c r="F52" s="35">
        <f>'Услуга №1 '!F53</f>
        <v>12499.7</v>
      </c>
      <c r="G52" s="20">
        <f t="shared" si="0"/>
        <v>8.0000000000000004E-4</v>
      </c>
      <c r="H52" s="47">
        <f t="shared" si="1"/>
        <v>119.99712</v>
      </c>
      <c r="I52" s="47">
        <f t="shared" si="2"/>
        <v>156.23625024</v>
      </c>
      <c r="J52" s="42">
        <f>J50</f>
        <v>12</v>
      </c>
      <c r="K52" s="23">
        <f t="shared" si="3"/>
        <v>13.01968752</v>
      </c>
      <c r="L52" s="22"/>
    </row>
    <row r="53" spans="1:13" ht="15" customHeight="1" x14ac:dyDescent="0.25">
      <c r="A53" s="84" t="s">
        <v>80</v>
      </c>
      <c r="B53" s="84"/>
      <c r="C53" s="84"/>
      <c r="D53" s="84"/>
      <c r="E53" s="84"/>
      <c r="F53" s="35">
        <f>'Услуга №1 '!F54</f>
        <v>12926.726000000001</v>
      </c>
      <c r="G53" s="20">
        <f t="shared" si="0"/>
        <v>8.0000000000000004E-4</v>
      </c>
      <c r="H53" s="47">
        <f t="shared" si="1"/>
        <v>124.09656960000001</v>
      </c>
      <c r="I53" s="47">
        <f t="shared" si="2"/>
        <v>161.57373361920003</v>
      </c>
      <c r="J53" s="42">
        <f>J51</f>
        <v>12</v>
      </c>
      <c r="K53" s="23">
        <f t="shared" si="3"/>
        <v>13.464477801600003</v>
      </c>
      <c r="L53" s="22"/>
      <c r="M53" s="63"/>
    </row>
    <row r="54" spans="1:13" ht="15" customHeight="1" x14ac:dyDescent="0.25">
      <c r="A54" s="84" t="s">
        <v>79</v>
      </c>
      <c r="B54" s="84"/>
      <c r="C54" s="84"/>
      <c r="D54" s="84"/>
      <c r="E54" s="84"/>
      <c r="F54" s="35">
        <f>'Услуга №1 '!F55</f>
        <v>9010.6</v>
      </c>
      <c r="G54" s="20">
        <f t="shared" si="0"/>
        <v>1.9E-3</v>
      </c>
      <c r="H54" s="47">
        <f t="shared" si="1"/>
        <v>205.44167999999999</v>
      </c>
      <c r="I54" s="47">
        <f t="shared" si="2"/>
        <v>267.48506736000002</v>
      </c>
      <c r="J54" s="42">
        <f>J52</f>
        <v>12</v>
      </c>
      <c r="K54" s="23">
        <f t="shared" si="3"/>
        <v>22.290422280000001</v>
      </c>
      <c r="L54" s="22"/>
    </row>
    <row r="55" spans="1:13" ht="15" customHeight="1" x14ac:dyDescent="0.25">
      <c r="A55" s="84" t="s">
        <v>51</v>
      </c>
      <c r="B55" s="84"/>
      <c r="C55" s="84"/>
      <c r="D55" s="84"/>
      <c r="E55" s="84"/>
      <c r="F55" s="35">
        <f>'Услуга №1 '!F56</f>
        <v>14101.1</v>
      </c>
      <c r="G55" s="20">
        <f t="shared" si="0"/>
        <v>8.0000000000000004E-4</v>
      </c>
      <c r="H55" s="47">
        <f t="shared" si="1"/>
        <v>135.37056000000001</v>
      </c>
      <c r="I55" s="47">
        <f t="shared" si="2"/>
        <v>176.25246912000003</v>
      </c>
      <c r="J55" s="42">
        <f>J53</f>
        <v>12</v>
      </c>
      <c r="K55" s="23">
        <f t="shared" si="3"/>
        <v>14.687705760000002</v>
      </c>
      <c r="L55" s="22"/>
    </row>
    <row r="56" spans="1:13" customFormat="1" ht="14.25" customHeight="1" x14ac:dyDescent="0.25">
      <c r="A56" s="107" t="s">
        <v>90</v>
      </c>
      <c r="B56" s="108"/>
      <c r="C56" s="108"/>
      <c r="D56" s="108"/>
      <c r="E56" s="108"/>
      <c r="F56" s="108"/>
      <c r="G56" s="108"/>
      <c r="H56" s="109"/>
      <c r="I56" s="39">
        <f>SUM(I40:I55)</f>
        <v>3342.5932603392002</v>
      </c>
      <c r="J56" s="40"/>
      <c r="K56" s="39">
        <f>SUM(K40:K55)</f>
        <v>278.54943836159993</v>
      </c>
      <c r="L56" s="22"/>
      <c r="M56" s="10"/>
    </row>
    <row r="57" spans="1:13" x14ac:dyDescent="0.25">
      <c r="A57" s="26"/>
      <c r="B57" s="26"/>
      <c r="C57" s="26"/>
      <c r="D57" s="26"/>
      <c r="E57" s="26"/>
      <c r="F57" s="27"/>
      <c r="G57" s="27"/>
      <c r="H57" s="27"/>
      <c r="I57" s="27"/>
      <c r="J57" s="28"/>
      <c r="K57" s="27"/>
      <c r="L57" s="28"/>
    </row>
    <row r="58" spans="1:13" ht="18" customHeight="1" x14ac:dyDescent="0.25">
      <c r="A58" s="91" t="s">
        <v>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</row>
    <row r="59" spans="1:13" ht="45" x14ac:dyDescent="0.25">
      <c r="A59" s="86" t="s">
        <v>9</v>
      </c>
      <c r="B59" s="86"/>
      <c r="C59" s="86"/>
      <c r="D59" s="86"/>
      <c r="E59" s="86"/>
      <c r="F59" s="13" t="s">
        <v>7</v>
      </c>
      <c r="G59" s="13" t="s">
        <v>60</v>
      </c>
      <c r="H59" s="13" t="s">
        <v>59</v>
      </c>
      <c r="I59" s="13" t="s">
        <v>65</v>
      </c>
      <c r="J59" s="13" t="s">
        <v>63</v>
      </c>
      <c r="K59" s="15" t="s">
        <v>64</v>
      </c>
      <c r="L59" s="17"/>
    </row>
    <row r="60" spans="1:13" x14ac:dyDescent="0.25">
      <c r="A60" s="87" t="s">
        <v>42</v>
      </c>
      <c r="B60" s="88"/>
      <c r="C60" s="88"/>
      <c r="D60" s="88"/>
      <c r="E60" s="89"/>
      <c r="F60" s="14" t="s">
        <v>43</v>
      </c>
      <c r="G60" s="29">
        <f>I60/H60</f>
        <v>24.147679324894511</v>
      </c>
      <c r="H60" s="29">
        <f>'Услуга №1 '!H61</f>
        <v>4.74</v>
      </c>
      <c r="I60" s="48">
        <v>114.46</v>
      </c>
      <c r="J60" s="42">
        <f>J55</f>
        <v>12</v>
      </c>
      <c r="K60" s="51">
        <f>I60/J60</f>
        <v>9.5383333333333322</v>
      </c>
      <c r="L60" s="31"/>
    </row>
    <row r="61" spans="1:13" x14ac:dyDescent="0.25">
      <c r="A61" s="85" t="s">
        <v>10</v>
      </c>
      <c r="B61" s="85"/>
      <c r="C61" s="85"/>
      <c r="D61" s="85"/>
      <c r="E61" s="85"/>
      <c r="F61" s="20" t="s">
        <v>13</v>
      </c>
      <c r="G61" s="22">
        <f>I61/H61</f>
        <v>0.11123897900530956</v>
      </c>
      <c r="H61" s="29">
        <f>'Услуга №1 '!H62</f>
        <v>1642.32</v>
      </c>
      <c r="I61" s="48">
        <v>182.69</v>
      </c>
      <c r="J61" s="42">
        <f>J60</f>
        <v>12</v>
      </c>
      <c r="K61" s="51">
        <f t="shared" ref="K61:K63" si="4">I61/J61</f>
        <v>15.224166666666667</v>
      </c>
      <c r="L61" s="24"/>
    </row>
    <row r="62" spans="1:13" x14ac:dyDescent="0.25">
      <c r="A62" s="85" t="s">
        <v>11</v>
      </c>
      <c r="B62" s="85"/>
      <c r="C62" s="85"/>
      <c r="D62" s="85"/>
      <c r="E62" s="85"/>
      <c r="F62" s="20" t="s">
        <v>14</v>
      </c>
      <c r="G62" s="22">
        <f>I62/H62</f>
        <v>0.16</v>
      </c>
      <c r="H62" s="29">
        <f>'Услуга №1 '!H63</f>
        <v>41.22</v>
      </c>
      <c r="I62" s="48">
        <v>6.5952000000000002</v>
      </c>
      <c r="J62" s="42">
        <f>J61</f>
        <v>12</v>
      </c>
      <c r="K62" s="51">
        <f t="shared" si="4"/>
        <v>0.54959999999999998</v>
      </c>
      <c r="L62" s="24"/>
    </row>
    <row r="63" spans="1:13" x14ac:dyDescent="0.25">
      <c r="A63" s="85" t="s">
        <v>12</v>
      </c>
      <c r="B63" s="85"/>
      <c r="C63" s="85"/>
      <c r="D63" s="85"/>
      <c r="E63" s="85"/>
      <c r="F63" s="20" t="s">
        <v>14</v>
      </c>
      <c r="G63" s="22">
        <f>I63/H63</f>
        <v>0.15999286224125622</v>
      </c>
      <c r="H63" s="29">
        <f>'Услуга №1 '!H64</f>
        <v>56.04</v>
      </c>
      <c r="I63" s="48">
        <v>8.9659999999999993</v>
      </c>
      <c r="J63" s="42">
        <f>J61</f>
        <v>12</v>
      </c>
      <c r="K63" s="51">
        <f t="shared" si="4"/>
        <v>0.74716666666666665</v>
      </c>
      <c r="L63" s="24"/>
    </row>
    <row r="64" spans="1:13" customFormat="1" ht="15" customHeight="1" x14ac:dyDescent="0.25">
      <c r="A64" s="107" t="s">
        <v>15</v>
      </c>
      <c r="B64" s="108"/>
      <c r="C64" s="108"/>
      <c r="D64" s="108"/>
      <c r="E64" s="108"/>
      <c r="F64" s="108"/>
      <c r="G64" s="108"/>
      <c r="H64" s="109"/>
      <c r="I64" s="41">
        <f t="shared" ref="I64" si="5">SUM(I60:I63)</f>
        <v>312.71119999999996</v>
      </c>
      <c r="J64" s="41"/>
      <c r="K64" s="41">
        <f>SUM(K60:K63)</f>
        <v>26.059266666666666</v>
      </c>
      <c r="L64" s="24"/>
      <c r="M64" s="10"/>
    </row>
    <row r="66" spans="1:13" x14ac:dyDescent="0.25">
      <c r="A66" s="91" t="s">
        <v>16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</row>
    <row r="67" spans="1:13" ht="45" x14ac:dyDescent="0.25">
      <c r="A67" s="86" t="s">
        <v>20</v>
      </c>
      <c r="B67" s="86"/>
      <c r="C67" s="86"/>
      <c r="D67" s="86"/>
      <c r="E67" s="86"/>
      <c r="F67" s="14" t="s">
        <v>7</v>
      </c>
      <c r="G67" s="14" t="s">
        <v>60</v>
      </c>
      <c r="H67" s="14" t="s">
        <v>59</v>
      </c>
      <c r="I67" s="14" t="s">
        <v>65</v>
      </c>
      <c r="J67" s="14" t="s">
        <v>63</v>
      </c>
      <c r="K67" s="30" t="s">
        <v>64</v>
      </c>
      <c r="L67" s="17"/>
    </row>
    <row r="68" spans="1:13" ht="14.25" customHeight="1" x14ac:dyDescent="0.25">
      <c r="A68" s="85" t="s">
        <v>17</v>
      </c>
      <c r="B68" s="85"/>
      <c r="C68" s="85"/>
      <c r="D68" s="85"/>
      <c r="E68" s="85"/>
      <c r="F68" s="20" t="s">
        <v>18</v>
      </c>
      <c r="G68" s="22">
        <v>9.5999999999999992E-3</v>
      </c>
      <c r="H68" s="22">
        <f>'Услуга №1 '!H69</f>
        <v>1135.27</v>
      </c>
      <c r="I68" s="22">
        <f>G68*H68</f>
        <v>10.898591999999999</v>
      </c>
      <c r="J68" s="42">
        <f>J62</f>
        <v>12</v>
      </c>
      <c r="K68" s="25">
        <f>I68/J68</f>
        <v>0.90821599999999991</v>
      </c>
      <c r="L68" s="24"/>
    </row>
    <row r="69" spans="1:13" ht="14.25" customHeight="1" x14ac:dyDescent="0.25">
      <c r="A69" s="85" t="s">
        <v>45</v>
      </c>
      <c r="B69" s="85"/>
      <c r="C69" s="85"/>
      <c r="D69" s="85"/>
      <c r="E69" s="85"/>
      <c r="F69" s="20" t="s">
        <v>18</v>
      </c>
      <c r="G69" s="22">
        <v>9.5999999999999992E-3</v>
      </c>
      <c r="H69" s="22">
        <f>'Услуга №1 '!H70</f>
        <v>731.4</v>
      </c>
      <c r="I69" s="22">
        <f t="shared" ref="I69:I73" si="6">G69*H69</f>
        <v>7.0214399999999992</v>
      </c>
      <c r="J69" s="42">
        <f>J61</f>
        <v>12</v>
      </c>
      <c r="K69" s="25">
        <f t="shared" ref="K69:K71" si="7">I69/J69</f>
        <v>0.58511999999999997</v>
      </c>
      <c r="L69" s="24"/>
    </row>
    <row r="70" spans="1:13" ht="14.25" customHeight="1" x14ac:dyDescent="0.25">
      <c r="A70" s="85" t="s">
        <v>44</v>
      </c>
      <c r="B70" s="85"/>
      <c r="C70" s="85"/>
      <c r="D70" s="85"/>
      <c r="E70" s="85"/>
      <c r="F70" s="20" t="s">
        <v>18</v>
      </c>
      <c r="G70" s="22">
        <v>9.5999999999999992E-3</v>
      </c>
      <c r="H70" s="22">
        <f>'Услуга №1 '!H71</f>
        <v>2100</v>
      </c>
      <c r="I70" s="22">
        <f t="shared" si="6"/>
        <v>20.159999999999997</v>
      </c>
      <c r="J70" s="42">
        <f>J68</f>
        <v>12</v>
      </c>
      <c r="K70" s="25">
        <f t="shared" si="7"/>
        <v>1.6799999999999997</v>
      </c>
      <c r="L70" s="24"/>
    </row>
    <row r="71" spans="1:13" ht="14.25" customHeight="1" x14ac:dyDescent="0.25">
      <c r="A71" s="85" t="s">
        <v>46</v>
      </c>
      <c r="B71" s="85"/>
      <c r="C71" s="85"/>
      <c r="D71" s="85"/>
      <c r="E71" s="85"/>
      <c r="F71" s="20" t="s">
        <v>18</v>
      </c>
      <c r="G71" s="22">
        <v>9.5999999999999992E-3</v>
      </c>
      <c r="H71" s="22">
        <f>'Услуга №1 '!H72</f>
        <v>2900</v>
      </c>
      <c r="I71" s="22">
        <f t="shared" si="6"/>
        <v>27.839999999999996</v>
      </c>
      <c r="J71" s="42">
        <f>J70</f>
        <v>12</v>
      </c>
      <c r="K71" s="25">
        <f t="shared" si="7"/>
        <v>2.3199999999999998</v>
      </c>
      <c r="L71" s="24"/>
    </row>
    <row r="72" spans="1:13" ht="14.25" customHeight="1" x14ac:dyDescent="0.25">
      <c r="A72" s="85" t="s">
        <v>118</v>
      </c>
      <c r="B72" s="85"/>
      <c r="C72" s="85"/>
      <c r="D72" s="85"/>
      <c r="E72" s="85"/>
      <c r="F72" s="20" t="s">
        <v>18</v>
      </c>
      <c r="G72" s="22">
        <v>9.5999999999999992E-3</v>
      </c>
      <c r="H72" s="22">
        <f>'Услуга №1 '!H73</f>
        <v>800</v>
      </c>
      <c r="I72" s="22">
        <f t="shared" si="6"/>
        <v>7.68</v>
      </c>
      <c r="J72" s="42">
        <f>J71</f>
        <v>12</v>
      </c>
      <c r="K72" s="25">
        <f t="shared" ref="K72" si="8">I72/J72</f>
        <v>0.64</v>
      </c>
      <c r="L72" s="24"/>
    </row>
    <row r="73" spans="1:13" ht="30.75" customHeight="1" x14ac:dyDescent="0.25">
      <c r="A73" s="104" t="s">
        <v>67</v>
      </c>
      <c r="B73" s="105"/>
      <c r="C73" s="105"/>
      <c r="D73" s="105"/>
      <c r="E73" s="106"/>
      <c r="F73" s="20" t="s">
        <v>18</v>
      </c>
      <c r="G73" s="62">
        <v>8.8000000000000005E-3</v>
      </c>
      <c r="H73" s="22">
        <f>'Услуга №1 '!H74</f>
        <v>4831.82</v>
      </c>
      <c r="I73" s="22">
        <f t="shared" si="6"/>
        <v>42.520015999999998</v>
      </c>
      <c r="J73" s="42">
        <f>J70</f>
        <v>12</v>
      </c>
      <c r="K73" s="22">
        <f>I73/J73</f>
        <v>3.5433346666666665</v>
      </c>
      <c r="L73" s="28"/>
    </row>
    <row r="74" spans="1:13" customFormat="1" ht="15.75" customHeight="1" x14ac:dyDescent="0.25">
      <c r="A74" s="102" t="s">
        <v>19</v>
      </c>
      <c r="B74" s="103"/>
      <c r="C74" s="103"/>
      <c r="D74" s="103"/>
      <c r="E74" s="103"/>
      <c r="F74" s="103"/>
      <c r="G74" s="103"/>
      <c r="H74" s="110"/>
      <c r="I74" s="39">
        <f>SUM(I68:I73)</f>
        <v>116.120048</v>
      </c>
      <c r="J74" s="39"/>
      <c r="K74" s="39">
        <f t="shared" ref="K74" si="9">SUM(K68:K73)</f>
        <v>9.6766706666666664</v>
      </c>
      <c r="L74" s="24"/>
      <c r="M74" s="10"/>
    </row>
    <row r="76" spans="1:13" x14ac:dyDescent="0.25">
      <c r="A76" s="91" t="s">
        <v>99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</row>
    <row r="77" spans="1:13" ht="45" x14ac:dyDescent="0.25">
      <c r="A77" s="92" t="s">
        <v>20</v>
      </c>
      <c r="B77" s="93"/>
      <c r="C77" s="93"/>
      <c r="D77" s="93"/>
      <c r="E77" s="94"/>
      <c r="F77" s="19" t="s">
        <v>7</v>
      </c>
      <c r="G77" s="19" t="s">
        <v>60</v>
      </c>
      <c r="H77" s="19" t="s">
        <v>59</v>
      </c>
      <c r="I77" s="19" t="s">
        <v>65</v>
      </c>
      <c r="J77" s="19" t="s">
        <v>63</v>
      </c>
      <c r="K77" s="15" t="s">
        <v>64</v>
      </c>
      <c r="L77" s="17"/>
      <c r="M77" s="16"/>
    </row>
    <row r="78" spans="1:13" ht="35.25" customHeight="1" x14ac:dyDescent="0.25">
      <c r="A78" s="86" t="s">
        <v>21</v>
      </c>
      <c r="B78" s="86"/>
      <c r="C78" s="86"/>
      <c r="D78" s="86"/>
      <c r="E78" s="86"/>
      <c r="F78" s="34" t="s">
        <v>22</v>
      </c>
      <c r="G78" s="67">
        <v>1.6000000000000001E-3</v>
      </c>
      <c r="H78" s="52">
        <f>'Услуга №1 '!H79</f>
        <v>400</v>
      </c>
      <c r="I78" s="22">
        <f>G78*H78*12</f>
        <v>7.68</v>
      </c>
      <c r="J78" s="42">
        <f>J73</f>
        <v>12</v>
      </c>
      <c r="K78" s="38">
        <f>I78/J78</f>
        <v>0.64</v>
      </c>
      <c r="L78" s="33"/>
      <c r="M78" s="28"/>
    </row>
    <row r="79" spans="1:13" ht="35.25" customHeight="1" x14ac:dyDescent="0.25">
      <c r="A79" s="86" t="s">
        <v>119</v>
      </c>
      <c r="B79" s="86"/>
      <c r="C79" s="86"/>
      <c r="D79" s="86"/>
      <c r="E79" s="86"/>
      <c r="F79" s="34" t="s">
        <v>25</v>
      </c>
      <c r="G79" s="67"/>
      <c r="H79" s="52"/>
      <c r="I79" s="22">
        <v>3.36</v>
      </c>
      <c r="J79" s="42">
        <v>12</v>
      </c>
      <c r="K79" s="59">
        <f>I79/J79</f>
        <v>0.27999999999999997</v>
      </c>
      <c r="L79" s="33"/>
      <c r="M79" s="28"/>
    </row>
    <row r="80" spans="1:13" ht="35.25" customHeight="1" x14ac:dyDescent="0.25">
      <c r="A80" s="86" t="s">
        <v>100</v>
      </c>
      <c r="B80" s="86"/>
      <c r="C80" s="86"/>
      <c r="D80" s="86"/>
      <c r="E80" s="86"/>
      <c r="F80" s="34" t="s">
        <v>101</v>
      </c>
      <c r="G80" s="67">
        <v>8.0000000000000004E-4</v>
      </c>
      <c r="H80" s="52">
        <f>'Услуга №1 '!H81</f>
        <v>5000</v>
      </c>
      <c r="I80" s="22">
        <f>G80*H80*12</f>
        <v>48</v>
      </c>
      <c r="J80" s="42">
        <f>J78</f>
        <v>12</v>
      </c>
      <c r="K80" s="38">
        <f>I80/J80</f>
        <v>4</v>
      </c>
      <c r="L80" s="33"/>
      <c r="M80" s="28"/>
    </row>
    <row r="81" spans="1:13" x14ac:dyDescent="0.25">
      <c r="A81" s="102" t="s">
        <v>23</v>
      </c>
      <c r="B81" s="103"/>
      <c r="C81" s="103"/>
      <c r="D81" s="103"/>
      <c r="E81" s="103"/>
      <c r="F81" s="103"/>
      <c r="G81" s="103"/>
      <c r="H81" s="110"/>
      <c r="I81" s="43">
        <f>SUM(I78:I80)</f>
        <v>59.04</v>
      </c>
      <c r="J81" s="44"/>
      <c r="K81" s="44">
        <f>SUM(K78:K80)</f>
        <v>4.92</v>
      </c>
      <c r="L81" s="45"/>
      <c r="M81" s="28"/>
    </row>
    <row r="83" spans="1:13" x14ac:dyDescent="0.25">
      <c r="A83" s="91" t="s">
        <v>40</v>
      </c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</row>
    <row r="84" spans="1:13" ht="57.75" customHeight="1" x14ac:dyDescent="0.25">
      <c r="A84" s="92" t="s">
        <v>5</v>
      </c>
      <c r="B84" s="93"/>
      <c r="C84" s="93"/>
      <c r="D84" s="93"/>
      <c r="E84" s="94"/>
      <c r="F84" s="13" t="s">
        <v>6</v>
      </c>
      <c r="G84" s="13" t="s">
        <v>1</v>
      </c>
      <c r="H84" s="13" t="s">
        <v>61</v>
      </c>
      <c r="I84" s="13" t="s">
        <v>62</v>
      </c>
      <c r="J84" s="13" t="s">
        <v>63</v>
      </c>
      <c r="K84" s="15" t="s">
        <v>64</v>
      </c>
      <c r="L84" s="17"/>
    </row>
    <row r="85" spans="1:13" x14ac:dyDescent="0.25">
      <c r="A85" s="85" t="s">
        <v>3</v>
      </c>
      <c r="B85" s="85"/>
      <c r="C85" s="85"/>
      <c r="D85" s="85"/>
      <c r="E85" s="85"/>
      <c r="F85" s="35">
        <f>'Услуга №1 '!F86</f>
        <v>20472.11</v>
      </c>
      <c r="G85" s="20">
        <f>L18</f>
        <v>8.0000000000000004E-4</v>
      </c>
      <c r="H85" s="47">
        <f>F85*G85*12</f>
        <v>196.53225600000002</v>
      </c>
      <c r="I85" s="22">
        <f>H85*1.302</f>
        <v>255.88499731200002</v>
      </c>
      <c r="J85" s="42">
        <f>J80</f>
        <v>12</v>
      </c>
      <c r="K85" s="23">
        <f>I85/J85</f>
        <v>21.323749776000003</v>
      </c>
      <c r="L85" s="24"/>
    </row>
    <row r="86" spans="1:13" ht="20.25" customHeight="1" x14ac:dyDescent="0.25">
      <c r="A86" s="85" t="s">
        <v>47</v>
      </c>
      <c r="B86" s="85"/>
      <c r="C86" s="85"/>
      <c r="D86" s="85"/>
      <c r="E86" s="85"/>
      <c r="F86" s="35">
        <f>'Услуга №1 '!F87</f>
        <v>17148.015499999998</v>
      </c>
      <c r="G86" s="20">
        <f>L19</f>
        <v>8.0000000000000004E-4</v>
      </c>
      <c r="H86" s="47">
        <f>F86*G86*12</f>
        <v>164.62094879999998</v>
      </c>
      <c r="I86" s="22">
        <f>H86*1.302</f>
        <v>214.33647533759998</v>
      </c>
      <c r="J86" s="42">
        <f>J85</f>
        <v>12</v>
      </c>
      <c r="K86" s="23">
        <f>I86/J86</f>
        <v>17.861372944799999</v>
      </c>
      <c r="L86" s="24"/>
    </row>
    <row r="87" spans="1:13" x14ac:dyDescent="0.25">
      <c r="A87" s="36" t="s">
        <v>24</v>
      </c>
      <c r="B87" s="36"/>
      <c r="C87" s="36"/>
      <c r="D87" s="36"/>
      <c r="E87" s="36"/>
      <c r="F87" s="20"/>
      <c r="G87" s="20"/>
      <c r="H87" s="20"/>
      <c r="I87" s="43">
        <f>SUM(I85:I86)</f>
        <v>470.2214726496</v>
      </c>
      <c r="J87" s="44"/>
      <c r="K87" s="44">
        <f>SUM(K85:K86)</f>
        <v>39.185122720800003</v>
      </c>
      <c r="L87" s="24"/>
    </row>
    <row r="88" spans="1:13" ht="10.5" customHeight="1" x14ac:dyDescent="0.25">
      <c r="F88" s="37"/>
      <c r="G88" s="37"/>
      <c r="H88" s="37"/>
      <c r="I88" s="37"/>
      <c r="J88" s="37"/>
      <c r="K88" s="37"/>
      <c r="L88" s="37"/>
    </row>
    <row r="89" spans="1:13" customFormat="1" x14ac:dyDescent="0.25">
      <c r="A89" s="111" t="s">
        <v>68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2"/>
      <c r="M89" s="10"/>
    </row>
    <row r="90" spans="1:13" ht="49.5" customHeight="1" x14ac:dyDescent="0.25">
      <c r="A90" s="86" t="s">
        <v>70</v>
      </c>
      <c r="B90" s="86"/>
      <c r="C90" s="86"/>
      <c r="D90" s="86"/>
      <c r="E90" s="86"/>
      <c r="F90" s="19" t="s">
        <v>7</v>
      </c>
      <c r="G90" s="19" t="s">
        <v>60</v>
      </c>
      <c r="H90" s="19" t="s">
        <v>59</v>
      </c>
      <c r="I90" s="19" t="s">
        <v>65</v>
      </c>
      <c r="J90" s="19" t="s">
        <v>63</v>
      </c>
      <c r="K90" s="15" t="s">
        <v>64</v>
      </c>
      <c r="L90" s="17"/>
    </row>
    <row r="91" spans="1:13" x14ac:dyDescent="0.25">
      <c r="A91" s="85" t="s">
        <v>102</v>
      </c>
      <c r="B91" s="85"/>
      <c r="C91" s="85"/>
      <c r="D91" s="85"/>
      <c r="E91" s="85"/>
      <c r="F91" s="20" t="s">
        <v>25</v>
      </c>
      <c r="G91" s="32"/>
      <c r="H91" s="47"/>
      <c r="I91" s="22">
        <v>34.76</v>
      </c>
      <c r="J91" s="42">
        <f>J86</f>
        <v>12</v>
      </c>
      <c r="K91" s="38">
        <f>I91/J91</f>
        <v>2.8966666666666665</v>
      </c>
      <c r="L91" s="24"/>
    </row>
    <row r="92" spans="1:13" customFormat="1" x14ac:dyDescent="0.25">
      <c r="A92" s="102" t="s">
        <v>69</v>
      </c>
      <c r="B92" s="103"/>
      <c r="C92" s="103"/>
      <c r="D92" s="103"/>
      <c r="E92" s="103"/>
      <c r="F92" s="103"/>
      <c r="G92" s="103"/>
      <c r="H92" s="103"/>
      <c r="I92" s="43">
        <f>SUM(I91:I91)</f>
        <v>34.76</v>
      </c>
      <c r="J92" s="44"/>
      <c r="K92" s="44">
        <f>SUM(K91:K91)</f>
        <v>2.8966666666666665</v>
      </c>
      <c r="L92" s="24"/>
      <c r="M92" s="10"/>
    </row>
    <row r="93" spans="1:13" x14ac:dyDescent="0.25">
      <c r="F93" s="37"/>
      <c r="G93" s="37"/>
      <c r="H93" s="37"/>
      <c r="I93" s="37"/>
      <c r="J93" s="37"/>
      <c r="K93" s="37"/>
      <c r="L93" s="37"/>
    </row>
    <row r="94" spans="1:13" x14ac:dyDescent="0.25">
      <c r="A94" s="91" t="s">
        <v>26</v>
      </c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</row>
    <row r="96" spans="1:13" ht="15" customHeight="1" x14ac:dyDescent="0.25">
      <c r="A96" s="101" t="s">
        <v>27</v>
      </c>
      <c r="B96" s="101"/>
      <c r="C96" s="101"/>
      <c r="D96" s="86" t="s">
        <v>28</v>
      </c>
      <c r="E96" s="86"/>
      <c r="F96" s="86"/>
      <c r="G96" s="86"/>
      <c r="H96" s="86"/>
      <c r="I96" s="86"/>
      <c r="J96" s="86"/>
      <c r="K96" s="101" t="s">
        <v>39</v>
      </c>
      <c r="L96" s="101"/>
    </row>
    <row r="97" spans="1:12" ht="30" x14ac:dyDescent="0.25">
      <c r="A97" s="20" t="s">
        <v>29</v>
      </c>
      <c r="B97" s="14" t="s">
        <v>30</v>
      </c>
      <c r="C97" s="20" t="s">
        <v>31</v>
      </c>
      <c r="D97" s="20" t="s">
        <v>32</v>
      </c>
      <c r="E97" s="20" t="s">
        <v>33</v>
      </c>
      <c r="F97" s="20" t="s">
        <v>34</v>
      </c>
      <c r="G97" s="20" t="s">
        <v>35</v>
      </c>
      <c r="H97" s="20" t="s">
        <v>36</v>
      </c>
      <c r="I97" s="20" t="s">
        <v>37</v>
      </c>
      <c r="J97" s="20" t="s">
        <v>38</v>
      </c>
      <c r="K97" s="101"/>
      <c r="L97" s="101"/>
    </row>
    <row r="98" spans="1:12" x14ac:dyDescent="0.25">
      <c r="A98" s="22">
        <f>K56</f>
        <v>278.54943836159993</v>
      </c>
      <c r="B98" s="20"/>
      <c r="C98" s="20">
        <v>0</v>
      </c>
      <c r="D98" s="22">
        <f>K64</f>
        <v>26.059266666666666</v>
      </c>
      <c r="E98" s="22">
        <f>K74</f>
        <v>9.6766706666666664</v>
      </c>
      <c r="F98" s="20"/>
      <c r="G98" s="22">
        <f>K81</f>
        <v>4.92</v>
      </c>
      <c r="H98" s="20"/>
      <c r="I98" s="22">
        <f>K87</f>
        <v>39.185122720800003</v>
      </c>
      <c r="J98" s="22">
        <f>K92</f>
        <v>2.8966666666666665</v>
      </c>
      <c r="K98" s="99">
        <f>SUM(A98:J98)</f>
        <v>361.28716508239989</v>
      </c>
      <c r="L98" s="100"/>
    </row>
    <row r="100" spans="1:12" x14ac:dyDescent="0.25">
      <c r="A100" s="2"/>
      <c r="B100" s="3"/>
      <c r="C100" s="4"/>
      <c r="D100" s="5"/>
      <c r="E100" s="5"/>
      <c r="F100" s="5"/>
    </row>
    <row r="101" spans="1:12" ht="15.75" x14ac:dyDescent="0.25">
      <c r="A101" s="1" t="s">
        <v>56</v>
      </c>
      <c r="B101" s="1"/>
      <c r="C101" s="1"/>
      <c r="D101" s="1"/>
      <c r="E101" s="1"/>
      <c r="F101" s="18"/>
      <c r="G101" s="18" t="s">
        <v>58</v>
      </c>
      <c r="H101" s="18"/>
      <c r="I101" s="56">
        <f>I92+I87+I81+I74+I64+I56</f>
        <v>4335.4459809888003</v>
      </c>
      <c r="J101" s="49"/>
      <c r="K101" s="49"/>
      <c r="L101" s="56">
        <f>K98*J91</f>
        <v>4335.4459809887985</v>
      </c>
    </row>
    <row r="102" spans="1:12" ht="15.75" x14ac:dyDescent="0.25">
      <c r="A102" s="6"/>
      <c r="B102" s="1"/>
      <c r="C102" s="7"/>
      <c r="D102" s="8"/>
      <c r="E102" s="8"/>
      <c r="F102" s="8"/>
    </row>
    <row r="104" spans="1:12" ht="15.75" x14ac:dyDescent="0.25">
      <c r="A104" s="6" t="str">
        <f>'Услуга №2'!A106:C106</f>
        <v>Курлович Анастасия Вячеславовна</v>
      </c>
      <c r="B104" s="1"/>
      <c r="C104" s="6"/>
      <c r="D104" s="1"/>
      <c r="I104" s="49"/>
    </row>
    <row r="105" spans="1:12" ht="15.75" x14ac:dyDescent="0.25">
      <c r="A105" s="6" t="s">
        <v>57</v>
      </c>
      <c r="B105" s="1"/>
      <c r="C105" s="6"/>
      <c r="D105" s="1"/>
    </row>
    <row r="106" spans="1:12" x14ac:dyDescent="0.25">
      <c r="I106" s="49"/>
    </row>
  </sheetData>
  <mergeCells count="98">
    <mergeCell ref="A63:E63"/>
    <mergeCell ref="K98:L98"/>
    <mergeCell ref="A74:H74"/>
    <mergeCell ref="A76:L76"/>
    <mergeCell ref="A77:E77"/>
    <mergeCell ref="A78:E78"/>
    <mergeCell ref="A80:E80"/>
    <mergeCell ref="A81:H81"/>
    <mergeCell ref="A89:L89"/>
    <mergeCell ref="A90:E90"/>
    <mergeCell ref="A91:E91"/>
    <mergeCell ref="A92:H92"/>
    <mergeCell ref="A94:L94"/>
    <mergeCell ref="A96:C96"/>
    <mergeCell ref="D96:J96"/>
    <mergeCell ref="K96:L97"/>
    <mergeCell ref="A66:L66"/>
    <mergeCell ref="A67:E67"/>
    <mergeCell ref="A68:E68"/>
    <mergeCell ref="A69:E69"/>
    <mergeCell ref="A86:E86"/>
    <mergeCell ref="A64:H64"/>
    <mergeCell ref="A84:E84"/>
    <mergeCell ref="A85:E85"/>
    <mergeCell ref="A70:E70"/>
    <mergeCell ref="A54:E54"/>
    <mergeCell ref="A58:L58"/>
    <mergeCell ref="A59:E59"/>
    <mergeCell ref="A60:E60"/>
    <mergeCell ref="A61:E61"/>
    <mergeCell ref="A55:E55"/>
    <mergeCell ref="A56:H56"/>
    <mergeCell ref="A72:E72"/>
    <mergeCell ref="A79:E79"/>
    <mergeCell ref="A83:L83"/>
    <mergeCell ref="A71:E71"/>
    <mergeCell ref="A73:E73"/>
    <mergeCell ref="A62:E62"/>
    <mergeCell ref="A49:E49"/>
    <mergeCell ref="A50:E50"/>
    <mergeCell ref="A51:E51"/>
    <mergeCell ref="A52:E52"/>
    <mergeCell ref="A53:E53"/>
    <mergeCell ref="A48:E48"/>
    <mergeCell ref="A36:E36"/>
    <mergeCell ref="G36:K36"/>
    <mergeCell ref="A39:E39"/>
    <mergeCell ref="A40:E40"/>
    <mergeCell ref="A41:E41"/>
    <mergeCell ref="A42:E42"/>
    <mergeCell ref="A43:E43"/>
    <mergeCell ref="A44:E44"/>
    <mergeCell ref="A45:E45"/>
    <mergeCell ref="A46:E46"/>
    <mergeCell ref="A47:E47"/>
    <mergeCell ref="A30:E30"/>
    <mergeCell ref="G30:K30"/>
    <mergeCell ref="A31:E31"/>
    <mergeCell ref="G31:K31"/>
    <mergeCell ref="A32:E32"/>
    <mergeCell ref="G32:K32"/>
    <mergeCell ref="A33:E33"/>
    <mergeCell ref="G33:K33"/>
    <mergeCell ref="A34:E34"/>
    <mergeCell ref="G34:K34"/>
    <mergeCell ref="A35:E35"/>
    <mergeCell ref="G35:K35"/>
    <mergeCell ref="A24:E24"/>
    <mergeCell ref="G24:K24"/>
    <mergeCell ref="A25:E25"/>
    <mergeCell ref="G25:K25"/>
    <mergeCell ref="A26:E26"/>
    <mergeCell ref="G26:K26"/>
    <mergeCell ref="A27:E27"/>
    <mergeCell ref="G27:K27"/>
    <mergeCell ref="A28:E28"/>
    <mergeCell ref="G28:K28"/>
    <mergeCell ref="A29:E29"/>
    <mergeCell ref="G29:K29"/>
    <mergeCell ref="A23:E23"/>
    <mergeCell ref="G23:K23"/>
    <mergeCell ref="A18:E18"/>
    <mergeCell ref="G18:K18"/>
    <mergeCell ref="A19:E19"/>
    <mergeCell ref="G19:K19"/>
    <mergeCell ref="A20:E20"/>
    <mergeCell ref="G20:K20"/>
    <mergeCell ref="A17:E17"/>
    <mergeCell ref="G17:K17"/>
    <mergeCell ref="A21:E21"/>
    <mergeCell ref="G21:K21"/>
    <mergeCell ref="A22:E22"/>
    <mergeCell ref="G22:K22"/>
    <mergeCell ref="A4:E4"/>
    <mergeCell ref="A6:E6"/>
    <mergeCell ref="A8:L8"/>
    <mergeCell ref="A9:L9"/>
    <mergeCell ref="A10:L10"/>
  </mergeCells>
  <printOptions horizontalCentered="1"/>
  <pageMargins left="0" right="0" top="0" bottom="0" header="0" footer="0"/>
  <pageSetup paperSize="9" scale="72" orientation="landscape" r:id="rId1"/>
  <rowBreaks count="2" manualBreakCount="2">
    <brk id="50" max="16383" man="1"/>
    <brk id="8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view="pageBreakPreview" zoomScale="60" zoomScaleNormal="90" workbookViewId="0">
      <selection activeCell="A106" sqref="A106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7.710937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5" t="s">
        <v>55</v>
      </c>
      <c r="B4" s="95"/>
      <c r="C4" s="95"/>
      <c r="D4" s="96"/>
      <c r="E4" s="96"/>
    </row>
    <row r="5" spans="1:12" ht="15.75" x14ac:dyDescent="0.25">
      <c r="A5" s="12"/>
      <c r="B5" s="12"/>
      <c r="C5" s="12"/>
    </row>
    <row r="6" spans="1:12" ht="15.75" x14ac:dyDescent="0.25">
      <c r="A6" s="97" t="s">
        <v>121</v>
      </c>
      <c r="B6" s="97"/>
      <c r="C6" s="97"/>
      <c r="D6" s="96"/>
      <c r="E6" s="96"/>
    </row>
    <row r="8" spans="1:12" ht="15.75" x14ac:dyDescent="0.25">
      <c r="A8" s="98" t="s">
        <v>52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x14ac:dyDescent="0.25">
      <c r="A9" s="98" t="s">
        <v>106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ht="15.75" customHeight="1" x14ac:dyDescent="0.25">
      <c r="A10" s="98" t="s">
        <v>115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2" spans="1:12" x14ac:dyDescent="0.25">
      <c r="A12" s="9" t="s">
        <v>111</v>
      </c>
    </row>
    <row r="13" spans="1:12" x14ac:dyDescent="0.25">
      <c r="A13" s="9" t="s">
        <v>116</v>
      </c>
    </row>
    <row r="14" spans="1:12" x14ac:dyDescent="0.25">
      <c r="A14" s="9" t="s">
        <v>122</v>
      </c>
    </row>
    <row r="15" spans="1:12" x14ac:dyDescent="0.25">
      <c r="A15" s="9" t="s">
        <v>117</v>
      </c>
    </row>
    <row r="16" spans="1:12" x14ac:dyDescent="0.25">
      <c r="A16" s="9" t="s">
        <v>123</v>
      </c>
    </row>
    <row r="17" spans="1:12" x14ac:dyDescent="0.25">
      <c r="A17" s="9" t="s">
        <v>89</v>
      </c>
    </row>
    <row r="18" spans="1:12" ht="33" customHeight="1" x14ac:dyDescent="0.25">
      <c r="A18" s="101" t="s">
        <v>0</v>
      </c>
      <c r="B18" s="101"/>
      <c r="C18" s="101"/>
      <c r="D18" s="101"/>
      <c r="E18" s="101"/>
      <c r="F18" s="13" t="s">
        <v>1</v>
      </c>
      <c r="G18" s="101" t="s">
        <v>2</v>
      </c>
      <c r="H18" s="101"/>
      <c r="I18" s="101"/>
      <c r="J18" s="101"/>
      <c r="K18" s="101"/>
      <c r="L18" s="20" t="s">
        <v>1</v>
      </c>
    </row>
    <row r="19" spans="1:12" x14ac:dyDescent="0.25">
      <c r="A19" s="104" t="s">
        <v>48</v>
      </c>
      <c r="B19" s="105"/>
      <c r="C19" s="105"/>
      <c r="D19" s="105"/>
      <c r="E19" s="106"/>
      <c r="F19" s="20">
        <v>1.24E-2</v>
      </c>
      <c r="G19" s="84" t="s">
        <v>3</v>
      </c>
      <c r="H19" s="84"/>
      <c r="I19" s="84"/>
      <c r="J19" s="84"/>
      <c r="K19" s="84"/>
      <c r="L19" s="20">
        <v>1.24E-2</v>
      </c>
    </row>
    <row r="20" spans="1:12" ht="15" customHeight="1" x14ac:dyDescent="0.25">
      <c r="A20" s="85" t="s">
        <v>77</v>
      </c>
      <c r="B20" s="85"/>
      <c r="C20" s="85"/>
      <c r="D20" s="85"/>
      <c r="E20" s="85"/>
      <c r="F20" s="20">
        <v>1.24E-2</v>
      </c>
      <c r="G20" s="84" t="s">
        <v>49</v>
      </c>
      <c r="H20" s="84"/>
      <c r="I20" s="84"/>
      <c r="J20" s="84"/>
      <c r="K20" s="84"/>
      <c r="L20" s="20">
        <v>1.24E-2</v>
      </c>
    </row>
    <row r="21" spans="1:12" ht="15" customHeight="1" x14ac:dyDescent="0.25">
      <c r="A21" s="85" t="s">
        <v>81</v>
      </c>
      <c r="B21" s="85"/>
      <c r="C21" s="85"/>
      <c r="D21" s="85"/>
      <c r="E21" s="85"/>
      <c r="F21" s="20">
        <v>1.24E-2</v>
      </c>
      <c r="G21" s="85"/>
      <c r="H21" s="85"/>
      <c r="I21" s="85"/>
      <c r="J21" s="85"/>
      <c r="K21" s="85"/>
      <c r="L21" s="20"/>
    </row>
    <row r="22" spans="1:12" ht="15" customHeight="1" x14ac:dyDescent="0.25">
      <c r="A22" s="85" t="s">
        <v>75</v>
      </c>
      <c r="B22" s="85"/>
      <c r="C22" s="85"/>
      <c r="D22" s="85"/>
      <c r="E22" s="85"/>
      <c r="F22" s="20">
        <v>1.24E-2</v>
      </c>
      <c r="G22" s="85"/>
      <c r="H22" s="85"/>
      <c r="I22" s="85"/>
      <c r="J22" s="85"/>
      <c r="K22" s="85"/>
      <c r="L22" s="20"/>
    </row>
    <row r="23" spans="1:12" ht="14.25" customHeight="1" x14ac:dyDescent="0.25">
      <c r="A23" s="85" t="s">
        <v>78</v>
      </c>
      <c r="B23" s="85"/>
      <c r="C23" s="85"/>
      <c r="D23" s="85"/>
      <c r="E23" s="85"/>
      <c r="F23" s="20">
        <v>6.1999999999999998E-3</v>
      </c>
      <c r="G23" s="84"/>
      <c r="H23" s="84"/>
      <c r="I23" s="84"/>
      <c r="J23" s="84"/>
      <c r="K23" s="84"/>
      <c r="L23" s="20"/>
    </row>
    <row r="24" spans="1:12" ht="15" customHeight="1" x14ac:dyDescent="0.25">
      <c r="A24" s="85" t="s">
        <v>83</v>
      </c>
      <c r="B24" s="85"/>
      <c r="C24" s="85"/>
      <c r="D24" s="85"/>
      <c r="E24" s="85"/>
      <c r="F24" s="20">
        <v>1.24E-2</v>
      </c>
      <c r="G24" s="84"/>
      <c r="H24" s="84"/>
      <c r="I24" s="84"/>
      <c r="J24" s="84"/>
      <c r="K24" s="84"/>
      <c r="L24" s="22"/>
    </row>
    <row r="25" spans="1:12" ht="15" customHeight="1" x14ac:dyDescent="0.25">
      <c r="A25" s="84" t="s">
        <v>41</v>
      </c>
      <c r="B25" s="84"/>
      <c r="C25" s="84"/>
      <c r="D25" s="84"/>
      <c r="E25" s="84"/>
      <c r="F25" s="20">
        <v>4.0300000000000002E-2</v>
      </c>
      <c r="G25" s="84"/>
      <c r="H25" s="84"/>
      <c r="I25" s="84"/>
      <c r="J25" s="84"/>
      <c r="K25" s="84"/>
      <c r="L25" s="20"/>
    </row>
    <row r="26" spans="1:12" x14ac:dyDescent="0.25">
      <c r="A26" s="87" t="s">
        <v>84</v>
      </c>
      <c r="B26" s="88"/>
      <c r="C26" s="88"/>
      <c r="D26" s="88"/>
      <c r="E26" s="89"/>
      <c r="F26" s="20">
        <v>1.24E-2</v>
      </c>
      <c r="G26" s="84"/>
      <c r="H26" s="84"/>
      <c r="I26" s="84"/>
      <c r="J26" s="84"/>
      <c r="K26" s="84"/>
      <c r="L26" s="21"/>
    </row>
    <row r="27" spans="1:12" x14ac:dyDescent="0.25">
      <c r="A27" s="85" t="s">
        <v>74</v>
      </c>
      <c r="B27" s="85"/>
      <c r="C27" s="85"/>
      <c r="D27" s="85"/>
      <c r="E27" s="85"/>
      <c r="F27" s="20">
        <v>1.24E-2</v>
      </c>
      <c r="G27" s="85"/>
      <c r="H27" s="85"/>
      <c r="I27" s="85"/>
      <c r="J27" s="85"/>
      <c r="K27" s="85"/>
      <c r="L27" s="20"/>
    </row>
    <row r="28" spans="1:12" x14ac:dyDescent="0.25">
      <c r="A28" s="85" t="s">
        <v>85</v>
      </c>
      <c r="B28" s="85"/>
      <c r="C28" s="85"/>
      <c r="D28" s="85"/>
      <c r="E28" s="85"/>
      <c r="F28" s="20">
        <v>1.24E-2</v>
      </c>
      <c r="G28" s="85"/>
      <c r="H28" s="85"/>
      <c r="I28" s="85"/>
      <c r="J28" s="85"/>
      <c r="K28" s="85"/>
      <c r="L28" s="20"/>
    </row>
    <row r="29" spans="1:12" x14ac:dyDescent="0.25">
      <c r="A29" s="84" t="s">
        <v>50</v>
      </c>
      <c r="B29" s="84"/>
      <c r="C29" s="84"/>
      <c r="D29" s="84"/>
      <c r="E29" s="84"/>
      <c r="F29" s="20">
        <v>3.7199999999999997E-2</v>
      </c>
      <c r="G29" s="85"/>
      <c r="H29" s="85"/>
      <c r="I29" s="85"/>
      <c r="J29" s="85"/>
      <c r="K29" s="85"/>
      <c r="L29" s="20"/>
    </row>
    <row r="30" spans="1:12" ht="15" customHeight="1" x14ac:dyDescent="0.25">
      <c r="A30" s="84" t="s">
        <v>82</v>
      </c>
      <c r="B30" s="84"/>
      <c r="C30" s="84"/>
      <c r="D30" s="84"/>
      <c r="E30" s="84"/>
      <c r="F30" s="20">
        <v>1.24E-2</v>
      </c>
      <c r="G30" s="84"/>
      <c r="H30" s="84"/>
      <c r="I30" s="84"/>
      <c r="J30" s="84"/>
      <c r="K30" s="84"/>
      <c r="L30" s="21"/>
    </row>
    <row r="31" spans="1:12" x14ac:dyDescent="0.25">
      <c r="A31" s="84" t="s">
        <v>76</v>
      </c>
      <c r="B31" s="84"/>
      <c r="C31" s="84"/>
      <c r="D31" s="84"/>
      <c r="E31" s="84"/>
      <c r="F31" s="20">
        <v>1.24E-2</v>
      </c>
      <c r="G31" s="85"/>
      <c r="H31" s="85"/>
      <c r="I31" s="85"/>
      <c r="J31" s="85"/>
      <c r="K31" s="85"/>
      <c r="L31" s="20"/>
    </row>
    <row r="32" spans="1:12" x14ac:dyDescent="0.25">
      <c r="A32" s="84" t="s">
        <v>80</v>
      </c>
      <c r="B32" s="84"/>
      <c r="C32" s="84"/>
      <c r="D32" s="84"/>
      <c r="E32" s="84"/>
      <c r="F32" s="20">
        <v>1.24E-2</v>
      </c>
      <c r="G32" s="85"/>
      <c r="H32" s="85"/>
      <c r="I32" s="85"/>
      <c r="J32" s="85"/>
      <c r="K32" s="85"/>
      <c r="L32" s="21"/>
    </row>
    <row r="33" spans="1:12" ht="15" customHeight="1" x14ac:dyDescent="0.25">
      <c r="A33" s="84" t="s">
        <v>79</v>
      </c>
      <c r="B33" s="84"/>
      <c r="C33" s="84"/>
      <c r="D33" s="84"/>
      <c r="E33" s="84"/>
      <c r="F33" s="20">
        <v>2.93E-2</v>
      </c>
      <c r="G33" s="85"/>
      <c r="H33" s="85"/>
      <c r="I33" s="85"/>
      <c r="J33" s="85"/>
      <c r="K33" s="85"/>
      <c r="L33" s="20"/>
    </row>
    <row r="34" spans="1:12" x14ac:dyDescent="0.25">
      <c r="A34" s="84" t="s">
        <v>51</v>
      </c>
      <c r="B34" s="84"/>
      <c r="C34" s="84"/>
      <c r="D34" s="84"/>
      <c r="E34" s="84"/>
      <c r="F34" s="20">
        <v>1.24E-2</v>
      </c>
      <c r="G34" s="85"/>
      <c r="H34" s="85"/>
      <c r="I34" s="85"/>
      <c r="J34" s="85"/>
      <c r="K34" s="85"/>
      <c r="L34" s="20"/>
    </row>
    <row r="35" spans="1:12" hidden="1" x14ac:dyDescent="0.25">
      <c r="A35" s="87"/>
      <c r="B35" s="88"/>
      <c r="C35" s="88"/>
      <c r="D35" s="88"/>
      <c r="E35" s="89"/>
      <c r="F35" s="20"/>
      <c r="G35" s="85"/>
      <c r="H35" s="85"/>
      <c r="I35" s="85"/>
      <c r="J35" s="85"/>
      <c r="K35" s="85"/>
      <c r="L35" s="20"/>
    </row>
    <row r="36" spans="1:12" ht="9.75" hidden="1" customHeight="1" x14ac:dyDescent="0.25">
      <c r="A36" s="87"/>
      <c r="B36" s="88"/>
      <c r="C36" s="88"/>
      <c r="D36" s="88"/>
      <c r="E36" s="89"/>
      <c r="F36" s="20"/>
      <c r="G36" s="104"/>
      <c r="H36" s="105"/>
      <c r="I36" s="105"/>
      <c r="J36" s="105"/>
      <c r="K36" s="106"/>
      <c r="L36" s="20"/>
    </row>
    <row r="37" spans="1:12" s="9" customFormat="1" ht="14.25" x14ac:dyDescent="0.2">
      <c r="A37" s="90" t="s">
        <v>4</v>
      </c>
      <c r="B37" s="90"/>
      <c r="C37" s="90"/>
      <c r="D37" s="90"/>
      <c r="E37" s="90"/>
      <c r="F37" s="60">
        <f>SUM(F19:F36)</f>
        <v>0.26179999999999998</v>
      </c>
      <c r="G37" s="90" t="s">
        <v>4</v>
      </c>
      <c r="H37" s="90"/>
      <c r="I37" s="90"/>
      <c r="J37" s="90"/>
      <c r="K37" s="90"/>
      <c r="L37" s="71">
        <f>SUM(L19:L36)</f>
        <v>2.4799999999999999E-2</v>
      </c>
    </row>
    <row r="39" spans="1:12" x14ac:dyDescent="0.25">
      <c r="A39" s="9" t="s">
        <v>66</v>
      </c>
      <c r="F39" s="10">
        <v>441</v>
      </c>
    </row>
    <row r="40" spans="1:12" ht="60" x14ac:dyDescent="0.25">
      <c r="A40" s="92" t="s">
        <v>5</v>
      </c>
      <c r="B40" s="93"/>
      <c r="C40" s="93"/>
      <c r="D40" s="93"/>
      <c r="E40" s="94"/>
      <c r="F40" s="13" t="s">
        <v>6</v>
      </c>
      <c r="G40" s="13" t="s">
        <v>1</v>
      </c>
      <c r="H40" s="13" t="s">
        <v>61</v>
      </c>
      <c r="I40" s="13" t="s">
        <v>62</v>
      </c>
      <c r="J40" s="13" t="s">
        <v>63</v>
      </c>
      <c r="K40" s="15" t="s">
        <v>64</v>
      </c>
      <c r="L40" s="14"/>
    </row>
    <row r="41" spans="1:12" ht="30.75" customHeight="1" x14ac:dyDescent="0.25">
      <c r="A41" s="104" t="s">
        <v>48</v>
      </c>
      <c r="B41" s="105"/>
      <c r="C41" s="105"/>
      <c r="D41" s="105"/>
      <c r="E41" s="106"/>
      <c r="F41" s="35">
        <f>'Услуга №1 '!F41</f>
        <v>11444.18</v>
      </c>
      <c r="G41" s="20">
        <f>F19</f>
        <v>1.24E-2</v>
      </c>
      <c r="H41" s="47">
        <f>G41*F41*12</f>
        <v>1702.8939839999998</v>
      </c>
      <c r="I41" s="47">
        <f>H41*1.302</f>
        <v>2217.1679671679999</v>
      </c>
      <c r="J41" s="42">
        <f>F39</f>
        <v>441</v>
      </c>
      <c r="K41" s="23">
        <f>I41/J41</f>
        <v>5.0275917622857138</v>
      </c>
      <c r="L41" s="22"/>
    </row>
    <row r="42" spans="1:12" ht="14.25" customHeight="1" x14ac:dyDescent="0.25">
      <c r="A42" s="85" t="s">
        <v>77</v>
      </c>
      <c r="B42" s="85"/>
      <c r="C42" s="85"/>
      <c r="D42" s="85"/>
      <c r="E42" s="85"/>
      <c r="F42" s="35">
        <f>'Услуга №1 '!F42</f>
        <v>11444.18</v>
      </c>
      <c r="G42" s="20">
        <f t="shared" ref="G42:G56" si="0">F20</f>
        <v>1.24E-2</v>
      </c>
      <c r="H42" s="47">
        <f t="shared" ref="H42:H56" si="1">G42*F42*12</f>
        <v>1702.8939839999998</v>
      </c>
      <c r="I42" s="47">
        <f t="shared" ref="I42:I56" si="2">H42*1.302</f>
        <v>2217.1679671679999</v>
      </c>
      <c r="J42" s="42">
        <f>J46</f>
        <v>441</v>
      </c>
      <c r="K42" s="23">
        <f t="shared" ref="K42:K56" si="3">I42/J42</f>
        <v>5.0275917622857138</v>
      </c>
      <c r="L42" s="22"/>
    </row>
    <row r="43" spans="1:12" ht="14.25" customHeight="1" x14ac:dyDescent="0.25">
      <c r="A43" s="85" t="s">
        <v>81</v>
      </c>
      <c r="B43" s="85"/>
      <c r="C43" s="85"/>
      <c r="D43" s="85"/>
      <c r="E43" s="85"/>
      <c r="F43" s="35">
        <f>'Услуга №1 '!F43</f>
        <v>17069.18</v>
      </c>
      <c r="G43" s="20">
        <f t="shared" si="0"/>
        <v>1.24E-2</v>
      </c>
      <c r="H43" s="47">
        <f t="shared" si="1"/>
        <v>2539.8939839999998</v>
      </c>
      <c r="I43" s="47">
        <f t="shared" si="2"/>
        <v>3306.9419671679998</v>
      </c>
      <c r="J43" s="42">
        <f>J41</f>
        <v>441</v>
      </c>
      <c r="K43" s="23">
        <f t="shared" si="3"/>
        <v>7.4987346194285713</v>
      </c>
      <c r="L43" s="22"/>
    </row>
    <row r="44" spans="1:12" ht="13.5" customHeight="1" x14ac:dyDescent="0.25">
      <c r="A44" s="85" t="s">
        <v>75</v>
      </c>
      <c r="B44" s="85"/>
      <c r="C44" s="85"/>
      <c r="D44" s="85"/>
      <c r="E44" s="85"/>
      <c r="F44" s="35">
        <f>'Услуга №1 '!F44</f>
        <v>12793.94</v>
      </c>
      <c r="G44" s="20">
        <f t="shared" si="0"/>
        <v>1.24E-2</v>
      </c>
      <c r="H44" s="47">
        <f t="shared" si="1"/>
        <v>1903.7382720000001</v>
      </c>
      <c r="I44" s="47">
        <f t="shared" si="2"/>
        <v>2478.6672301440003</v>
      </c>
      <c r="J44" s="42">
        <f>J41</f>
        <v>441</v>
      </c>
      <c r="K44" s="23">
        <f t="shared" si="3"/>
        <v>5.6205606125714294</v>
      </c>
      <c r="L44" s="22"/>
    </row>
    <row r="45" spans="1:12" x14ac:dyDescent="0.25">
      <c r="A45" s="85" t="s">
        <v>78</v>
      </c>
      <c r="B45" s="85"/>
      <c r="C45" s="85"/>
      <c r="D45" s="85"/>
      <c r="E45" s="85"/>
      <c r="F45" s="35">
        <f>'Услуга №1 '!F45</f>
        <v>12793.94</v>
      </c>
      <c r="G45" s="20">
        <f t="shared" si="0"/>
        <v>6.1999999999999998E-3</v>
      </c>
      <c r="H45" s="47">
        <f t="shared" si="1"/>
        <v>951.86913600000003</v>
      </c>
      <c r="I45" s="47">
        <f t="shared" si="2"/>
        <v>1239.3336150720002</v>
      </c>
      <c r="J45" s="42">
        <f>J43</f>
        <v>441</v>
      </c>
      <c r="K45" s="23">
        <f t="shared" si="3"/>
        <v>2.8102803062857147</v>
      </c>
      <c r="L45" s="22"/>
    </row>
    <row r="46" spans="1:12" x14ac:dyDescent="0.25">
      <c r="A46" s="85" t="s">
        <v>83</v>
      </c>
      <c r="B46" s="85"/>
      <c r="C46" s="85"/>
      <c r="D46" s="85"/>
      <c r="E46" s="85"/>
      <c r="F46" s="35">
        <f>'Услуга №1 '!F46</f>
        <v>6160.11</v>
      </c>
      <c r="G46" s="20">
        <f t="shared" si="0"/>
        <v>1.24E-2</v>
      </c>
      <c r="H46" s="47">
        <f t="shared" si="1"/>
        <v>916.624368</v>
      </c>
      <c r="I46" s="47">
        <f t="shared" si="2"/>
        <v>1193.4449271360002</v>
      </c>
      <c r="J46" s="42">
        <f>J43</f>
        <v>441</v>
      </c>
      <c r="K46" s="23">
        <f t="shared" si="3"/>
        <v>2.706224324571429</v>
      </c>
      <c r="L46" s="22"/>
    </row>
    <row r="47" spans="1:12" ht="15" customHeight="1" x14ac:dyDescent="0.25">
      <c r="A47" s="84" t="s">
        <v>41</v>
      </c>
      <c r="B47" s="84"/>
      <c r="C47" s="84"/>
      <c r="D47" s="84"/>
      <c r="E47" s="84"/>
      <c r="F47" s="32">
        <f>'Услуга №1 '!F47</f>
        <v>20462.259999999998</v>
      </c>
      <c r="G47" s="20">
        <f t="shared" si="0"/>
        <v>4.0300000000000002E-2</v>
      </c>
      <c r="H47" s="47">
        <f t="shared" si="1"/>
        <v>9895.5489359999992</v>
      </c>
      <c r="I47" s="47">
        <f t="shared" si="2"/>
        <v>12884.004714671999</v>
      </c>
      <c r="J47" s="42">
        <f>J45</f>
        <v>441</v>
      </c>
      <c r="K47" s="23">
        <f t="shared" si="3"/>
        <v>29.215430191999996</v>
      </c>
      <c r="L47" s="22"/>
    </row>
    <row r="48" spans="1:12" x14ac:dyDescent="0.25">
      <c r="A48" s="87" t="s">
        <v>84</v>
      </c>
      <c r="B48" s="88"/>
      <c r="C48" s="88"/>
      <c r="D48" s="88"/>
      <c r="E48" s="89"/>
      <c r="F48" s="32">
        <f>'Услуга №1 '!F48</f>
        <v>5394.77</v>
      </c>
      <c r="G48" s="20">
        <f t="shared" si="0"/>
        <v>1.24E-2</v>
      </c>
      <c r="H48" s="47">
        <f t="shared" si="1"/>
        <v>802.74177600000007</v>
      </c>
      <c r="I48" s="47">
        <f t="shared" si="2"/>
        <v>1045.1697923520001</v>
      </c>
      <c r="J48" s="42">
        <f>J45</f>
        <v>441</v>
      </c>
      <c r="K48" s="23">
        <f t="shared" si="3"/>
        <v>2.3699995291428575</v>
      </c>
      <c r="L48" s="22"/>
    </row>
    <row r="49" spans="1:13" ht="15.75" customHeight="1" x14ac:dyDescent="0.25">
      <c r="A49" s="85" t="s">
        <v>74</v>
      </c>
      <c r="B49" s="85"/>
      <c r="C49" s="85"/>
      <c r="D49" s="85"/>
      <c r="E49" s="85"/>
      <c r="F49" s="32">
        <f>'Услуга №1 '!F49</f>
        <v>6267.58</v>
      </c>
      <c r="G49" s="20">
        <f t="shared" si="0"/>
        <v>1.24E-2</v>
      </c>
      <c r="H49" s="47">
        <f t="shared" si="1"/>
        <v>932.615904</v>
      </c>
      <c r="I49" s="47">
        <f t="shared" si="2"/>
        <v>1214.2659070080001</v>
      </c>
      <c r="J49" s="42">
        <f>J46</f>
        <v>441</v>
      </c>
      <c r="K49" s="23">
        <f t="shared" si="3"/>
        <v>2.7534374308571432</v>
      </c>
      <c r="L49" s="22"/>
    </row>
    <row r="50" spans="1:13" x14ac:dyDescent="0.25">
      <c r="A50" s="85" t="s">
        <v>85</v>
      </c>
      <c r="B50" s="85"/>
      <c r="C50" s="85"/>
      <c r="D50" s="85"/>
      <c r="E50" s="85"/>
      <c r="F50" s="32">
        <f>'Услуга №1 '!F50</f>
        <v>11235.84</v>
      </c>
      <c r="G50" s="20">
        <f t="shared" si="0"/>
        <v>1.24E-2</v>
      </c>
      <c r="H50" s="47">
        <f t="shared" si="1"/>
        <v>1671.8929919999998</v>
      </c>
      <c r="I50" s="47">
        <f t="shared" si="2"/>
        <v>2176.8046755840001</v>
      </c>
      <c r="J50" s="42">
        <f>J47</f>
        <v>441</v>
      </c>
      <c r="K50" s="23">
        <f t="shared" si="3"/>
        <v>4.9360650240000004</v>
      </c>
      <c r="L50" s="22"/>
    </row>
    <row r="51" spans="1:13" ht="15" customHeight="1" x14ac:dyDescent="0.25">
      <c r="A51" s="84" t="s">
        <v>50</v>
      </c>
      <c r="B51" s="84"/>
      <c r="C51" s="84"/>
      <c r="D51" s="84"/>
      <c r="E51" s="84"/>
      <c r="F51" s="32">
        <f>'Услуга №1 '!F51</f>
        <v>14221.4</v>
      </c>
      <c r="G51" s="20">
        <f t="shared" si="0"/>
        <v>3.7199999999999997E-2</v>
      </c>
      <c r="H51" s="47">
        <f t="shared" si="1"/>
        <v>6348.4329600000001</v>
      </c>
      <c r="I51" s="47">
        <f t="shared" si="2"/>
        <v>8265.6597139200003</v>
      </c>
      <c r="J51" s="42">
        <f>J47</f>
        <v>441</v>
      </c>
      <c r="K51" s="23">
        <f t="shared" si="3"/>
        <v>18.742992548571429</v>
      </c>
      <c r="L51" s="22"/>
    </row>
    <row r="52" spans="1:13" ht="15" customHeight="1" x14ac:dyDescent="0.25">
      <c r="A52" s="84" t="s">
        <v>82</v>
      </c>
      <c r="B52" s="84"/>
      <c r="C52" s="84"/>
      <c r="D52" s="84"/>
      <c r="E52" s="84"/>
      <c r="F52" s="32">
        <f>'Услуга №1 '!F52</f>
        <v>9123.58</v>
      </c>
      <c r="G52" s="20">
        <f t="shared" si="0"/>
        <v>1.24E-2</v>
      </c>
      <c r="H52" s="47">
        <f t="shared" si="1"/>
        <v>1357.588704</v>
      </c>
      <c r="I52" s="47">
        <f t="shared" si="2"/>
        <v>1767.580492608</v>
      </c>
      <c r="J52" s="42">
        <f>J50</f>
        <v>441</v>
      </c>
      <c r="K52" s="23">
        <f t="shared" si="3"/>
        <v>4.0081190308571424</v>
      </c>
      <c r="L52" s="22"/>
    </row>
    <row r="53" spans="1:13" ht="17.25" customHeight="1" x14ac:dyDescent="0.25">
      <c r="A53" s="84" t="s">
        <v>76</v>
      </c>
      <c r="B53" s="84"/>
      <c r="C53" s="84"/>
      <c r="D53" s="84"/>
      <c r="E53" s="84"/>
      <c r="F53" s="35">
        <f>'Услуга №1 '!F53</f>
        <v>12499.7</v>
      </c>
      <c r="G53" s="20">
        <f t="shared" si="0"/>
        <v>1.24E-2</v>
      </c>
      <c r="H53" s="47">
        <f t="shared" si="1"/>
        <v>1859.9553600000002</v>
      </c>
      <c r="I53" s="47">
        <f t="shared" si="2"/>
        <v>2421.6618787200005</v>
      </c>
      <c r="J53" s="42">
        <f>J51</f>
        <v>441</v>
      </c>
      <c r="K53" s="23">
        <f t="shared" si="3"/>
        <v>5.4912967771428578</v>
      </c>
      <c r="L53" s="22"/>
    </row>
    <row r="54" spans="1:13" ht="15" customHeight="1" x14ac:dyDescent="0.25">
      <c r="A54" s="84" t="s">
        <v>80</v>
      </c>
      <c r="B54" s="84"/>
      <c r="C54" s="84"/>
      <c r="D54" s="84"/>
      <c r="E54" s="84"/>
      <c r="F54" s="35">
        <f>'Услуга №1 '!F54</f>
        <v>12926.726000000001</v>
      </c>
      <c r="G54" s="20">
        <f t="shared" si="0"/>
        <v>1.24E-2</v>
      </c>
      <c r="H54" s="47">
        <f t="shared" si="1"/>
        <v>1923.4968288</v>
      </c>
      <c r="I54" s="47">
        <f t="shared" si="2"/>
        <v>2504.3928710976002</v>
      </c>
      <c r="J54" s="42">
        <f>J52</f>
        <v>441</v>
      </c>
      <c r="K54" s="23">
        <f t="shared" si="3"/>
        <v>5.6788953993142863</v>
      </c>
      <c r="L54" s="22"/>
    </row>
    <row r="55" spans="1:13" ht="15" customHeight="1" x14ac:dyDescent="0.25">
      <c r="A55" s="84" t="s">
        <v>79</v>
      </c>
      <c r="B55" s="84"/>
      <c r="C55" s="84"/>
      <c r="D55" s="84"/>
      <c r="E55" s="84"/>
      <c r="F55" s="35">
        <f>'Услуга №1 '!F55</f>
        <v>9010.6</v>
      </c>
      <c r="G55" s="20">
        <f t="shared" si="0"/>
        <v>2.93E-2</v>
      </c>
      <c r="H55" s="47">
        <f t="shared" si="1"/>
        <v>3168.1269600000001</v>
      </c>
      <c r="I55" s="47">
        <f t="shared" si="2"/>
        <v>4124.9013019200002</v>
      </c>
      <c r="J55" s="42">
        <f>J53</f>
        <v>441</v>
      </c>
      <c r="K55" s="23">
        <f t="shared" si="3"/>
        <v>9.3535176914285714</v>
      </c>
      <c r="L55" s="22"/>
    </row>
    <row r="56" spans="1:13" ht="15" customHeight="1" x14ac:dyDescent="0.25">
      <c r="A56" s="84" t="s">
        <v>51</v>
      </c>
      <c r="B56" s="84"/>
      <c r="C56" s="84"/>
      <c r="D56" s="84"/>
      <c r="E56" s="84"/>
      <c r="F56" s="35">
        <f>'Услуга №1 '!F56</f>
        <v>14101.1</v>
      </c>
      <c r="G56" s="20">
        <f t="shared" si="0"/>
        <v>1.24E-2</v>
      </c>
      <c r="H56" s="47">
        <f t="shared" si="1"/>
        <v>2098.2436799999996</v>
      </c>
      <c r="I56" s="47">
        <f t="shared" si="2"/>
        <v>2731.9132713599997</v>
      </c>
      <c r="J56" s="42">
        <f>J54</f>
        <v>441</v>
      </c>
      <c r="K56" s="23">
        <f t="shared" si="3"/>
        <v>6.1948146742857135</v>
      </c>
      <c r="L56" s="22"/>
      <c r="M56" s="63"/>
    </row>
    <row r="57" spans="1:13" customFormat="1" ht="14.25" customHeight="1" x14ac:dyDescent="0.25">
      <c r="A57" s="107" t="s">
        <v>90</v>
      </c>
      <c r="B57" s="108"/>
      <c r="C57" s="108"/>
      <c r="D57" s="108"/>
      <c r="E57" s="108"/>
      <c r="F57" s="108"/>
      <c r="G57" s="108"/>
      <c r="H57" s="109"/>
      <c r="I57" s="39">
        <f>SUM(I41:I56)</f>
        <v>51789.078293097606</v>
      </c>
      <c r="J57" s="40"/>
      <c r="K57" s="39">
        <f>SUM(K41:K56)</f>
        <v>117.43555168502857</v>
      </c>
      <c r="L57" s="22"/>
      <c r="M57" s="10"/>
    </row>
    <row r="58" spans="1:13" x14ac:dyDescent="0.25">
      <c r="A58" s="26"/>
      <c r="B58" s="26"/>
      <c r="C58" s="26"/>
      <c r="D58" s="26"/>
      <c r="E58" s="26"/>
      <c r="F58" s="27"/>
      <c r="G58" s="27"/>
      <c r="H58" s="27"/>
      <c r="I58" s="27"/>
      <c r="J58" s="28"/>
      <c r="K58" s="27"/>
      <c r="L58" s="28"/>
    </row>
    <row r="59" spans="1:13" ht="18" customHeight="1" x14ac:dyDescent="0.25">
      <c r="A59" s="91" t="s">
        <v>8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</row>
    <row r="60" spans="1:13" ht="45" x14ac:dyDescent="0.25">
      <c r="A60" s="86" t="s">
        <v>9</v>
      </c>
      <c r="B60" s="86"/>
      <c r="C60" s="86"/>
      <c r="D60" s="86"/>
      <c r="E60" s="86"/>
      <c r="F60" s="13" t="s">
        <v>7</v>
      </c>
      <c r="G60" s="13" t="s">
        <v>60</v>
      </c>
      <c r="H60" s="13" t="s">
        <v>59</v>
      </c>
      <c r="I60" s="13" t="s">
        <v>65</v>
      </c>
      <c r="J60" s="13" t="s">
        <v>63</v>
      </c>
      <c r="K60" s="15" t="s">
        <v>64</v>
      </c>
      <c r="L60" s="17"/>
    </row>
    <row r="61" spans="1:13" x14ac:dyDescent="0.25">
      <c r="A61" s="87" t="s">
        <v>42</v>
      </c>
      <c r="B61" s="88"/>
      <c r="C61" s="88"/>
      <c r="D61" s="88"/>
      <c r="E61" s="89"/>
      <c r="F61" s="14" t="s">
        <v>43</v>
      </c>
      <c r="G61" s="29">
        <f>I61/H61</f>
        <v>374.28481012658222</v>
      </c>
      <c r="H61" s="29">
        <f>'Услуга №1 '!H61</f>
        <v>4.74</v>
      </c>
      <c r="I61" s="48">
        <v>1774.11</v>
      </c>
      <c r="J61" s="42">
        <f>J55</f>
        <v>441</v>
      </c>
      <c r="K61" s="51">
        <f>I61/J61</f>
        <v>4.0229251700680271</v>
      </c>
      <c r="L61" s="31"/>
    </row>
    <row r="62" spans="1:13" x14ac:dyDescent="0.25">
      <c r="A62" s="85" t="s">
        <v>10</v>
      </c>
      <c r="B62" s="85"/>
      <c r="C62" s="85"/>
      <c r="D62" s="85"/>
      <c r="E62" s="85"/>
      <c r="F62" s="20" t="s">
        <v>13</v>
      </c>
      <c r="G62" s="29">
        <f t="shared" ref="G62:G64" si="4">I62/H62</f>
        <v>1.7242924643187687</v>
      </c>
      <c r="H62" s="29">
        <f>'Услуга №1 '!H62</f>
        <v>1642.32</v>
      </c>
      <c r="I62" s="48">
        <v>2831.84</v>
      </c>
      <c r="J62" s="42">
        <f>J61</f>
        <v>441</v>
      </c>
      <c r="K62" s="51">
        <f t="shared" ref="K62:K64" si="5">I62/J62</f>
        <v>6.4214058956916107</v>
      </c>
      <c r="L62" s="24"/>
    </row>
    <row r="63" spans="1:13" x14ac:dyDescent="0.25">
      <c r="A63" s="85" t="s">
        <v>11</v>
      </c>
      <c r="B63" s="85"/>
      <c r="C63" s="85"/>
      <c r="D63" s="85"/>
      <c r="E63" s="85"/>
      <c r="F63" s="20" t="s">
        <v>14</v>
      </c>
      <c r="G63" s="29">
        <f t="shared" si="4"/>
        <v>2.4798641436196021</v>
      </c>
      <c r="H63" s="29">
        <f>'Услуга №1 '!H63</f>
        <v>41.22</v>
      </c>
      <c r="I63" s="48">
        <v>102.22</v>
      </c>
      <c r="J63" s="42">
        <f>J62</f>
        <v>441</v>
      </c>
      <c r="K63" s="51">
        <f t="shared" si="5"/>
        <v>0.23179138321995466</v>
      </c>
      <c r="L63" s="24"/>
    </row>
    <row r="64" spans="1:13" x14ac:dyDescent="0.25">
      <c r="A64" s="85" t="s">
        <v>12</v>
      </c>
      <c r="B64" s="85"/>
      <c r="C64" s="85"/>
      <c r="D64" s="85"/>
      <c r="E64" s="85"/>
      <c r="F64" s="20" t="s">
        <v>14</v>
      </c>
      <c r="G64" s="29">
        <f t="shared" si="4"/>
        <v>2.4800142755174872</v>
      </c>
      <c r="H64" s="29">
        <f>'Услуга №1 '!H64</f>
        <v>56.04</v>
      </c>
      <c r="I64" s="48">
        <v>138.97999999999999</v>
      </c>
      <c r="J64" s="42">
        <f>J62</f>
        <v>441</v>
      </c>
      <c r="K64" s="51">
        <f t="shared" si="5"/>
        <v>0.31514739229024941</v>
      </c>
      <c r="L64" s="24"/>
    </row>
    <row r="65" spans="1:13" customFormat="1" ht="15" customHeight="1" x14ac:dyDescent="0.25">
      <c r="A65" s="107" t="s">
        <v>15</v>
      </c>
      <c r="B65" s="108"/>
      <c r="C65" s="108"/>
      <c r="D65" s="108"/>
      <c r="E65" s="108"/>
      <c r="F65" s="108"/>
      <c r="G65" s="108"/>
      <c r="H65" s="109"/>
      <c r="I65" s="41">
        <f>SUM(I61:I64)</f>
        <v>4847.1499999999996</v>
      </c>
      <c r="J65" s="41"/>
      <c r="K65" s="41">
        <f>SUM(K61:K64)</f>
        <v>10.991269841269842</v>
      </c>
      <c r="L65" s="24"/>
      <c r="M65" s="10"/>
    </row>
    <row r="67" spans="1:13" x14ac:dyDescent="0.25">
      <c r="A67" s="91" t="s">
        <v>16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</row>
    <row r="68" spans="1:13" ht="45" x14ac:dyDescent="0.25">
      <c r="A68" s="86" t="s">
        <v>20</v>
      </c>
      <c r="B68" s="86"/>
      <c r="C68" s="86"/>
      <c r="D68" s="86"/>
      <c r="E68" s="86"/>
      <c r="F68" s="14" t="s">
        <v>7</v>
      </c>
      <c r="G68" s="14" t="s">
        <v>60</v>
      </c>
      <c r="H68" s="14" t="s">
        <v>59</v>
      </c>
      <c r="I68" s="14" t="s">
        <v>65</v>
      </c>
      <c r="J68" s="14" t="s">
        <v>63</v>
      </c>
      <c r="K68" s="30" t="s">
        <v>64</v>
      </c>
      <c r="L68" s="17"/>
    </row>
    <row r="69" spans="1:13" ht="14.25" customHeight="1" x14ac:dyDescent="0.25">
      <c r="A69" s="85" t="s">
        <v>17</v>
      </c>
      <c r="B69" s="85"/>
      <c r="C69" s="85"/>
      <c r="D69" s="85"/>
      <c r="E69" s="85"/>
      <c r="F69" s="20" t="s">
        <v>18</v>
      </c>
      <c r="G69" s="32">
        <v>0.14879999999999999</v>
      </c>
      <c r="H69" s="22">
        <f>'Услуга №1 '!H69</f>
        <v>1135.27</v>
      </c>
      <c r="I69" s="22">
        <f>G69*H69</f>
        <v>168.92817599999998</v>
      </c>
      <c r="J69" s="42">
        <f>J63</f>
        <v>441</v>
      </c>
      <c r="K69" s="23">
        <f>I69/J69</f>
        <v>0.38305708843537412</v>
      </c>
      <c r="L69" s="24"/>
    </row>
    <row r="70" spans="1:13" ht="14.25" customHeight="1" x14ac:dyDescent="0.25">
      <c r="A70" s="85" t="s">
        <v>45</v>
      </c>
      <c r="B70" s="85"/>
      <c r="C70" s="85"/>
      <c r="D70" s="85"/>
      <c r="E70" s="85"/>
      <c r="F70" s="20" t="s">
        <v>18</v>
      </c>
      <c r="G70" s="32">
        <v>0.14879999999999999</v>
      </c>
      <c r="H70" s="22">
        <f>'Услуга №1 '!H70</f>
        <v>731.4</v>
      </c>
      <c r="I70" s="22">
        <f t="shared" ref="I70:I74" si="6">G70*H70</f>
        <v>108.83231999999998</v>
      </c>
      <c r="J70" s="42">
        <f>J62</f>
        <v>441</v>
      </c>
      <c r="K70" s="23">
        <f t="shared" ref="K70:K72" si="7">I70/J70</f>
        <v>0.24678530612244895</v>
      </c>
      <c r="L70" s="24"/>
    </row>
    <row r="71" spans="1:13" ht="14.25" customHeight="1" x14ac:dyDescent="0.25">
      <c r="A71" s="85" t="s">
        <v>44</v>
      </c>
      <c r="B71" s="85"/>
      <c r="C71" s="85"/>
      <c r="D71" s="85"/>
      <c r="E71" s="85"/>
      <c r="F71" s="20" t="s">
        <v>18</v>
      </c>
      <c r="G71" s="32">
        <v>0.14879999999999999</v>
      </c>
      <c r="H71" s="22">
        <f>'Услуга №1 '!H71</f>
        <v>2100</v>
      </c>
      <c r="I71" s="22">
        <f t="shared" si="6"/>
        <v>312.47999999999996</v>
      </c>
      <c r="J71" s="42">
        <f>J69</f>
        <v>441</v>
      </c>
      <c r="K71" s="23">
        <f t="shared" si="7"/>
        <v>0.70857142857142852</v>
      </c>
      <c r="L71" s="24"/>
    </row>
    <row r="72" spans="1:13" ht="14.25" customHeight="1" x14ac:dyDescent="0.25">
      <c r="A72" s="85" t="s">
        <v>46</v>
      </c>
      <c r="B72" s="85"/>
      <c r="C72" s="85"/>
      <c r="D72" s="85"/>
      <c r="E72" s="85"/>
      <c r="F72" s="20" t="s">
        <v>18</v>
      </c>
      <c r="G72" s="32">
        <v>0.14879999999999999</v>
      </c>
      <c r="H72" s="22">
        <f>'Услуга №1 '!H72</f>
        <v>2900</v>
      </c>
      <c r="I72" s="22">
        <f t="shared" si="6"/>
        <v>431.52</v>
      </c>
      <c r="J72" s="42">
        <f>J71</f>
        <v>441</v>
      </c>
      <c r="K72" s="23">
        <f t="shared" si="7"/>
        <v>0.97850340136054414</v>
      </c>
      <c r="L72" s="24"/>
    </row>
    <row r="73" spans="1:13" ht="14.25" customHeight="1" x14ac:dyDescent="0.25">
      <c r="A73" s="85" t="s">
        <v>118</v>
      </c>
      <c r="B73" s="85"/>
      <c r="C73" s="85"/>
      <c r="D73" s="85"/>
      <c r="E73" s="85"/>
      <c r="F73" s="20" t="s">
        <v>18</v>
      </c>
      <c r="G73" s="32">
        <v>0.14879999999999999</v>
      </c>
      <c r="H73" s="22">
        <f>'Услуга №1 '!H73</f>
        <v>800</v>
      </c>
      <c r="I73" s="22">
        <f t="shared" si="6"/>
        <v>119.03999999999999</v>
      </c>
      <c r="J73" s="42">
        <f>J72</f>
        <v>441</v>
      </c>
      <c r="K73" s="59">
        <f t="shared" ref="K73" si="8">I73/J73</f>
        <v>0.26993197278911563</v>
      </c>
      <c r="L73" s="24"/>
    </row>
    <row r="74" spans="1:13" ht="30.75" customHeight="1" x14ac:dyDescent="0.25">
      <c r="A74" s="104" t="s">
        <v>67</v>
      </c>
      <c r="B74" s="105"/>
      <c r="C74" s="105"/>
      <c r="D74" s="105"/>
      <c r="E74" s="106"/>
      <c r="F74" s="20" t="s">
        <v>18</v>
      </c>
      <c r="G74" s="32">
        <v>0.13639999999999999</v>
      </c>
      <c r="H74" s="22">
        <f>'Услуга №1 '!H74</f>
        <v>4831.82</v>
      </c>
      <c r="I74" s="22">
        <f t="shared" si="6"/>
        <v>659.06024799999989</v>
      </c>
      <c r="J74" s="42">
        <f>J71</f>
        <v>441</v>
      </c>
      <c r="K74" s="22">
        <f>I74/J74</f>
        <v>1.4944676825396823</v>
      </c>
      <c r="L74" s="28"/>
    </row>
    <row r="75" spans="1:13" customFormat="1" ht="15.75" customHeight="1" x14ac:dyDescent="0.25">
      <c r="A75" s="102" t="s">
        <v>19</v>
      </c>
      <c r="B75" s="103"/>
      <c r="C75" s="103"/>
      <c r="D75" s="103"/>
      <c r="E75" s="103"/>
      <c r="F75" s="103"/>
      <c r="G75" s="103"/>
      <c r="H75" s="110"/>
      <c r="I75" s="39">
        <f>SUM(I69:I74)</f>
        <v>1799.8607439999996</v>
      </c>
      <c r="J75" s="39"/>
      <c r="K75" s="39">
        <f>SUM(K69:K74)</f>
        <v>4.0813168798185941</v>
      </c>
      <c r="L75" s="24"/>
      <c r="M75" s="10"/>
    </row>
    <row r="77" spans="1:13" x14ac:dyDescent="0.25">
      <c r="A77" s="91" t="s">
        <v>99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</row>
    <row r="78" spans="1:13" ht="45" x14ac:dyDescent="0.25">
      <c r="A78" s="92" t="s">
        <v>20</v>
      </c>
      <c r="B78" s="93"/>
      <c r="C78" s="93"/>
      <c r="D78" s="93"/>
      <c r="E78" s="94"/>
      <c r="F78" s="19" t="s">
        <v>7</v>
      </c>
      <c r="G78" s="19" t="s">
        <v>60</v>
      </c>
      <c r="H78" s="19" t="s">
        <v>59</v>
      </c>
      <c r="I78" s="19" t="s">
        <v>65</v>
      </c>
      <c r="J78" s="19" t="s">
        <v>63</v>
      </c>
      <c r="K78" s="15" t="s">
        <v>64</v>
      </c>
      <c r="L78" s="17"/>
      <c r="M78" s="16"/>
    </row>
    <row r="79" spans="1:13" ht="35.25" customHeight="1" x14ac:dyDescent="0.25">
      <c r="A79" s="86" t="s">
        <v>21</v>
      </c>
      <c r="B79" s="86"/>
      <c r="C79" s="86"/>
      <c r="D79" s="86"/>
      <c r="E79" s="86"/>
      <c r="F79" s="34" t="s">
        <v>22</v>
      </c>
      <c r="G79" s="20">
        <v>2.4799999999999999E-2</v>
      </c>
      <c r="H79" s="52">
        <f>'Услуга №1 '!H79</f>
        <v>400</v>
      </c>
      <c r="I79" s="22">
        <f>G79*H79*12</f>
        <v>119.03999999999999</v>
      </c>
      <c r="J79" s="42">
        <f>J74</f>
        <v>441</v>
      </c>
      <c r="K79" s="38">
        <f>I79/J79</f>
        <v>0.26993197278911563</v>
      </c>
      <c r="L79" s="33"/>
      <c r="M79" s="28"/>
    </row>
    <row r="80" spans="1:13" ht="35.25" customHeight="1" x14ac:dyDescent="0.25">
      <c r="A80" s="86" t="s">
        <v>119</v>
      </c>
      <c r="B80" s="86"/>
      <c r="C80" s="86"/>
      <c r="D80" s="86"/>
      <c r="E80" s="86"/>
      <c r="F80" s="34" t="s">
        <v>25</v>
      </c>
      <c r="G80" s="20"/>
      <c r="H80" s="52"/>
      <c r="I80" s="22">
        <v>52.08</v>
      </c>
      <c r="J80" s="42">
        <v>441</v>
      </c>
      <c r="K80" s="59">
        <f>I80/J80</f>
        <v>0.11809523809523809</v>
      </c>
      <c r="L80" s="33"/>
      <c r="M80" s="28"/>
    </row>
    <row r="81" spans="1:13" ht="35.25" customHeight="1" x14ac:dyDescent="0.25">
      <c r="A81" s="86" t="s">
        <v>100</v>
      </c>
      <c r="B81" s="86"/>
      <c r="C81" s="86"/>
      <c r="D81" s="86"/>
      <c r="E81" s="86"/>
      <c r="F81" s="34" t="s">
        <v>101</v>
      </c>
      <c r="G81" s="20">
        <v>1.24E-2</v>
      </c>
      <c r="H81" s="52">
        <f>'Услуга №1 '!H81</f>
        <v>5000</v>
      </c>
      <c r="I81" s="22">
        <f>G81*H81*12</f>
        <v>744</v>
      </c>
      <c r="J81" s="42">
        <f>J79</f>
        <v>441</v>
      </c>
      <c r="K81" s="38">
        <f>I81/J81</f>
        <v>1.6870748299319729</v>
      </c>
      <c r="L81" s="33"/>
      <c r="M81" s="28"/>
    </row>
    <row r="82" spans="1:13" x14ac:dyDescent="0.25">
      <c r="A82" s="102" t="s">
        <v>23</v>
      </c>
      <c r="B82" s="103"/>
      <c r="C82" s="103"/>
      <c r="D82" s="103"/>
      <c r="E82" s="103"/>
      <c r="F82" s="103"/>
      <c r="G82" s="103"/>
      <c r="H82" s="110"/>
      <c r="I82" s="43">
        <f>SUM(I79:I81)</f>
        <v>915.12</v>
      </c>
      <c r="J82" s="44"/>
      <c r="K82" s="44">
        <f>SUM(K79:K81)</f>
        <v>2.0751020408163265</v>
      </c>
      <c r="L82" s="45"/>
      <c r="M82" s="28"/>
    </row>
    <row r="84" spans="1:13" x14ac:dyDescent="0.25">
      <c r="A84" s="91" t="s">
        <v>40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</row>
    <row r="85" spans="1:13" ht="57.75" customHeight="1" x14ac:dyDescent="0.25">
      <c r="A85" s="92" t="s">
        <v>5</v>
      </c>
      <c r="B85" s="93"/>
      <c r="C85" s="93"/>
      <c r="D85" s="93"/>
      <c r="E85" s="94"/>
      <c r="F85" s="13" t="s">
        <v>6</v>
      </c>
      <c r="G85" s="13" t="s">
        <v>1</v>
      </c>
      <c r="H85" s="13" t="s">
        <v>61</v>
      </c>
      <c r="I85" s="13" t="s">
        <v>62</v>
      </c>
      <c r="J85" s="13" t="s">
        <v>63</v>
      </c>
      <c r="K85" s="15" t="s">
        <v>64</v>
      </c>
      <c r="L85" s="17"/>
    </row>
    <row r="86" spans="1:13" x14ac:dyDescent="0.25">
      <c r="A86" s="85" t="s">
        <v>3</v>
      </c>
      <c r="B86" s="85"/>
      <c r="C86" s="85"/>
      <c r="D86" s="85"/>
      <c r="E86" s="85"/>
      <c r="F86" s="35">
        <f>'Услуга №1 '!F86</f>
        <v>20472.11</v>
      </c>
      <c r="G86" s="20">
        <f>L19</f>
        <v>1.24E-2</v>
      </c>
      <c r="H86" s="47">
        <f>F86*G86*12</f>
        <v>3046.2499680000001</v>
      </c>
      <c r="I86" s="22">
        <f>H86*1.302</f>
        <v>3966.2174583360002</v>
      </c>
      <c r="J86" s="42">
        <f>J81</f>
        <v>441</v>
      </c>
      <c r="K86" s="23">
        <f>I86/J86</f>
        <v>8.9936903817142859</v>
      </c>
      <c r="L86" s="24"/>
    </row>
    <row r="87" spans="1:13" ht="20.25" customHeight="1" x14ac:dyDescent="0.25">
      <c r="A87" s="85" t="s">
        <v>47</v>
      </c>
      <c r="B87" s="85"/>
      <c r="C87" s="85"/>
      <c r="D87" s="85"/>
      <c r="E87" s="85"/>
      <c r="F87" s="35">
        <f>'Услуга №1 '!F87</f>
        <v>17148.015499999998</v>
      </c>
      <c r="G87" s="20">
        <f>L20</f>
        <v>1.24E-2</v>
      </c>
      <c r="H87" s="47">
        <f>F87*G87*12</f>
        <v>2551.6247063999995</v>
      </c>
      <c r="I87" s="22">
        <f>H87*1.302</f>
        <v>3322.2153677327992</v>
      </c>
      <c r="J87" s="42">
        <f>J86</f>
        <v>441</v>
      </c>
      <c r="K87" s="23">
        <f>I87/J87</f>
        <v>7.5333681807999984</v>
      </c>
      <c r="L87" s="24"/>
    </row>
    <row r="88" spans="1:13" x14ac:dyDescent="0.25">
      <c r="A88" s="36" t="s">
        <v>24</v>
      </c>
      <c r="B88" s="36"/>
      <c r="C88" s="36"/>
      <c r="D88" s="36"/>
      <c r="E88" s="36"/>
      <c r="F88" s="20"/>
      <c r="G88" s="20"/>
      <c r="H88" s="20"/>
      <c r="I88" s="43">
        <f>SUM(I86:I87)</f>
        <v>7288.4328260687998</v>
      </c>
      <c r="J88" s="44"/>
      <c r="K88" s="44">
        <f>SUM(K86:K87)</f>
        <v>16.527058562514284</v>
      </c>
      <c r="L88" s="24"/>
    </row>
    <row r="89" spans="1:13" ht="10.5" customHeight="1" x14ac:dyDescent="0.25">
      <c r="F89" s="37"/>
      <c r="G89" s="37"/>
      <c r="H89" s="37"/>
      <c r="I89" s="37"/>
      <c r="J89" s="37"/>
      <c r="K89" s="37"/>
      <c r="L89" s="37"/>
    </row>
    <row r="90" spans="1:13" customFormat="1" x14ac:dyDescent="0.25">
      <c r="A90" s="111" t="s">
        <v>68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2"/>
      <c r="M90" s="10"/>
    </row>
    <row r="91" spans="1:13" ht="49.5" customHeight="1" x14ac:dyDescent="0.25">
      <c r="A91" s="86" t="s">
        <v>70</v>
      </c>
      <c r="B91" s="86"/>
      <c r="C91" s="86"/>
      <c r="D91" s="86"/>
      <c r="E91" s="86"/>
      <c r="F91" s="19" t="s">
        <v>7</v>
      </c>
      <c r="G91" s="19" t="s">
        <v>60</v>
      </c>
      <c r="H91" s="19" t="s">
        <v>59</v>
      </c>
      <c r="I91" s="19" t="s">
        <v>65</v>
      </c>
      <c r="J91" s="19" t="s">
        <v>63</v>
      </c>
      <c r="K91" s="15" t="s">
        <v>64</v>
      </c>
      <c r="L91" s="17"/>
    </row>
    <row r="92" spans="1:13" x14ac:dyDescent="0.25">
      <c r="A92" s="85" t="s">
        <v>102</v>
      </c>
      <c r="B92" s="85"/>
      <c r="C92" s="85"/>
      <c r="D92" s="85"/>
      <c r="E92" s="85"/>
      <c r="F92" s="20" t="s">
        <v>25</v>
      </c>
      <c r="G92" s="32">
        <f>0.3+0.1</f>
        <v>0.4</v>
      </c>
      <c r="H92" s="47">
        <f>'Услуга №1 '!H92</f>
        <v>0</v>
      </c>
      <c r="I92" s="22">
        <v>538.78</v>
      </c>
      <c r="J92" s="42">
        <f>J87</f>
        <v>441</v>
      </c>
      <c r="K92" s="38">
        <f>I92/J92</f>
        <v>1.2217233560090703</v>
      </c>
      <c r="L92" s="24"/>
    </row>
    <row r="93" spans="1:13" customFormat="1" x14ac:dyDescent="0.25">
      <c r="A93" s="102" t="s">
        <v>69</v>
      </c>
      <c r="B93" s="103"/>
      <c r="C93" s="103"/>
      <c r="D93" s="103"/>
      <c r="E93" s="103"/>
      <c r="F93" s="103"/>
      <c r="G93" s="103"/>
      <c r="H93" s="103"/>
      <c r="I93" s="43">
        <f>SUM(I92:I92)</f>
        <v>538.78</v>
      </c>
      <c r="J93" s="44"/>
      <c r="K93" s="44">
        <f>SUM(K92:K92)</f>
        <v>1.2217233560090703</v>
      </c>
      <c r="L93" s="24"/>
      <c r="M93" s="10"/>
    </row>
    <row r="94" spans="1:13" x14ac:dyDescent="0.25">
      <c r="F94" s="37"/>
      <c r="G94" s="37"/>
      <c r="H94" s="37"/>
      <c r="I94" s="37"/>
      <c r="J94" s="37"/>
      <c r="K94" s="37"/>
      <c r="L94" s="37"/>
    </row>
    <row r="95" spans="1:13" x14ac:dyDescent="0.25">
      <c r="A95" s="91" t="s">
        <v>26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7" spans="1:12" ht="15" customHeight="1" x14ac:dyDescent="0.25">
      <c r="A97" s="101" t="s">
        <v>27</v>
      </c>
      <c r="B97" s="101"/>
      <c r="C97" s="101"/>
      <c r="D97" s="86" t="s">
        <v>28</v>
      </c>
      <c r="E97" s="86"/>
      <c r="F97" s="86"/>
      <c r="G97" s="86"/>
      <c r="H97" s="86"/>
      <c r="I97" s="86"/>
      <c r="J97" s="86"/>
      <c r="K97" s="101" t="s">
        <v>39</v>
      </c>
      <c r="L97" s="101"/>
    </row>
    <row r="98" spans="1:12" ht="30" x14ac:dyDescent="0.25">
      <c r="A98" s="20" t="s">
        <v>29</v>
      </c>
      <c r="B98" s="14" t="s">
        <v>30</v>
      </c>
      <c r="C98" s="20" t="s">
        <v>31</v>
      </c>
      <c r="D98" s="20" t="s">
        <v>32</v>
      </c>
      <c r="E98" s="20" t="s">
        <v>33</v>
      </c>
      <c r="F98" s="20" t="s">
        <v>34</v>
      </c>
      <c r="G98" s="20" t="s">
        <v>35</v>
      </c>
      <c r="H98" s="20" t="s">
        <v>36</v>
      </c>
      <c r="I98" s="20" t="s">
        <v>37</v>
      </c>
      <c r="J98" s="20" t="s">
        <v>38</v>
      </c>
      <c r="K98" s="101"/>
      <c r="L98" s="101"/>
    </row>
    <row r="99" spans="1:12" x14ac:dyDescent="0.25">
      <c r="A99" s="22">
        <f>K57</f>
        <v>117.43555168502857</v>
      </c>
      <c r="B99" s="20"/>
      <c r="C99" s="20">
        <v>0</v>
      </c>
      <c r="D99" s="22">
        <f>K65</f>
        <v>10.991269841269842</v>
      </c>
      <c r="E99" s="22">
        <f>K75</f>
        <v>4.0813168798185941</v>
      </c>
      <c r="F99" s="20"/>
      <c r="G99" s="22">
        <f>K82</f>
        <v>2.0751020408163265</v>
      </c>
      <c r="H99" s="20">
        <v>0</v>
      </c>
      <c r="I99" s="22">
        <f>K88</f>
        <v>16.527058562514284</v>
      </c>
      <c r="J99" s="22">
        <f>K93</f>
        <v>1.2217233560090703</v>
      </c>
      <c r="K99" s="99">
        <f>SUM(A99:J99)</f>
        <v>152.33202236545668</v>
      </c>
      <c r="L99" s="100"/>
    </row>
    <row r="101" spans="1:12" x14ac:dyDescent="0.25">
      <c r="A101" s="2"/>
      <c r="B101" s="3"/>
      <c r="C101" s="4"/>
      <c r="D101" s="5"/>
      <c r="E101" s="5"/>
      <c r="F101" s="5"/>
    </row>
    <row r="102" spans="1:12" ht="15.75" x14ac:dyDescent="0.25">
      <c r="A102" s="1" t="s">
        <v>56</v>
      </c>
      <c r="B102" s="1"/>
      <c r="C102" s="1"/>
      <c r="D102" s="1"/>
      <c r="E102" s="1"/>
      <c r="F102" s="18"/>
      <c r="G102" s="18" t="s">
        <v>58</v>
      </c>
      <c r="H102" s="18"/>
      <c r="I102" s="56">
        <f>I93+I88+I82+I75+I65+I57</f>
        <v>67178.421863166412</v>
      </c>
      <c r="L102" s="56">
        <f>K99*J92</f>
        <v>67178.421863166397</v>
      </c>
    </row>
    <row r="103" spans="1:12" ht="15.75" x14ac:dyDescent="0.25">
      <c r="A103" s="6"/>
      <c r="B103" s="1"/>
      <c r="C103" s="7"/>
      <c r="D103" s="8"/>
      <c r="E103" s="8"/>
      <c r="F103" s="8"/>
    </row>
    <row r="104" spans="1:12" x14ac:dyDescent="0.25">
      <c r="I104" s="49"/>
    </row>
    <row r="105" spans="1:12" ht="15.75" x14ac:dyDescent="0.25">
      <c r="A105" s="6" t="str">
        <f>'Работа №1'!A104</f>
        <v>Курлович Анастасия Вячеславовна</v>
      </c>
      <c r="B105" s="1"/>
      <c r="C105" s="6"/>
      <c r="D105" s="1"/>
    </row>
    <row r="106" spans="1:12" ht="15.75" x14ac:dyDescent="0.25">
      <c r="A106" s="6" t="s">
        <v>57</v>
      </c>
      <c r="B106" s="1"/>
      <c r="C106" s="6"/>
      <c r="D106" s="1"/>
      <c r="I106" s="49"/>
    </row>
  </sheetData>
  <mergeCells count="98">
    <mergeCell ref="A86:E86"/>
    <mergeCell ref="A90:L90"/>
    <mergeCell ref="A93:H93"/>
    <mergeCell ref="A95:L95"/>
    <mergeCell ref="A97:C97"/>
    <mergeCell ref="D97:J97"/>
    <mergeCell ref="K97:L98"/>
    <mergeCell ref="A85:E85"/>
    <mergeCell ref="A72:E72"/>
    <mergeCell ref="A63:E63"/>
    <mergeCell ref="A64:E64"/>
    <mergeCell ref="A70:E70"/>
    <mergeCell ref="A71:E71"/>
    <mergeCell ref="A67:L67"/>
    <mergeCell ref="A68:E68"/>
    <mergeCell ref="A79:E79"/>
    <mergeCell ref="A81:E81"/>
    <mergeCell ref="A82:H82"/>
    <mergeCell ref="A73:E73"/>
    <mergeCell ref="A80:E80"/>
    <mergeCell ref="A51:E51"/>
    <mergeCell ref="A53:E53"/>
    <mergeCell ref="A54:E54"/>
    <mergeCell ref="A57:H57"/>
    <mergeCell ref="K99:L99"/>
    <mergeCell ref="A59:L59"/>
    <mergeCell ref="A60:E60"/>
    <mergeCell ref="A61:E61"/>
    <mergeCell ref="A62:E62"/>
    <mergeCell ref="A65:H65"/>
    <mergeCell ref="A91:E91"/>
    <mergeCell ref="A92:E92"/>
    <mergeCell ref="A87:E87"/>
    <mergeCell ref="A78:E78"/>
    <mergeCell ref="A74:E74"/>
    <mergeCell ref="A84:L84"/>
    <mergeCell ref="A41:E41"/>
    <mergeCell ref="A52:E52"/>
    <mergeCell ref="A69:E69"/>
    <mergeCell ref="A75:H75"/>
    <mergeCell ref="A77:L77"/>
    <mergeCell ref="A56:E56"/>
    <mergeCell ref="A42:E42"/>
    <mergeCell ref="A50:E50"/>
    <mergeCell ref="A55:E55"/>
    <mergeCell ref="A43:E43"/>
    <mergeCell ref="A44:E44"/>
    <mergeCell ref="A45:E45"/>
    <mergeCell ref="A46:E46"/>
    <mergeCell ref="A47:E47"/>
    <mergeCell ref="A48:E48"/>
    <mergeCell ref="A49:E49"/>
    <mergeCell ref="A30:E30"/>
    <mergeCell ref="G30:K30"/>
    <mergeCell ref="A40:E40"/>
    <mergeCell ref="A35:E35"/>
    <mergeCell ref="G35:K35"/>
    <mergeCell ref="A36:E36"/>
    <mergeCell ref="G36:K36"/>
    <mergeCell ref="A37:E37"/>
    <mergeCell ref="G37:K37"/>
    <mergeCell ref="A33:E33"/>
    <mergeCell ref="G33:K33"/>
    <mergeCell ref="A34:E34"/>
    <mergeCell ref="G34:K34"/>
    <mergeCell ref="A31:E31"/>
    <mergeCell ref="G31:K31"/>
    <mergeCell ref="A32:E32"/>
    <mergeCell ref="G27:K27"/>
    <mergeCell ref="A28:E28"/>
    <mergeCell ref="G28:K28"/>
    <mergeCell ref="A29:E29"/>
    <mergeCell ref="G29:K29"/>
    <mergeCell ref="G32:K32"/>
    <mergeCell ref="A20:E20"/>
    <mergeCell ref="G20:K20"/>
    <mergeCell ref="A24:E24"/>
    <mergeCell ref="G24:K24"/>
    <mergeCell ref="A21:E21"/>
    <mergeCell ref="G21:K21"/>
    <mergeCell ref="A22:E22"/>
    <mergeCell ref="G22:K22"/>
    <mergeCell ref="A23:E23"/>
    <mergeCell ref="A25:E25"/>
    <mergeCell ref="G25:K25"/>
    <mergeCell ref="A26:E26"/>
    <mergeCell ref="G26:K26"/>
    <mergeCell ref="G23:K23"/>
    <mergeCell ref="A27:E27"/>
    <mergeCell ref="A4:E4"/>
    <mergeCell ref="A6:E6"/>
    <mergeCell ref="A18:E18"/>
    <mergeCell ref="G18:K18"/>
    <mergeCell ref="A19:E19"/>
    <mergeCell ref="G19:K19"/>
    <mergeCell ref="A8:L8"/>
    <mergeCell ref="A9:L9"/>
    <mergeCell ref="A10:L10"/>
  </mergeCells>
  <printOptions horizontalCentered="1"/>
  <pageMargins left="0" right="0" top="0" bottom="0" header="0" footer="0"/>
  <pageSetup paperSize="9" scale="70" orientation="landscape" horizontalDpi="180" verticalDpi="180" r:id="rId1"/>
  <rowBreaks count="2" manualBreakCount="2">
    <brk id="50" max="16383" man="1"/>
    <brk id="8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abSelected="1" view="pageBreakPreview" topLeftCell="A43" zoomScale="60" zoomScaleNormal="90" workbookViewId="0">
      <selection activeCell="A106" sqref="A106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7.710937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72" t="s">
        <v>54</v>
      </c>
      <c r="B2" s="72"/>
      <c r="C2" s="72"/>
    </row>
    <row r="3" spans="1:12" ht="15.75" x14ac:dyDescent="0.25">
      <c r="A3" s="74"/>
      <c r="B3" s="74"/>
      <c r="C3" s="74"/>
    </row>
    <row r="4" spans="1:12" ht="15.75" x14ac:dyDescent="0.25">
      <c r="A4" s="95" t="s">
        <v>55</v>
      </c>
      <c r="B4" s="95"/>
      <c r="C4" s="95"/>
      <c r="D4" s="96"/>
      <c r="E4" s="96"/>
    </row>
    <row r="5" spans="1:12" ht="15.75" x14ac:dyDescent="0.25">
      <c r="A5" s="72"/>
      <c r="B5" s="72"/>
      <c r="C5" s="72"/>
    </row>
    <row r="6" spans="1:12" ht="15.75" x14ac:dyDescent="0.25">
      <c r="A6" s="97" t="s">
        <v>121</v>
      </c>
      <c r="B6" s="97"/>
      <c r="C6" s="97"/>
      <c r="D6" s="96"/>
      <c r="E6" s="96"/>
    </row>
    <row r="8" spans="1:12" ht="15.75" x14ac:dyDescent="0.25">
      <c r="A8" s="98" t="s">
        <v>52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x14ac:dyDescent="0.25">
      <c r="A9" s="98" t="s">
        <v>106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ht="15.75" customHeight="1" x14ac:dyDescent="0.25">
      <c r="A10" s="98" t="s">
        <v>115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2" spans="1:12" x14ac:dyDescent="0.25">
      <c r="A12" s="9" t="s">
        <v>111</v>
      </c>
    </row>
    <row r="13" spans="1:12" x14ac:dyDescent="0.25">
      <c r="A13" s="9" t="s">
        <v>124</v>
      </c>
    </row>
    <row r="14" spans="1:12" x14ac:dyDescent="0.25">
      <c r="A14" s="9" t="s">
        <v>122</v>
      </c>
    </row>
    <row r="15" spans="1:12" x14ac:dyDescent="0.25">
      <c r="A15" s="9" t="s">
        <v>117</v>
      </c>
    </row>
    <row r="16" spans="1:12" x14ac:dyDescent="0.25">
      <c r="A16" s="9" t="s">
        <v>125</v>
      </c>
    </row>
    <row r="17" spans="1:12" x14ac:dyDescent="0.25">
      <c r="A17" s="9" t="s">
        <v>89</v>
      </c>
    </row>
    <row r="18" spans="1:12" ht="33" customHeight="1" x14ac:dyDescent="0.25">
      <c r="A18" s="101" t="s">
        <v>0</v>
      </c>
      <c r="B18" s="101"/>
      <c r="C18" s="101"/>
      <c r="D18" s="101"/>
      <c r="E18" s="101"/>
      <c r="F18" s="77" t="s">
        <v>1</v>
      </c>
      <c r="G18" s="101" t="s">
        <v>2</v>
      </c>
      <c r="H18" s="101"/>
      <c r="I18" s="101"/>
      <c r="J18" s="101"/>
      <c r="K18" s="101"/>
      <c r="L18" s="20" t="s">
        <v>1</v>
      </c>
    </row>
    <row r="19" spans="1:12" x14ac:dyDescent="0.25">
      <c r="A19" s="104" t="s">
        <v>48</v>
      </c>
      <c r="B19" s="105"/>
      <c r="C19" s="105"/>
      <c r="D19" s="105"/>
      <c r="E19" s="106"/>
      <c r="F19" s="20">
        <v>1.2E-2</v>
      </c>
      <c r="G19" s="84" t="s">
        <v>3</v>
      </c>
      <c r="H19" s="84"/>
      <c r="I19" s="84"/>
      <c r="J19" s="84"/>
      <c r="K19" s="84"/>
      <c r="L19" s="20">
        <v>1.2E-2</v>
      </c>
    </row>
    <row r="20" spans="1:12" ht="15" customHeight="1" x14ac:dyDescent="0.25">
      <c r="A20" s="85" t="s">
        <v>77</v>
      </c>
      <c r="B20" s="85"/>
      <c r="C20" s="85"/>
      <c r="D20" s="85"/>
      <c r="E20" s="85"/>
      <c r="F20" s="20">
        <v>1.2E-2</v>
      </c>
      <c r="G20" s="84" t="s">
        <v>49</v>
      </c>
      <c r="H20" s="84"/>
      <c r="I20" s="84"/>
      <c r="J20" s="84"/>
      <c r="K20" s="84"/>
      <c r="L20" s="20">
        <v>1.2E-2</v>
      </c>
    </row>
    <row r="21" spans="1:12" ht="15" customHeight="1" x14ac:dyDescent="0.25">
      <c r="A21" s="85" t="s">
        <v>81</v>
      </c>
      <c r="B21" s="85"/>
      <c r="C21" s="85"/>
      <c r="D21" s="85"/>
      <c r="E21" s="85"/>
      <c r="F21" s="20">
        <v>1.2E-2</v>
      </c>
      <c r="G21" s="85"/>
      <c r="H21" s="85"/>
      <c r="I21" s="85"/>
      <c r="J21" s="85"/>
      <c r="K21" s="85"/>
      <c r="L21" s="20"/>
    </row>
    <row r="22" spans="1:12" ht="15" customHeight="1" x14ac:dyDescent="0.25">
      <c r="A22" s="85" t="s">
        <v>75</v>
      </c>
      <c r="B22" s="85"/>
      <c r="C22" s="85"/>
      <c r="D22" s="85"/>
      <c r="E22" s="85"/>
      <c r="F22" s="20">
        <v>1.2E-2</v>
      </c>
      <c r="G22" s="85"/>
      <c r="H22" s="85"/>
      <c r="I22" s="85"/>
      <c r="J22" s="85"/>
      <c r="K22" s="85"/>
      <c r="L22" s="20"/>
    </row>
    <row r="23" spans="1:12" ht="14.25" customHeight="1" x14ac:dyDescent="0.25">
      <c r="A23" s="85" t="s">
        <v>78</v>
      </c>
      <c r="B23" s="85"/>
      <c r="C23" s="85"/>
      <c r="D23" s="85"/>
      <c r="E23" s="85"/>
      <c r="F23" s="20">
        <v>6.0000000000000001E-3</v>
      </c>
      <c r="G23" s="84"/>
      <c r="H23" s="84"/>
      <c r="I23" s="84"/>
      <c r="J23" s="84"/>
      <c r="K23" s="84"/>
      <c r="L23" s="20"/>
    </row>
    <row r="24" spans="1:12" ht="15" customHeight="1" x14ac:dyDescent="0.25">
      <c r="A24" s="85" t="s">
        <v>83</v>
      </c>
      <c r="B24" s="85"/>
      <c r="C24" s="85"/>
      <c r="D24" s="85"/>
      <c r="E24" s="85"/>
      <c r="F24" s="20">
        <v>1.2E-2</v>
      </c>
      <c r="G24" s="84"/>
      <c r="H24" s="84"/>
      <c r="I24" s="84"/>
      <c r="J24" s="84"/>
      <c r="K24" s="84"/>
      <c r="L24" s="22"/>
    </row>
    <row r="25" spans="1:12" ht="15" customHeight="1" x14ac:dyDescent="0.25">
      <c r="A25" s="84" t="s">
        <v>41</v>
      </c>
      <c r="B25" s="84"/>
      <c r="C25" s="84"/>
      <c r="D25" s="84"/>
      <c r="E25" s="84"/>
      <c r="F25" s="20">
        <v>3.9E-2</v>
      </c>
      <c r="G25" s="84"/>
      <c r="H25" s="84"/>
      <c r="I25" s="84"/>
      <c r="J25" s="84"/>
      <c r="K25" s="84"/>
      <c r="L25" s="20"/>
    </row>
    <row r="26" spans="1:12" x14ac:dyDescent="0.25">
      <c r="A26" s="87" t="s">
        <v>84</v>
      </c>
      <c r="B26" s="88"/>
      <c r="C26" s="88"/>
      <c r="D26" s="88"/>
      <c r="E26" s="89"/>
      <c r="F26" s="20">
        <f>F22</f>
        <v>1.2E-2</v>
      </c>
      <c r="G26" s="84"/>
      <c r="H26" s="84"/>
      <c r="I26" s="84"/>
      <c r="J26" s="84"/>
      <c r="K26" s="84"/>
      <c r="L26" s="21"/>
    </row>
    <row r="27" spans="1:12" x14ac:dyDescent="0.25">
      <c r="A27" s="85" t="s">
        <v>74</v>
      </c>
      <c r="B27" s="85"/>
      <c r="C27" s="85"/>
      <c r="D27" s="85"/>
      <c r="E27" s="85"/>
      <c r="F27" s="20">
        <v>1.2E-2</v>
      </c>
      <c r="G27" s="85"/>
      <c r="H27" s="85"/>
      <c r="I27" s="85"/>
      <c r="J27" s="85"/>
      <c r="K27" s="85"/>
      <c r="L27" s="20"/>
    </row>
    <row r="28" spans="1:12" x14ac:dyDescent="0.25">
      <c r="A28" s="85" t="s">
        <v>85</v>
      </c>
      <c r="B28" s="85"/>
      <c r="C28" s="85"/>
      <c r="D28" s="85"/>
      <c r="E28" s="85"/>
      <c r="F28" s="20">
        <v>1.2E-2</v>
      </c>
      <c r="G28" s="85"/>
      <c r="H28" s="85"/>
      <c r="I28" s="85"/>
      <c r="J28" s="85"/>
      <c r="K28" s="85"/>
      <c r="L28" s="20"/>
    </row>
    <row r="29" spans="1:12" x14ac:dyDescent="0.25">
      <c r="A29" s="84" t="s">
        <v>50</v>
      </c>
      <c r="B29" s="84"/>
      <c r="C29" s="84"/>
      <c r="D29" s="84"/>
      <c r="E29" s="84"/>
      <c r="F29" s="20">
        <v>3.5999999999999997E-2</v>
      </c>
      <c r="G29" s="85"/>
      <c r="H29" s="85"/>
      <c r="I29" s="85"/>
      <c r="J29" s="85"/>
      <c r="K29" s="85"/>
      <c r="L29" s="20"/>
    </row>
    <row r="30" spans="1:12" ht="15" customHeight="1" x14ac:dyDescent="0.25">
      <c r="A30" s="84" t="s">
        <v>82</v>
      </c>
      <c r="B30" s="84"/>
      <c r="C30" s="84"/>
      <c r="D30" s="84"/>
      <c r="E30" s="84"/>
      <c r="F30" s="20">
        <v>1.2E-2</v>
      </c>
      <c r="G30" s="84"/>
      <c r="H30" s="84"/>
      <c r="I30" s="84"/>
      <c r="J30" s="84"/>
      <c r="K30" s="84"/>
      <c r="L30" s="21"/>
    </row>
    <row r="31" spans="1:12" x14ac:dyDescent="0.25">
      <c r="A31" s="84" t="s">
        <v>76</v>
      </c>
      <c r="B31" s="84"/>
      <c r="C31" s="84"/>
      <c r="D31" s="84"/>
      <c r="E31" s="84"/>
      <c r="F31" s="20">
        <v>1.2E-2</v>
      </c>
      <c r="G31" s="85"/>
      <c r="H31" s="85"/>
      <c r="I31" s="85"/>
      <c r="J31" s="85"/>
      <c r="K31" s="85"/>
      <c r="L31" s="20"/>
    </row>
    <row r="32" spans="1:12" x14ac:dyDescent="0.25">
      <c r="A32" s="84" t="s">
        <v>80</v>
      </c>
      <c r="B32" s="84"/>
      <c r="C32" s="84"/>
      <c r="D32" s="84"/>
      <c r="E32" s="84"/>
      <c r="F32" s="20">
        <v>1.2E-2</v>
      </c>
      <c r="G32" s="85"/>
      <c r="H32" s="85"/>
      <c r="I32" s="85"/>
      <c r="J32" s="85"/>
      <c r="K32" s="85"/>
      <c r="L32" s="21"/>
    </row>
    <row r="33" spans="1:12" ht="15" customHeight="1" x14ac:dyDescent="0.25">
      <c r="A33" s="84" t="s">
        <v>79</v>
      </c>
      <c r="B33" s="84"/>
      <c r="C33" s="84"/>
      <c r="D33" s="84"/>
      <c r="E33" s="84"/>
      <c r="F33" s="20">
        <v>2.8000000000000001E-2</v>
      </c>
      <c r="G33" s="85"/>
      <c r="H33" s="85"/>
      <c r="I33" s="85"/>
      <c r="J33" s="85"/>
      <c r="K33" s="85"/>
      <c r="L33" s="20"/>
    </row>
    <row r="34" spans="1:12" x14ac:dyDescent="0.25">
      <c r="A34" s="84" t="s">
        <v>51</v>
      </c>
      <c r="B34" s="84"/>
      <c r="C34" s="84"/>
      <c r="D34" s="84"/>
      <c r="E34" s="84"/>
      <c r="F34" s="20">
        <v>1.2E-2</v>
      </c>
      <c r="G34" s="85"/>
      <c r="H34" s="85"/>
      <c r="I34" s="85"/>
      <c r="J34" s="85"/>
      <c r="K34" s="85"/>
      <c r="L34" s="20"/>
    </row>
    <row r="35" spans="1:12" hidden="1" x14ac:dyDescent="0.25">
      <c r="A35" s="87"/>
      <c r="B35" s="88"/>
      <c r="C35" s="88"/>
      <c r="D35" s="88"/>
      <c r="E35" s="89"/>
      <c r="F35" s="20"/>
      <c r="G35" s="85"/>
      <c r="H35" s="85"/>
      <c r="I35" s="85"/>
      <c r="J35" s="85"/>
      <c r="K35" s="85"/>
      <c r="L35" s="20"/>
    </row>
    <row r="36" spans="1:12" ht="9.75" hidden="1" customHeight="1" x14ac:dyDescent="0.25">
      <c r="A36" s="87"/>
      <c r="B36" s="88"/>
      <c r="C36" s="88"/>
      <c r="D36" s="88"/>
      <c r="E36" s="89"/>
      <c r="F36" s="20"/>
      <c r="G36" s="104"/>
      <c r="H36" s="105"/>
      <c r="I36" s="105"/>
      <c r="J36" s="105"/>
      <c r="K36" s="106"/>
      <c r="L36" s="20"/>
    </row>
    <row r="37" spans="1:12" s="9" customFormat="1" ht="14.25" x14ac:dyDescent="0.2">
      <c r="A37" s="90" t="s">
        <v>4</v>
      </c>
      <c r="B37" s="90"/>
      <c r="C37" s="90"/>
      <c r="D37" s="90"/>
      <c r="E37" s="90"/>
      <c r="F37" s="60">
        <f>SUM(F19:F36)</f>
        <v>0.25300000000000006</v>
      </c>
      <c r="G37" s="90" t="s">
        <v>4</v>
      </c>
      <c r="H37" s="90"/>
      <c r="I37" s="90"/>
      <c r="J37" s="90"/>
      <c r="K37" s="90"/>
      <c r="L37" s="71">
        <f>SUM(L19:L36)</f>
        <v>2.4E-2</v>
      </c>
    </row>
    <row r="39" spans="1:12" x14ac:dyDescent="0.25">
      <c r="A39" s="9" t="s">
        <v>66</v>
      </c>
      <c r="F39" s="10">
        <v>429</v>
      </c>
    </row>
    <row r="40" spans="1:12" ht="60" x14ac:dyDescent="0.25">
      <c r="A40" s="92" t="s">
        <v>5</v>
      </c>
      <c r="B40" s="93"/>
      <c r="C40" s="93"/>
      <c r="D40" s="93"/>
      <c r="E40" s="94"/>
      <c r="F40" s="77" t="s">
        <v>6</v>
      </c>
      <c r="G40" s="77" t="s">
        <v>1</v>
      </c>
      <c r="H40" s="77" t="s">
        <v>61</v>
      </c>
      <c r="I40" s="77" t="s">
        <v>62</v>
      </c>
      <c r="J40" s="77" t="s">
        <v>63</v>
      </c>
      <c r="K40" s="15" t="s">
        <v>64</v>
      </c>
      <c r="L40" s="14"/>
    </row>
    <row r="41" spans="1:12" ht="30.75" customHeight="1" x14ac:dyDescent="0.25">
      <c r="A41" s="104" t="s">
        <v>48</v>
      </c>
      <c r="B41" s="105"/>
      <c r="C41" s="105"/>
      <c r="D41" s="105"/>
      <c r="E41" s="106"/>
      <c r="F41" s="35">
        <f>'Услуга №1 '!F41</f>
        <v>11444.18</v>
      </c>
      <c r="G41" s="20">
        <f>F19</f>
        <v>1.2E-2</v>
      </c>
      <c r="H41" s="47">
        <f>G41*F41*12</f>
        <v>1647.9619200000002</v>
      </c>
      <c r="I41" s="47">
        <f>H41*1.302</f>
        <v>2145.6464198400004</v>
      </c>
      <c r="J41" s="42">
        <f>F39</f>
        <v>429</v>
      </c>
      <c r="K41" s="75">
        <f>I41/J41</f>
        <v>5.0015068061538468</v>
      </c>
      <c r="L41" s="22"/>
    </row>
    <row r="42" spans="1:12" ht="14.25" customHeight="1" x14ac:dyDescent="0.25">
      <c r="A42" s="85" t="s">
        <v>77</v>
      </c>
      <c r="B42" s="85"/>
      <c r="C42" s="85"/>
      <c r="D42" s="85"/>
      <c r="E42" s="85"/>
      <c r="F42" s="35">
        <f>'Услуга №1 '!F42</f>
        <v>11444.18</v>
      </c>
      <c r="G42" s="20">
        <f t="shared" ref="G42:G56" si="0">F20</f>
        <v>1.2E-2</v>
      </c>
      <c r="H42" s="47">
        <f t="shared" ref="H42:H56" si="1">G42*F42*12</f>
        <v>1647.9619200000002</v>
      </c>
      <c r="I42" s="47">
        <f t="shared" ref="I42:I56" si="2">H42*1.302</f>
        <v>2145.6464198400004</v>
      </c>
      <c r="J42" s="42">
        <f>J46</f>
        <v>429</v>
      </c>
      <c r="K42" s="75">
        <f t="shared" ref="K42:K56" si="3">I42/J42</f>
        <v>5.0015068061538468</v>
      </c>
      <c r="L42" s="22"/>
    </row>
    <row r="43" spans="1:12" ht="14.25" customHeight="1" x14ac:dyDescent="0.25">
      <c r="A43" s="85" t="s">
        <v>81</v>
      </c>
      <c r="B43" s="85"/>
      <c r="C43" s="85"/>
      <c r="D43" s="85"/>
      <c r="E43" s="85"/>
      <c r="F43" s="35">
        <f>'Услуга №1 '!F43</f>
        <v>17069.18</v>
      </c>
      <c r="G43" s="20">
        <f t="shared" si="0"/>
        <v>1.2E-2</v>
      </c>
      <c r="H43" s="47">
        <f t="shared" si="1"/>
        <v>2457.9619200000002</v>
      </c>
      <c r="I43" s="47">
        <f t="shared" si="2"/>
        <v>3200.2664198400003</v>
      </c>
      <c r="J43" s="42">
        <f>J41</f>
        <v>429</v>
      </c>
      <c r="K43" s="75">
        <f t="shared" si="3"/>
        <v>7.4598284844755254</v>
      </c>
      <c r="L43" s="22"/>
    </row>
    <row r="44" spans="1:12" ht="13.5" customHeight="1" x14ac:dyDescent="0.25">
      <c r="A44" s="85" t="s">
        <v>75</v>
      </c>
      <c r="B44" s="85"/>
      <c r="C44" s="85"/>
      <c r="D44" s="85"/>
      <c r="E44" s="85"/>
      <c r="F44" s="35">
        <f>'Услуга №1 '!F44</f>
        <v>12793.94</v>
      </c>
      <c r="G44" s="20">
        <f t="shared" si="0"/>
        <v>1.2E-2</v>
      </c>
      <c r="H44" s="47">
        <f t="shared" si="1"/>
        <v>1842.3273600000002</v>
      </c>
      <c r="I44" s="47">
        <f t="shared" si="2"/>
        <v>2398.7102227200003</v>
      </c>
      <c r="J44" s="42">
        <f>J41</f>
        <v>429</v>
      </c>
      <c r="K44" s="75">
        <f t="shared" si="3"/>
        <v>5.5913991205594415</v>
      </c>
      <c r="L44" s="22"/>
    </row>
    <row r="45" spans="1:12" x14ac:dyDescent="0.25">
      <c r="A45" s="85" t="s">
        <v>78</v>
      </c>
      <c r="B45" s="85"/>
      <c r="C45" s="85"/>
      <c r="D45" s="85"/>
      <c r="E45" s="85"/>
      <c r="F45" s="35">
        <f>'Услуга №1 '!F45</f>
        <v>12793.94</v>
      </c>
      <c r="G45" s="20">
        <f t="shared" si="0"/>
        <v>6.0000000000000001E-3</v>
      </c>
      <c r="H45" s="47">
        <f t="shared" si="1"/>
        <v>921.16368000000011</v>
      </c>
      <c r="I45" s="47">
        <f t="shared" si="2"/>
        <v>1199.3551113600001</v>
      </c>
      <c r="J45" s="42">
        <f>J43</f>
        <v>429</v>
      </c>
      <c r="K45" s="75">
        <f t="shared" si="3"/>
        <v>2.7956995602797208</v>
      </c>
      <c r="L45" s="22"/>
    </row>
    <row r="46" spans="1:12" x14ac:dyDescent="0.25">
      <c r="A46" s="85" t="s">
        <v>83</v>
      </c>
      <c r="B46" s="85"/>
      <c r="C46" s="85"/>
      <c r="D46" s="85"/>
      <c r="E46" s="85"/>
      <c r="F46" s="35">
        <f>'Услуга №1 '!F46</f>
        <v>6160.11</v>
      </c>
      <c r="G46" s="20">
        <f t="shared" si="0"/>
        <v>1.2E-2</v>
      </c>
      <c r="H46" s="47">
        <f t="shared" si="1"/>
        <v>887.05583999999999</v>
      </c>
      <c r="I46" s="47">
        <f t="shared" si="2"/>
        <v>1154.9467036799999</v>
      </c>
      <c r="J46" s="42">
        <f>J43</f>
        <v>429</v>
      </c>
      <c r="K46" s="75">
        <f t="shared" si="3"/>
        <v>2.6921834584615385</v>
      </c>
      <c r="L46" s="22"/>
    </row>
    <row r="47" spans="1:12" ht="15" customHeight="1" x14ac:dyDescent="0.25">
      <c r="A47" s="84" t="s">
        <v>41</v>
      </c>
      <c r="B47" s="84"/>
      <c r="C47" s="84"/>
      <c r="D47" s="84"/>
      <c r="E47" s="84"/>
      <c r="F47" s="32">
        <f>'Услуга №1 '!F47</f>
        <v>20462.259999999998</v>
      </c>
      <c r="G47" s="20">
        <f t="shared" si="0"/>
        <v>3.9E-2</v>
      </c>
      <c r="H47" s="47">
        <f t="shared" si="1"/>
        <v>9576.3376799999987</v>
      </c>
      <c r="I47" s="47">
        <f t="shared" si="2"/>
        <v>12468.391659359999</v>
      </c>
      <c r="J47" s="42">
        <f>J45</f>
        <v>429</v>
      </c>
      <c r="K47" s="75">
        <f t="shared" si="3"/>
        <v>29.06385002181818</v>
      </c>
      <c r="L47" s="22"/>
    </row>
    <row r="48" spans="1:12" x14ac:dyDescent="0.25">
      <c r="A48" s="87" t="s">
        <v>84</v>
      </c>
      <c r="B48" s="88"/>
      <c r="C48" s="88"/>
      <c r="D48" s="88"/>
      <c r="E48" s="89"/>
      <c r="F48" s="32">
        <f>'Услуга №1 '!F48</f>
        <v>5394.77</v>
      </c>
      <c r="G48" s="20">
        <f t="shared" si="0"/>
        <v>1.2E-2</v>
      </c>
      <c r="H48" s="47">
        <f t="shared" si="1"/>
        <v>776.84688000000006</v>
      </c>
      <c r="I48" s="47">
        <f t="shared" si="2"/>
        <v>1011.4546377600001</v>
      </c>
      <c r="J48" s="42">
        <f>J45</f>
        <v>429</v>
      </c>
      <c r="K48" s="75">
        <f t="shared" si="3"/>
        <v>2.3577031183216786</v>
      </c>
      <c r="L48" s="22"/>
    </row>
    <row r="49" spans="1:13" ht="15.75" customHeight="1" x14ac:dyDescent="0.25">
      <c r="A49" s="85" t="s">
        <v>74</v>
      </c>
      <c r="B49" s="85"/>
      <c r="C49" s="85"/>
      <c r="D49" s="85"/>
      <c r="E49" s="85"/>
      <c r="F49" s="32">
        <f>'Услуга №1 '!F49</f>
        <v>6267.58</v>
      </c>
      <c r="G49" s="20">
        <f t="shared" si="0"/>
        <v>1.2E-2</v>
      </c>
      <c r="H49" s="47">
        <f t="shared" si="1"/>
        <v>902.53152</v>
      </c>
      <c r="I49" s="47">
        <f t="shared" si="2"/>
        <v>1175.0960390400001</v>
      </c>
      <c r="J49" s="42">
        <f>J46</f>
        <v>429</v>
      </c>
      <c r="K49" s="75">
        <f t="shared" si="3"/>
        <v>2.7391516061538463</v>
      </c>
      <c r="L49" s="22"/>
    </row>
    <row r="50" spans="1:13" x14ac:dyDescent="0.25">
      <c r="A50" s="85" t="s">
        <v>85</v>
      </c>
      <c r="B50" s="85"/>
      <c r="C50" s="85"/>
      <c r="D50" s="85"/>
      <c r="E50" s="85"/>
      <c r="F50" s="32">
        <f>'Услуга №1 '!F50</f>
        <v>11235.84</v>
      </c>
      <c r="G50" s="20">
        <f t="shared" si="0"/>
        <v>1.2E-2</v>
      </c>
      <c r="H50" s="47">
        <f t="shared" si="1"/>
        <v>1617.9609600000001</v>
      </c>
      <c r="I50" s="47">
        <f t="shared" si="2"/>
        <v>2106.5851699200002</v>
      </c>
      <c r="J50" s="42">
        <f>J47</f>
        <v>429</v>
      </c>
      <c r="K50" s="75">
        <f t="shared" si="3"/>
        <v>4.910454941538462</v>
      </c>
      <c r="L50" s="22"/>
    </row>
    <row r="51" spans="1:13" ht="15" customHeight="1" x14ac:dyDescent="0.25">
      <c r="A51" s="84" t="s">
        <v>50</v>
      </c>
      <c r="B51" s="84"/>
      <c r="C51" s="84"/>
      <c r="D51" s="84"/>
      <c r="E51" s="84"/>
      <c r="F51" s="32">
        <f>'Услуга №1 '!F51</f>
        <v>14221.4</v>
      </c>
      <c r="G51" s="20">
        <f t="shared" si="0"/>
        <v>3.5999999999999997E-2</v>
      </c>
      <c r="H51" s="47">
        <f t="shared" si="1"/>
        <v>6143.6447999999991</v>
      </c>
      <c r="I51" s="47">
        <f t="shared" si="2"/>
        <v>7999.0255295999996</v>
      </c>
      <c r="J51" s="42">
        <f>J47</f>
        <v>429</v>
      </c>
      <c r="K51" s="75">
        <f t="shared" si="3"/>
        <v>18.645747155244756</v>
      </c>
      <c r="L51" s="22"/>
    </row>
    <row r="52" spans="1:13" ht="15" customHeight="1" x14ac:dyDescent="0.25">
      <c r="A52" s="84" t="s">
        <v>82</v>
      </c>
      <c r="B52" s="84"/>
      <c r="C52" s="84"/>
      <c r="D52" s="84"/>
      <c r="E52" s="84"/>
      <c r="F52" s="32">
        <f>'Услуга №1 '!F52</f>
        <v>9123.58</v>
      </c>
      <c r="G52" s="20">
        <f t="shared" si="0"/>
        <v>1.2E-2</v>
      </c>
      <c r="H52" s="47">
        <f t="shared" si="1"/>
        <v>1313.7955200000001</v>
      </c>
      <c r="I52" s="47">
        <f t="shared" si="2"/>
        <v>1710.5617670400002</v>
      </c>
      <c r="J52" s="42">
        <f>J50</f>
        <v>429</v>
      </c>
      <c r="K52" s="75">
        <f t="shared" si="3"/>
        <v>3.9873234662937067</v>
      </c>
      <c r="L52" s="22"/>
    </row>
    <row r="53" spans="1:13" ht="17.25" customHeight="1" x14ac:dyDescent="0.25">
      <c r="A53" s="84" t="s">
        <v>76</v>
      </c>
      <c r="B53" s="84"/>
      <c r="C53" s="84"/>
      <c r="D53" s="84"/>
      <c r="E53" s="84"/>
      <c r="F53" s="35">
        <f>'Услуга №1 '!F53</f>
        <v>12499.7</v>
      </c>
      <c r="G53" s="20">
        <f t="shared" si="0"/>
        <v>1.2E-2</v>
      </c>
      <c r="H53" s="47">
        <f t="shared" si="1"/>
        <v>1799.9568000000004</v>
      </c>
      <c r="I53" s="47">
        <f t="shared" si="2"/>
        <v>2343.5437536000004</v>
      </c>
      <c r="J53" s="42">
        <f>J51</f>
        <v>429</v>
      </c>
      <c r="K53" s="75">
        <f t="shared" si="3"/>
        <v>5.4628059524475532</v>
      </c>
      <c r="L53" s="22"/>
    </row>
    <row r="54" spans="1:13" ht="15" customHeight="1" x14ac:dyDescent="0.25">
      <c r="A54" s="84" t="s">
        <v>80</v>
      </c>
      <c r="B54" s="84"/>
      <c r="C54" s="84"/>
      <c r="D54" s="84"/>
      <c r="E54" s="84"/>
      <c r="F54" s="35">
        <f>'Услуга №1 '!F54</f>
        <v>12926.726000000001</v>
      </c>
      <c r="G54" s="20">
        <f t="shared" si="0"/>
        <v>1.2E-2</v>
      </c>
      <c r="H54" s="47">
        <f t="shared" si="1"/>
        <v>1861.4485439999999</v>
      </c>
      <c r="I54" s="47">
        <f t="shared" si="2"/>
        <v>2423.6060042879999</v>
      </c>
      <c r="J54" s="42">
        <f>J52</f>
        <v>429</v>
      </c>
      <c r="K54" s="75">
        <f t="shared" si="3"/>
        <v>5.6494312454265732</v>
      </c>
      <c r="L54" s="22"/>
    </row>
    <row r="55" spans="1:13" ht="15" customHeight="1" x14ac:dyDescent="0.25">
      <c r="A55" s="84" t="s">
        <v>79</v>
      </c>
      <c r="B55" s="84"/>
      <c r="C55" s="84"/>
      <c r="D55" s="84"/>
      <c r="E55" s="84"/>
      <c r="F55" s="35">
        <f>'Услуга №1 '!F55</f>
        <v>9010.6</v>
      </c>
      <c r="G55" s="20">
        <f t="shared" si="0"/>
        <v>2.8000000000000001E-2</v>
      </c>
      <c r="H55" s="47">
        <f t="shared" si="1"/>
        <v>3027.5616</v>
      </c>
      <c r="I55" s="47">
        <f t="shared" si="2"/>
        <v>3941.8852032</v>
      </c>
      <c r="J55" s="42">
        <f>J53</f>
        <v>429</v>
      </c>
      <c r="K55" s="75">
        <f t="shared" si="3"/>
        <v>9.1885435972027967</v>
      </c>
      <c r="L55" s="22"/>
    </row>
    <row r="56" spans="1:13" ht="15" customHeight="1" x14ac:dyDescent="0.25">
      <c r="A56" s="84" t="s">
        <v>51</v>
      </c>
      <c r="B56" s="84"/>
      <c r="C56" s="84"/>
      <c r="D56" s="84"/>
      <c r="E56" s="84"/>
      <c r="F56" s="35">
        <f>'Услуга №1 '!F56</f>
        <v>14101.1</v>
      </c>
      <c r="G56" s="20">
        <f t="shared" si="0"/>
        <v>1.2E-2</v>
      </c>
      <c r="H56" s="47">
        <f t="shared" si="1"/>
        <v>2030.5583999999999</v>
      </c>
      <c r="I56" s="47">
        <f t="shared" si="2"/>
        <v>2643.7870367999999</v>
      </c>
      <c r="J56" s="42">
        <f>J54</f>
        <v>429</v>
      </c>
      <c r="K56" s="75">
        <f t="shared" si="3"/>
        <v>6.162673745454545</v>
      </c>
      <c r="L56" s="22"/>
      <c r="M56" s="63"/>
    </row>
    <row r="57" spans="1:13" customFormat="1" ht="14.25" customHeight="1" x14ac:dyDescent="0.25">
      <c r="A57" s="107" t="s">
        <v>90</v>
      </c>
      <c r="B57" s="108"/>
      <c r="C57" s="108"/>
      <c r="D57" s="108"/>
      <c r="E57" s="108"/>
      <c r="F57" s="108"/>
      <c r="G57" s="108"/>
      <c r="H57" s="109"/>
      <c r="I57" s="39">
        <f>SUM(I41:I56)</f>
        <v>50068.508097888</v>
      </c>
      <c r="J57" s="40"/>
      <c r="K57" s="39">
        <f>SUM(K41:K56)</f>
        <v>116.70980908598601</v>
      </c>
      <c r="L57" s="22"/>
      <c r="M57" s="10"/>
    </row>
    <row r="58" spans="1:13" x14ac:dyDescent="0.25">
      <c r="A58" s="26"/>
      <c r="B58" s="26"/>
      <c r="C58" s="26"/>
      <c r="D58" s="26"/>
      <c r="E58" s="26"/>
      <c r="F58" s="27"/>
      <c r="G58" s="27"/>
      <c r="H58" s="27"/>
      <c r="I58" s="27"/>
      <c r="J58" s="28"/>
      <c r="K58" s="27"/>
      <c r="L58" s="28"/>
    </row>
    <row r="59" spans="1:13" ht="18" customHeight="1" x14ac:dyDescent="0.25">
      <c r="A59" s="91" t="s">
        <v>8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</row>
    <row r="60" spans="1:13" ht="45" x14ac:dyDescent="0.25">
      <c r="A60" s="86" t="s">
        <v>9</v>
      </c>
      <c r="B60" s="86"/>
      <c r="C60" s="86"/>
      <c r="D60" s="86"/>
      <c r="E60" s="86"/>
      <c r="F60" s="77" t="s">
        <v>7</v>
      </c>
      <c r="G60" s="77" t="s">
        <v>60</v>
      </c>
      <c r="H60" s="77" t="s">
        <v>59</v>
      </c>
      <c r="I60" s="77" t="s">
        <v>65</v>
      </c>
      <c r="J60" s="77" t="s">
        <v>63</v>
      </c>
      <c r="K60" s="15" t="s">
        <v>64</v>
      </c>
      <c r="L60" s="17"/>
    </row>
    <row r="61" spans="1:13" x14ac:dyDescent="0.25">
      <c r="A61" s="87" t="s">
        <v>42</v>
      </c>
      <c r="B61" s="88"/>
      <c r="C61" s="88"/>
      <c r="D61" s="88"/>
      <c r="E61" s="89"/>
      <c r="F61" s="14" t="s">
        <v>43</v>
      </c>
      <c r="G61" s="29">
        <f>I61/H61</f>
        <v>362.21097046413502</v>
      </c>
      <c r="H61" s="29">
        <f>'Услуга №1 '!H61</f>
        <v>4.74</v>
      </c>
      <c r="I61" s="48">
        <v>1716.88</v>
      </c>
      <c r="J61" s="42">
        <f>J55</f>
        <v>429</v>
      </c>
      <c r="K61" s="51">
        <f>I61/J61</f>
        <v>4.0020512820512826</v>
      </c>
      <c r="L61" s="31"/>
    </row>
    <row r="62" spans="1:13" x14ac:dyDescent="0.25">
      <c r="A62" s="85" t="s">
        <v>10</v>
      </c>
      <c r="B62" s="85"/>
      <c r="C62" s="85"/>
      <c r="D62" s="85"/>
      <c r="E62" s="85"/>
      <c r="F62" s="20" t="s">
        <v>13</v>
      </c>
      <c r="G62" s="29">
        <f t="shared" ref="G62:G64" si="4">I62/H62</f>
        <v>1.6686699303424424</v>
      </c>
      <c r="H62" s="29">
        <f>'Услуга №1 '!H62</f>
        <v>1642.32</v>
      </c>
      <c r="I62" s="48">
        <v>2740.49</v>
      </c>
      <c r="J62" s="42">
        <f>J61</f>
        <v>429</v>
      </c>
      <c r="K62" s="51">
        <f t="shared" ref="K62:K64" si="5">I62/J62</f>
        <v>6.3880885780885777</v>
      </c>
      <c r="L62" s="24"/>
    </row>
    <row r="63" spans="1:13" x14ac:dyDescent="0.25">
      <c r="A63" s="85" t="s">
        <v>11</v>
      </c>
      <c r="B63" s="85"/>
      <c r="C63" s="85"/>
      <c r="D63" s="85"/>
      <c r="E63" s="85"/>
      <c r="F63" s="20" t="s">
        <v>14</v>
      </c>
      <c r="G63" s="29">
        <f t="shared" si="4"/>
        <v>2.3998059194565746</v>
      </c>
      <c r="H63" s="29">
        <f>'Услуга №1 '!H63</f>
        <v>41.22</v>
      </c>
      <c r="I63" s="48">
        <v>98.92</v>
      </c>
      <c r="J63" s="42">
        <f>J62</f>
        <v>429</v>
      </c>
      <c r="K63" s="51">
        <f t="shared" si="5"/>
        <v>0.23058275058275057</v>
      </c>
      <c r="L63" s="24"/>
    </row>
    <row r="64" spans="1:13" x14ac:dyDescent="0.25">
      <c r="A64" s="85" t="s">
        <v>12</v>
      </c>
      <c r="B64" s="85"/>
      <c r="C64" s="85"/>
      <c r="D64" s="85"/>
      <c r="E64" s="85"/>
      <c r="F64" s="20" t="s">
        <v>14</v>
      </c>
      <c r="G64" s="29">
        <f t="shared" si="4"/>
        <v>2.3998929336188439</v>
      </c>
      <c r="H64" s="29">
        <f>'Услуга №1 '!H64</f>
        <v>56.04</v>
      </c>
      <c r="I64" s="48">
        <v>134.49</v>
      </c>
      <c r="J64" s="42">
        <f>J62</f>
        <v>429</v>
      </c>
      <c r="K64" s="51">
        <f t="shared" si="5"/>
        <v>0.31349650349650354</v>
      </c>
      <c r="L64" s="24"/>
    </row>
    <row r="65" spans="1:13" customFormat="1" ht="15" customHeight="1" x14ac:dyDescent="0.25">
      <c r="A65" s="107" t="s">
        <v>15</v>
      </c>
      <c r="B65" s="108"/>
      <c r="C65" s="108"/>
      <c r="D65" s="108"/>
      <c r="E65" s="108"/>
      <c r="F65" s="108"/>
      <c r="G65" s="108"/>
      <c r="H65" s="109"/>
      <c r="I65" s="41">
        <f>SUM(I61:I64)</f>
        <v>4690.78</v>
      </c>
      <c r="J65" s="41"/>
      <c r="K65" s="41">
        <f>SUM(K61:K64)</f>
        <v>10.934219114219115</v>
      </c>
      <c r="L65" s="24"/>
      <c r="M65" s="10"/>
    </row>
    <row r="67" spans="1:13" x14ac:dyDescent="0.25">
      <c r="A67" s="91" t="s">
        <v>16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</row>
    <row r="68" spans="1:13" ht="45" x14ac:dyDescent="0.25">
      <c r="A68" s="86" t="s">
        <v>20</v>
      </c>
      <c r="B68" s="86"/>
      <c r="C68" s="86"/>
      <c r="D68" s="86"/>
      <c r="E68" s="86"/>
      <c r="F68" s="14" t="s">
        <v>7</v>
      </c>
      <c r="G68" s="14" t="s">
        <v>60</v>
      </c>
      <c r="H68" s="14" t="s">
        <v>59</v>
      </c>
      <c r="I68" s="14" t="s">
        <v>65</v>
      </c>
      <c r="J68" s="14" t="s">
        <v>63</v>
      </c>
      <c r="K68" s="30" t="s">
        <v>64</v>
      </c>
      <c r="L68" s="17"/>
    </row>
    <row r="69" spans="1:13" ht="14.25" customHeight="1" x14ac:dyDescent="0.25">
      <c r="A69" s="85" t="s">
        <v>17</v>
      </c>
      <c r="B69" s="85"/>
      <c r="C69" s="85"/>
      <c r="D69" s="85"/>
      <c r="E69" s="85"/>
      <c r="F69" s="20" t="s">
        <v>18</v>
      </c>
      <c r="G69" s="32">
        <v>0.14499999999999999</v>
      </c>
      <c r="H69" s="22">
        <f>'Услуга №1 '!H69</f>
        <v>1135.27</v>
      </c>
      <c r="I69" s="22">
        <f>G69*H69</f>
        <v>164.61415</v>
      </c>
      <c r="J69" s="42">
        <f>J63</f>
        <v>429</v>
      </c>
      <c r="K69" s="75">
        <f>I69/J69</f>
        <v>0.38371596736596736</v>
      </c>
      <c r="L69" s="24"/>
    </row>
    <row r="70" spans="1:13" ht="14.25" customHeight="1" x14ac:dyDescent="0.25">
      <c r="A70" s="85" t="s">
        <v>45</v>
      </c>
      <c r="B70" s="85"/>
      <c r="C70" s="85"/>
      <c r="D70" s="85"/>
      <c r="E70" s="85"/>
      <c r="F70" s="20" t="s">
        <v>18</v>
      </c>
      <c r="G70" s="32">
        <v>0.14499999999999999</v>
      </c>
      <c r="H70" s="22">
        <f>'Услуга №1 '!H70</f>
        <v>731.4</v>
      </c>
      <c r="I70" s="22">
        <f t="shared" ref="I70:I74" si="6">G70*H70</f>
        <v>106.05299999999998</v>
      </c>
      <c r="J70" s="42">
        <f>J62</f>
        <v>429</v>
      </c>
      <c r="K70" s="75">
        <f t="shared" ref="K70:K73" si="7">I70/J70</f>
        <v>0.24720979020979017</v>
      </c>
      <c r="L70" s="24"/>
    </row>
    <row r="71" spans="1:13" ht="14.25" customHeight="1" x14ac:dyDescent="0.25">
      <c r="A71" s="85" t="s">
        <v>44</v>
      </c>
      <c r="B71" s="85"/>
      <c r="C71" s="85"/>
      <c r="D71" s="85"/>
      <c r="E71" s="85"/>
      <c r="F71" s="20" t="s">
        <v>18</v>
      </c>
      <c r="G71" s="32">
        <v>0.14499999999999999</v>
      </c>
      <c r="H71" s="22">
        <f>'Услуга №1 '!H71</f>
        <v>2100</v>
      </c>
      <c r="I71" s="22">
        <f t="shared" si="6"/>
        <v>304.5</v>
      </c>
      <c r="J71" s="42">
        <f>J69</f>
        <v>429</v>
      </c>
      <c r="K71" s="75">
        <f t="shared" si="7"/>
        <v>0.70979020979020979</v>
      </c>
      <c r="L71" s="24"/>
    </row>
    <row r="72" spans="1:13" ht="14.25" customHeight="1" x14ac:dyDescent="0.25">
      <c r="A72" s="85" t="s">
        <v>46</v>
      </c>
      <c r="B72" s="85"/>
      <c r="C72" s="85"/>
      <c r="D72" s="85"/>
      <c r="E72" s="85"/>
      <c r="F72" s="20" t="s">
        <v>18</v>
      </c>
      <c r="G72" s="32">
        <v>0.14499999999999999</v>
      </c>
      <c r="H72" s="22">
        <f>'Услуга №1 '!H72</f>
        <v>2900</v>
      </c>
      <c r="I72" s="22">
        <f t="shared" si="6"/>
        <v>420.49999999999994</v>
      </c>
      <c r="J72" s="42">
        <f>J71</f>
        <v>429</v>
      </c>
      <c r="K72" s="75">
        <f t="shared" si="7"/>
        <v>0.98018648018648002</v>
      </c>
      <c r="L72" s="24"/>
    </row>
    <row r="73" spans="1:13" ht="14.25" customHeight="1" x14ac:dyDescent="0.25">
      <c r="A73" s="85" t="s">
        <v>118</v>
      </c>
      <c r="B73" s="85"/>
      <c r="C73" s="85"/>
      <c r="D73" s="85"/>
      <c r="E73" s="85"/>
      <c r="F73" s="20" t="s">
        <v>18</v>
      </c>
      <c r="G73" s="32">
        <v>0.14499999999999999</v>
      </c>
      <c r="H73" s="22">
        <f>'Услуга №1 '!H73</f>
        <v>800</v>
      </c>
      <c r="I73" s="22">
        <f t="shared" si="6"/>
        <v>115.99999999999999</v>
      </c>
      <c r="J73" s="42">
        <f>J72</f>
        <v>429</v>
      </c>
      <c r="K73" s="75">
        <f t="shared" si="7"/>
        <v>0.27039627039627034</v>
      </c>
      <c r="L73" s="24"/>
    </row>
    <row r="74" spans="1:13" ht="30.75" customHeight="1" x14ac:dyDescent="0.25">
      <c r="A74" s="104" t="s">
        <v>67</v>
      </c>
      <c r="B74" s="105"/>
      <c r="C74" s="105"/>
      <c r="D74" s="105"/>
      <c r="E74" s="106"/>
      <c r="F74" s="20" t="s">
        <v>18</v>
      </c>
      <c r="G74" s="32">
        <v>0.13200000000000001</v>
      </c>
      <c r="H74" s="22">
        <f>'Услуга №1 '!H74</f>
        <v>4831.82</v>
      </c>
      <c r="I74" s="22">
        <f t="shared" si="6"/>
        <v>637.80024000000003</v>
      </c>
      <c r="J74" s="42">
        <f>J71</f>
        <v>429</v>
      </c>
      <c r="K74" s="22">
        <f>I74/J74</f>
        <v>1.4867138461538463</v>
      </c>
      <c r="L74" s="28"/>
    </row>
    <row r="75" spans="1:13" customFormat="1" ht="15.75" customHeight="1" x14ac:dyDescent="0.25">
      <c r="A75" s="102" t="s">
        <v>19</v>
      </c>
      <c r="B75" s="103"/>
      <c r="C75" s="103"/>
      <c r="D75" s="103"/>
      <c r="E75" s="103"/>
      <c r="F75" s="103"/>
      <c r="G75" s="103"/>
      <c r="H75" s="110"/>
      <c r="I75" s="39">
        <f>SUM(I69:I74)</f>
        <v>1749.46739</v>
      </c>
      <c r="J75" s="39"/>
      <c r="K75" s="39">
        <f>SUM(K69:K74)</f>
        <v>4.078012564102564</v>
      </c>
      <c r="L75" s="24"/>
      <c r="M75" s="10"/>
    </row>
    <row r="77" spans="1:13" x14ac:dyDescent="0.25">
      <c r="A77" s="91" t="s">
        <v>99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</row>
    <row r="78" spans="1:13" ht="45" x14ac:dyDescent="0.25">
      <c r="A78" s="92" t="s">
        <v>20</v>
      </c>
      <c r="B78" s="93"/>
      <c r="C78" s="93"/>
      <c r="D78" s="93"/>
      <c r="E78" s="94"/>
      <c r="F78" s="77" t="s">
        <v>7</v>
      </c>
      <c r="G78" s="77" t="s">
        <v>60</v>
      </c>
      <c r="H78" s="77" t="s">
        <v>59</v>
      </c>
      <c r="I78" s="77" t="s">
        <v>65</v>
      </c>
      <c r="J78" s="77" t="s">
        <v>63</v>
      </c>
      <c r="K78" s="15" t="s">
        <v>64</v>
      </c>
      <c r="L78" s="17"/>
      <c r="M78" s="16"/>
    </row>
    <row r="79" spans="1:13" ht="35.25" customHeight="1" x14ac:dyDescent="0.25">
      <c r="A79" s="86" t="s">
        <v>21</v>
      </c>
      <c r="B79" s="86"/>
      <c r="C79" s="86"/>
      <c r="D79" s="86"/>
      <c r="E79" s="86"/>
      <c r="F79" s="34" t="s">
        <v>22</v>
      </c>
      <c r="G79" s="20">
        <v>2.4E-2</v>
      </c>
      <c r="H79" s="52">
        <f>'Услуга №1 '!H79</f>
        <v>400</v>
      </c>
      <c r="I79" s="22">
        <f>G79*H79*12</f>
        <v>115.19999999999999</v>
      </c>
      <c r="J79" s="42">
        <f>J74</f>
        <v>429</v>
      </c>
      <c r="K79" s="75">
        <f>I79/J79</f>
        <v>0.26853146853146853</v>
      </c>
      <c r="L79" s="33"/>
      <c r="M79" s="28"/>
    </row>
    <row r="80" spans="1:13" ht="35.25" customHeight="1" x14ac:dyDescent="0.25">
      <c r="A80" s="86" t="s">
        <v>119</v>
      </c>
      <c r="B80" s="86"/>
      <c r="C80" s="86"/>
      <c r="D80" s="86"/>
      <c r="E80" s="86"/>
      <c r="F80" s="34" t="s">
        <v>25</v>
      </c>
      <c r="G80" s="20"/>
      <c r="H80" s="52"/>
      <c r="I80" s="22">
        <v>50.4</v>
      </c>
      <c r="J80" s="42">
        <v>429</v>
      </c>
      <c r="K80" s="75">
        <f>I80/J80</f>
        <v>0.11748251748251748</v>
      </c>
      <c r="L80" s="33"/>
      <c r="M80" s="28"/>
    </row>
    <row r="81" spans="1:13" ht="35.25" customHeight="1" x14ac:dyDescent="0.25">
      <c r="A81" s="86" t="s">
        <v>100</v>
      </c>
      <c r="B81" s="86"/>
      <c r="C81" s="86"/>
      <c r="D81" s="86"/>
      <c r="E81" s="86"/>
      <c r="F81" s="34" t="s">
        <v>101</v>
      </c>
      <c r="G81" s="20">
        <v>1.2E-2</v>
      </c>
      <c r="H81" s="52">
        <f>'Услуга №1 '!H81</f>
        <v>5000</v>
      </c>
      <c r="I81" s="22">
        <f>G81*H81*12</f>
        <v>720</v>
      </c>
      <c r="J81" s="42">
        <f>J79</f>
        <v>429</v>
      </c>
      <c r="K81" s="75">
        <f>I81/J81</f>
        <v>1.6783216783216783</v>
      </c>
      <c r="L81" s="33"/>
      <c r="M81" s="28"/>
    </row>
    <row r="82" spans="1:13" x14ac:dyDescent="0.25">
      <c r="A82" s="102" t="s">
        <v>23</v>
      </c>
      <c r="B82" s="103"/>
      <c r="C82" s="103"/>
      <c r="D82" s="103"/>
      <c r="E82" s="103"/>
      <c r="F82" s="103"/>
      <c r="G82" s="103"/>
      <c r="H82" s="110"/>
      <c r="I82" s="43">
        <f>SUM(I79:I81)</f>
        <v>885.6</v>
      </c>
      <c r="J82" s="44"/>
      <c r="K82" s="44">
        <f>SUM(K79:K81)</f>
        <v>2.0643356643356645</v>
      </c>
      <c r="L82" s="45"/>
      <c r="M82" s="28"/>
    </row>
    <row r="84" spans="1:13" x14ac:dyDescent="0.25">
      <c r="A84" s="91" t="s">
        <v>40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</row>
    <row r="85" spans="1:13" ht="57.75" customHeight="1" x14ac:dyDescent="0.25">
      <c r="A85" s="92" t="s">
        <v>5</v>
      </c>
      <c r="B85" s="93"/>
      <c r="C85" s="93"/>
      <c r="D85" s="93"/>
      <c r="E85" s="94"/>
      <c r="F85" s="77" t="s">
        <v>6</v>
      </c>
      <c r="G85" s="77" t="s">
        <v>1</v>
      </c>
      <c r="H85" s="77" t="s">
        <v>61</v>
      </c>
      <c r="I85" s="77" t="s">
        <v>62</v>
      </c>
      <c r="J85" s="77" t="s">
        <v>63</v>
      </c>
      <c r="K85" s="15" t="s">
        <v>64</v>
      </c>
      <c r="L85" s="17"/>
    </row>
    <row r="86" spans="1:13" x14ac:dyDescent="0.25">
      <c r="A86" s="85" t="s">
        <v>3</v>
      </c>
      <c r="B86" s="85"/>
      <c r="C86" s="85"/>
      <c r="D86" s="85"/>
      <c r="E86" s="85"/>
      <c r="F86" s="35">
        <f>'Услуга №1 '!F86</f>
        <v>20472.11</v>
      </c>
      <c r="G86" s="20">
        <f>L19</f>
        <v>1.2E-2</v>
      </c>
      <c r="H86" s="47">
        <f>F86*G86*12</f>
        <v>2947.9838399999999</v>
      </c>
      <c r="I86" s="22">
        <f>H86*1.302</f>
        <v>3838.2749596799999</v>
      </c>
      <c r="J86" s="42">
        <f>J81</f>
        <v>429</v>
      </c>
      <c r="K86" s="75">
        <f>I86/J86</f>
        <v>8.9470278780419576</v>
      </c>
      <c r="L86" s="24"/>
    </row>
    <row r="87" spans="1:13" ht="20.25" customHeight="1" x14ac:dyDescent="0.25">
      <c r="A87" s="85" t="s">
        <v>47</v>
      </c>
      <c r="B87" s="85"/>
      <c r="C87" s="85"/>
      <c r="D87" s="85"/>
      <c r="E87" s="85"/>
      <c r="F87" s="35">
        <f>'Услуга №1 '!F87</f>
        <v>17148.015499999998</v>
      </c>
      <c r="G87" s="20">
        <f>L20</f>
        <v>1.2E-2</v>
      </c>
      <c r="H87" s="47">
        <f>F87*G87*12</f>
        <v>2469.3142319999997</v>
      </c>
      <c r="I87" s="22">
        <f>H87*1.302</f>
        <v>3215.0471300639997</v>
      </c>
      <c r="J87" s="42">
        <f>J86</f>
        <v>429</v>
      </c>
      <c r="K87" s="75">
        <f>I87/J87</f>
        <v>7.4942823544615376</v>
      </c>
      <c r="L87" s="24"/>
    </row>
    <row r="88" spans="1:13" x14ac:dyDescent="0.25">
      <c r="A88" s="36" t="s">
        <v>24</v>
      </c>
      <c r="B88" s="36"/>
      <c r="C88" s="36"/>
      <c r="D88" s="36"/>
      <c r="E88" s="36"/>
      <c r="F88" s="20"/>
      <c r="G88" s="20"/>
      <c r="H88" s="20"/>
      <c r="I88" s="43">
        <f>SUM(I86:I87)</f>
        <v>7053.3220897439996</v>
      </c>
      <c r="J88" s="44"/>
      <c r="K88" s="44">
        <f>SUM(K86:K87)</f>
        <v>16.441310232503497</v>
      </c>
      <c r="L88" s="24"/>
    </row>
    <row r="89" spans="1:13" ht="10.5" customHeight="1" x14ac:dyDescent="0.25">
      <c r="F89" s="76"/>
      <c r="G89" s="76"/>
      <c r="H89" s="76"/>
      <c r="I89" s="76"/>
      <c r="J89" s="76"/>
      <c r="K89" s="76"/>
      <c r="L89" s="76"/>
    </row>
    <row r="90" spans="1:13" customFormat="1" x14ac:dyDescent="0.25">
      <c r="A90" s="111" t="s">
        <v>68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2"/>
      <c r="M90" s="10"/>
    </row>
    <row r="91" spans="1:13" ht="49.5" customHeight="1" x14ac:dyDescent="0.25">
      <c r="A91" s="86" t="s">
        <v>70</v>
      </c>
      <c r="B91" s="86"/>
      <c r="C91" s="86"/>
      <c r="D91" s="86"/>
      <c r="E91" s="86"/>
      <c r="F91" s="77" t="s">
        <v>7</v>
      </c>
      <c r="G91" s="77" t="s">
        <v>60</v>
      </c>
      <c r="H91" s="77" t="s">
        <v>59</v>
      </c>
      <c r="I91" s="77" t="s">
        <v>65</v>
      </c>
      <c r="J91" s="77" t="s">
        <v>63</v>
      </c>
      <c r="K91" s="15" t="s">
        <v>64</v>
      </c>
      <c r="L91" s="17"/>
    </row>
    <row r="92" spans="1:13" x14ac:dyDescent="0.25">
      <c r="A92" s="85" t="s">
        <v>102</v>
      </c>
      <c r="B92" s="85"/>
      <c r="C92" s="85"/>
      <c r="D92" s="85"/>
      <c r="E92" s="85"/>
      <c r="F92" s="20" t="s">
        <v>25</v>
      </c>
      <c r="G92" s="32">
        <f>0.3+0.1</f>
        <v>0.4</v>
      </c>
      <c r="H92" s="47">
        <f>'Услуга №1 '!H92</f>
        <v>0</v>
      </c>
      <c r="I92" s="22">
        <v>521.4</v>
      </c>
      <c r="J92" s="42">
        <f>J87</f>
        <v>429</v>
      </c>
      <c r="K92" s="75">
        <f>I92/J92</f>
        <v>1.2153846153846153</v>
      </c>
      <c r="L92" s="24"/>
    </row>
    <row r="93" spans="1:13" customFormat="1" x14ac:dyDescent="0.25">
      <c r="A93" s="102" t="s">
        <v>69</v>
      </c>
      <c r="B93" s="103"/>
      <c r="C93" s="103"/>
      <c r="D93" s="103"/>
      <c r="E93" s="103"/>
      <c r="F93" s="103"/>
      <c r="G93" s="103"/>
      <c r="H93" s="103"/>
      <c r="I93" s="43">
        <f>SUM(I92:I92)</f>
        <v>521.4</v>
      </c>
      <c r="J93" s="44"/>
      <c r="K93" s="44">
        <f>SUM(K92:K92)</f>
        <v>1.2153846153846153</v>
      </c>
      <c r="L93" s="24"/>
      <c r="M93" s="10"/>
    </row>
    <row r="94" spans="1:13" x14ac:dyDescent="0.25">
      <c r="F94" s="76"/>
      <c r="G94" s="76"/>
      <c r="H94" s="76"/>
      <c r="I94" s="76"/>
      <c r="J94" s="76"/>
      <c r="K94" s="76"/>
      <c r="L94" s="76"/>
    </row>
    <row r="95" spans="1:13" x14ac:dyDescent="0.25">
      <c r="A95" s="91" t="s">
        <v>26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</row>
    <row r="97" spans="1:12" ht="15" customHeight="1" x14ac:dyDescent="0.25">
      <c r="A97" s="101" t="s">
        <v>27</v>
      </c>
      <c r="B97" s="101"/>
      <c r="C97" s="101"/>
      <c r="D97" s="86" t="s">
        <v>28</v>
      </c>
      <c r="E97" s="86"/>
      <c r="F97" s="86"/>
      <c r="G97" s="86"/>
      <c r="H97" s="86"/>
      <c r="I97" s="86"/>
      <c r="J97" s="86"/>
      <c r="K97" s="101" t="s">
        <v>39</v>
      </c>
      <c r="L97" s="101"/>
    </row>
    <row r="98" spans="1:12" ht="30" x14ac:dyDescent="0.25">
      <c r="A98" s="20" t="s">
        <v>29</v>
      </c>
      <c r="B98" s="14" t="s">
        <v>30</v>
      </c>
      <c r="C98" s="20" t="s">
        <v>31</v>
      </c>
      <c r="D98" s="20" t="s">
        <v>32</v>
      </c>
      <c r="E98" s="20" t="s">
        <v>33</v>
      </c>
      <c r="F98" s="20" t="s">
        <v>34</v>
      </c>
      <c r="G98" s="20" t="s">
        <v>35</v>
      </c>
      <c r="H98" s="20" t="s">
        <v>36</v>
      </c>
      <c r="I98" s="20" t="s">
        <v>37</v>
      </c>
      <c r="J98" s="20" t="s">
        <v>38</v>
      </c>
      <c r="K98" s="101"/>
      <c r="L98" s="101"/>
    </row>
    <row r="99" spans="1:12" x14ac:dyDescent="0.25">
      <c r="A99" s="22">
        <f>K57</f>
        <v>116.70980908598601</v>
      </c>
      <c r="B99" s="20"/>
      <c r="C99" s="20">
        <v>0</v>
      </c>
      <c r="D99" s="22">
        <f>K65</f>
        <v>10.934219114219115</v>
      </c>
      <c r="E99" s="22">
        <f>K75</f>
        <v>4.078012564102564</v>
      </c>
      <c r="F99" s="20"/>
      <c r="G99" s="22">
        <f>K82</f>
        <v>2.0643356643356645</v>
      </c>
      <c r="H99" s="20">
        <v>0</v>
      </c>
      <c r="I99" s="22">
        <f>K88</f>
        <v>16.441310232503497</v>
      </c>
      <c r="J99" s="22">
        <f>K93</f>
        <v>1.2153846153846153</v>
      </c>
      <c r="K99" s="99">
        <f>SUM(A99:J99)</f>
        <v>151.44307127653144</v>
      </c>
      <c r="L99" s="100"/>
    </row>
    <row r="101" spans="1:12" x14ac:dyDescent="0.25">
      <c r="A101" s="2"/>
      <c r="B101" s="3"/>
      <c r="C101" s="4"/>
      <c r="D101" s="5"/>
      <c r="E101" s="5"/>
      <c r="F101" s="5"/>
    </row>
    <row r="102" spans="1:12" ht="15.75" x14ac:dyDescent="0.25">
      <c r="A102" s="1" t="s">
        <v>56</v>
      </c>
      <c r="B102" s="1"/>
      <c r="C102" s="1"/>
      <c r="D102" s="1"/>
      <c r="E102" s="1"/>
      <c r="F102" s="73"/>
      <c r="G102" s="73" t="s">
        <v>58</v>
      </c>
      <c r="H102" s="73"/>
      <c r="I102" s="56">
        <f>I93+I88+I82+I75+I65+I57</f>
        <v>64969.077577631993</v>
      </c>
      <c r="L102" s="56">
        <f>J92*K99</f>
        <v>64969.077577631986</v>
      </c>
    </row>
    <row r="103" spans="1:12" ht="15.75" x14ac:dyDescent="0.25">
      <c r="A103" s="6"/>
      <c r="B103" s="1"/>
      <c r="C103" s="7"/>
      <c r="D103" s="8"/>
      <c r="E103" s="8"/>
      <c r="F103" s="8"/>
    </row>
    <row r="104" spans="1:12" x14ac:dyDescent="0.25">
      <c r="I104" s="49"/>
    </row>
    <row r="105" spans="1:12" ht="15.75" x14ac:dyDescent="0.25">
      <c r="A105" s="6" t="str">
        <f>'Работа №2'!A105</f>
        <v>Курлович Анастасия Вячеславовна</v>
      </c>
      <c r="B105" s="1"/>
      <c r="C105" s="6"/>
      <c r="D105" s="1"/>
    </row>
    <row r="106" spans="1:12" ht="15.75" x14ac:dyDescent="0.25">
      <c r="A106" s="6" t="s">
        <v>57</v>
      </c>
      <c r="B106" s="1"/>
      <c r="C106" s="6"/>
      <c r="D106" s="1"/>
      <c r="I106" s="49"/>
    </row>
  </sheetData>
  <mergeCells count="98">
    <mergeCell ref="A18:E18"/>
    <mergeCell ref="G18:K18"/>
    <mergeCell ref="A4:E4"/>
    <mergeCell ref="A6:E6"/>
    <mergeCell ref="A8:L8"/>
    <mergeCell ref="A9:L9"/>
    <mergeCell ref="A10:L10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26:E26"/>
    <mergeCell ref="G26:K26"/>
    <mergeCell ref="A27:E27"/>
    <mergeCell ref="G27:K27"/>
    <mergeCell ref="A28:E28"/>
    <mergeCell ref="G28:K28"/>
    <mergeCell ref="A29:E29"/>
    <mergeCell ref="G29:K29"/>
    <mergeCell ref="A30:E30"/>
    <mergeCell ref="G30:K30"/>
    <mergeCell ref="A31:E31"/>
    <mergeCell ref="G31:K31"/>
    <mergeCell ref="A32:E32"/>
    <mergeCell ref="G32:K32"/>
    <mergeCell ref="A33:E33"/>
    <mergeCell ref="G33:K33"/>
    <mergeCell ref="A34:E34"/>
    <mergeCell ref="G34:K34"/>
    <mergeCell ref="A35:E35"/>
    <mergeCell ref="G35:K35"/>
    <mergeCell ref="A36:E36"/>
    <mergeCell ref="G36:K36"/>
    <mergeCell ref="A49:E49"/>
    <mergeCell ref="A37:E37"/>
    <mergeCell ref="G37:K37"/>
    <mergeCell ref="A40:E40"/>
    <mergeCell ref="A41:E41"/>
    <mergeCell ref="A42:E42"/>
    <mergeCell ref="A43:E43"/>
    <mergeCell ref="A44:E44"/>
    <mergeCell ref="A45:E45"/>
    <mergeCell ref="A46:E46"/>
    <mergeCell ref="A47:E47"/>
    <mergeCell ref="A48:E48"/>
    <mergeCell ref="A62:E62"/>
    <mergeCell ref="A50:E50"/>
    <mergeCell ref="A51:E51"/>
    <mergeCell ref="A52:E52"/>
    <mergeCell ref="A53:E53"/>
    <mergeCell ref="A54:E54"/>
    <mergeCell ref="A55:E55"/>
    <mergeCell ref="A56:E56"/>
    <mergeCell ref="A57:H57"/>
    <mergeCell ref="A59:L59"/>
    <mergeCell ref="A60:E60"/>
    <mergeCell ref="A61:E61"/>
    <mergeCell ref="A75:H75"/>
    <mergeCell ref="A63:E63"/>
    <mergeCell ref="A64:E64"/>
    <mergeCell ref="A65:H65"/>
    <mergeCell ref="A67:L67"/>
    <mergeCell ref="A68:E68"/>
    <mergeCell ref="A69:E69"/>
    <mergeCell ref="A70:E70"/>
    <mergeCell ref="A71:E71"/>
    <mergeCell ref="A72:E72"/>
    <mergeCell ref="A73:E73"/>
    <mergeCell ref="A74:E74"/>
    <mergeCell ref="A91:E91"/>
    <mergeCell ref="A77:L77"/>
    <mergeCell ref="A78:E78"/>
    <mergeCell ref="A79:E79"/>
    <mergeCell ref="A80:E80"/>
    <mergeCell ref="A81:E81"/>
    <mergeCell ref="A82:H82"/>
    <mergeCell ref="A84:L84"/>
    <mergeCell ref="A85:E85"/>
    <mergeCell ref="A86:E86"/>
    <mergeCell ref="A87:E87"/>
    <mergeCell ref="A90:L90"/>
    <mergeCell ref="K99:L99"/>
    <mergeCell ref="A92:E92"/>
    <mergeCell ref="A93:H93"/>
    <mergeCell ref="A95:L95"/>
    <mergeCell ref="A97:C97"/>
    <mergeCell ref="D97:J97"/>
    <mergeCell ref="K97:L98"/>
  </mergeCells>
  <pageMargins left="0.70866141732283472" right="0.39370078740157483" top="0.51181102362204722" bottom="0.27559055118110237" header="0.39370078740157483" footer="0.31496062992125984"/>
  <pageSetup paperSize="9" scale="70" orientation="landscape" horizontalDpi="180" verticalDpi="180" r:id="rId1"/>
  <rowBreaks count="2" manualBreakCount="2">
    <brk id="48" max="16383" man="1"/>
    <brk id="8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view="pageBreakPreview" topLeftCell="A75" zoomScale="60" zoomScaleNormal="90" workbookViewId="0">
      <selection activeCell="N38" sqref="N38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8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5" t="s">
        <v>55</v>
      </c>
      <c r="B4" s="95"/>
      <c r="C4" s="95"/>
      <c r="D4" s="96"/>
      <c r="E4" s="96"/>
    </row>
    <row r="5" spans="1:12" ht="15.75" x14ac:dyDescent="0.25">
      <c r="A5" s="12"/>
      <c r="B5" s="12"/>
      <c r="C5" s="12"/>
    </row>
    <row r="6" spans="1:12" ht="15.75" x14ac:dyDescent="0.25">
      <c r="A6" s="97" t="s">
        <v>121</v>
      </c>
      <c r="B6" s="97"/>
      <c r="C6" s="97"/>
      <c r="D6" s="96"/>
      <c r="E6" s="96"/>
    </row>
    <row r="8" spans="1:12" ht="15.75" x14ac:dyDescent="0.25">
      <c r="A8" s="98" t="s">
        <v>52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x14ac:dyDescent="0.25">
      <c r="A9" s="98" t="s">
        <v>106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ht="15.75" customHeight="1" x14ac:dyDescent="0.25">
      <c r="A10" s="98" t="s">
        <v>115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</row>
    <row r="12" spans="1:12" x14ac:dyDescent="0.25">
      <c r="A12" s="9" t="s">
        <v>111</v>
      </c>
    </row>
    <row r="13" spans="1:12" x14ac:dyDescent="0.25">
      <c r="A13" s="9" t="s">
        <v>108</v>
      </c>
    </row>
    <row r="14" spans="1:12" x14ac:dyDescent="0.25">
      <c r="A14" s="9" t="s">
        <v>93</v>
      </c>
    </row>
    <row r="15" spans="1:12" x14ac:dyDescent="0.25">
      <c r="A15" s="9" t="s">
        <v>96</v>
      </c>
    </row>
    <row r="16" spans="1:12" x14ac:dyDescent="0.25">
      <c r="A16" s="9" t="s">
        <v>89</v>
      </c>
    </row>
    <row r="17" spans="1:12" ht="30" x14ac:dyDescent="0.25">
      <c r="A17" s="101" t="s">
        <v>0</v>
      </c>
      <c r="B17" s="101"/>
      <c r="C17" s="101"/>
      <c r="D17" s="101"/>
      <c r="E17" s="101"/>
      <c r="F17" s="13" t="s">
        <v>1</v>
      </c>
      <c r="G17" s="101" t="s">
        <v>2</v>
      </c>
      <c r="H17" s="101"/>
      <c r="I17" s="101"/>
      <c r="J17" s="101"/>
      <c r="K17" s="101"/>
      <c r="L17" s="20" t="s">
        <v>1</v>
      </c>
    </row>
    <row r="18" spans="1:12" x14ac:dyDescent="0.25">
      <c r="A18" s="104" t="s">
        <v>48</v>
      </c>
      <c r="B18" s="105"/>
      <c r="C18" s="105"/>
      <c r="D18" s="105"/>
      <c r="E18" s="106"/>
      <c r="F18" s="20">
        <v>1E-3</v>
      </c>
      <c r="G18" s="84" t="s">
        <v>3</v>
      </c>
      <c r="H18" s="84"/>
      <c r="I18" s="84"/>
      <c r="J18" s="84"/>
      <c r="K18" s="84"/>
      <c r="L18" s="20">
        <v>1E-3</v>
      </c>
    </row>
    <row r="19" spans="1:12" x14ac:dyDescent="0.25">
      <c r="A19" s="85" t="s">
        <v>109</v>
      </c>
      <c r="B19" s="85"/>
      <c r="C19" s="85"/>
      <c r="D19" s="85"/>
      <c r="E19" s="85"/>
      <c r="F19" s="20">
        <v>1E-3</v>
      </c>
      <c r="G19" s="84" t="s">
        <v>49</v>
      </c>
      <c r="H19" s="84"/>
      <c r="I19" s="84"/>
      <c r="J19" s="84"/>
      <c r="K19" s="84"/>
      <c r="L19" s="20">
        <v>1E-3</v>
      </c>
    </row>
    <row r="20" spans="1:12" x14ac:dyDescent="0.25">
      <c r="A20" s="85" t="s">
        <v>81</v>
      </c>
      <c r="B20" s="85"/>
      <c r="C20" s="85"/>
      <c r="D20" s="85"/>
      <c r="E20" s="85"/>
      <c r="F20" s="20">
        <v>1E-3</v>
      </c>
      <c r="G20" s="85"/>
      <c r="H20" s="85"/>
      <c r="I20" s="85"/>
      <c r="J20" s="85"/>
      <c r="K20" s="85"/>
      <c r="L20" s="20"/>
    </row>
    <row r="21" spans="1:12" x14ac:dyDescent="0.25">
      <c r="A21" s="85" t="s">
        <v>75</v>
      </c>
      <c r="B21" s="85"/>
      <c r="C21" s="85"/>
      <c r="D21" s="85"/>
      <c r="E21" s="85"/>
      <c r="F21" s="20">
        <v>1E-3</v>
      </c>
      <c r="G21" s="84"/>
      <c r="H21" s="84"/>
      <c r="I21" s="84"/>
      <c r="J21" s="84"/>
      <c r="K21" s="84"/>
      <c r="L21" s="20"/>
    </row>
    <row r="22" spans="1:12" x14ac:dyDescent="0.25">
      <c r="A22" s="85" t="s">
        <v>78</v>
      </c>
      <c r="B22" s="85"/>
      <c r="C22" s="85"/>
      <c r="D22" s="85"/>
      <c r="E22" s="85"/>
      <c r="F22" s="20">
        <v>5.0000000000000001E-4</v>
      </c>
      <c r="G22" s="84"/>
      <c r="H22" s="84"/>
      <c r="I22" s="84"/>
      <c r="J22" s="84"/>
      <c r="K22" s="84"/>
      <c r="L22" s="20"/>
    </row>
    <row r="23" spans="1:12" x14ac:dyDescent="0.25">
      <c r="A23" s="85" t="s">
        <v>83</v>
      </c>
      <c r="B23" s="85"/>
      <c r="C23" s="85"/>
      <c r="D23" s="85"/>
      <c r="E23" s="85"/>
      <c r="F23" s="20">
        <v>1E-3</v>
      </c>
      <c r="G23" s="84"/>
      <c r="H23" s="84"/>
      <c r="I23" s="84"/>
      <c r="J23" s="84"/>
      <c r="K23" s="84"/>
      <c r="L23" s="22"/>
    </row>
    <row r="24" spans="1:12" x14ac:dyDescent="0.25">
      <c r="A24" s="84" t="s">
        <v>41</v>
      </c>
      <c r="B24" s="84"/>
      <c r="C24" s="84"/>
      <c r="D24" s="84"/>
      <c r="E24" s="84"/>
      <c r="F24" s="20">
        <v>3.2499999999999999E-3</v>
      </c>
      <c r="G24" s="84"/>
      <c r="H24" s="84"/>
      <c r="I24" s="84"/>
      <c r="J24" s="84"/>
      <c r="K24" s="84"/>
      <c r="L24" s="20"/>
    </row>
    <row r="25" spans="1:12" x14ac:dyDescent="0.25">
      <c r="A25" s="87" t="s">
        <v>84</v>
      </c>
      <c r="B25" s="88"/>
      <c r="C25" s="88"/>
      <c r="D25" s="88"/>
      <c r="E25" s="89"/>
      <c r="F25" s="20">
        <v>1E-3</v>
      </c>
      <c r="G25" s="84"/>
      <c r="H25" s="84"/>
      <c r="I25" s="84"/>
      <c r="J25" s="84"/>
      <c r="K25" s="84"/>
      <c r="L25" s="21"/>
    </row>
    <row r="26" spans="1:12" x14ac:dyDescent="0.25">
      <c r="A26" s="85" t="s">
        <v>74</v>
      </c>
      <c r="B26" s="85"/>
      <c r="C26" s="85"/>
      <c r="D26" s="85"/>
      <c r="E26" s="85"/>
      <c r="F26" s="20">
        <v>1E-3</v>
      </c>
      <c r="G26" s="85"/>
      <c r="H26" s="85"/>
      <c r="I26" s="85"/>
      <c r="J26" s="85"/>
      <c r="K26" s="85"/>
      <c r="L26" s="20"/>
    </row>
    <row r="27" spans="1:12" x14ac:dyDescent="0.25">
      <c r="A27" s="85" t="s">
        <v>85</v>
      </c>
      <c r="B27" s="85"/>
      <c r="C27" s="85"/>
      <c r="D27" s="85"/>
      <c r="E27" s="85"/>
      <c r="F27" s="20">
        <v>1E-3</v>
      </c>
      <c r="G27" s="85"/>
      <c r="H27" s="85"/>
      <c r="I27" s="85"/>
      <c r="J27" s="85"/>
      <c r="K27" s="85"/>
      <c r="L27" s="20"/>
    </row>
    <row r="28" spans="1:12" x14ac:dyDescent="0.25">
      <c r="A28" s="84" t="s">
        <v>50</v>
      </c>
      <c r="B28" s="84"/>
      <c r="C28" s="84"/>
      <c r="D28" s="84"/>
      <c r="E28" s="84"/>
      <c r="F28" s="20">
        <v>3.0000000000000001E-3</v>
      </c>
      <c r="G28" s="85"/>
      <c r="H28" s="85"/>
      <c r="I28" s="85"/>
      <c r="J28" s="85"/>
      <c r="K28" s="85"/>
      <c r="L28" s="20"/>
    </row>
    <row r="29" spans="1:12" x14ac:dyDescent="0.25">
      <c r="A29" s="84" t="s">
        <v>82</v>
      </c>
      <c r="B29" s="84"/>
      <c r="C29" s="84"/>
      <c r="D29" s="84"/>
      <c r="E29" s="84"/>
      <c r="F29" s="20">
        <v>1E-3</v>
      </c>
      <c r="G29" s="84"/>
      <c r="H29" s="84"/>
      <c r="I29" s="84"/>
      <c r="J29" s="84"/>
      <c r="K29" s="84"/>
      <c r="L29" s="21"/>
    </row>
    <row r="30" spans="1:12" x14ac:dyDescent="0.25">
      <c r="A30" s="84" t="s">
        <v>76</v>
      </c>
      <c r="B30" s="84"/>
      <c r="C30" s="84"/>
      <c r="D30" s="84"/>
      <c r="E30" s="84"/>
      <c r="F30" s="20">
        <v>1E-3</v>
      </c>
      <c r="G30" s="85"/>
      <c r="H30" s="85"/>
      <c r="I30" s="85"/>
      <c r="J30" s="85"/>
      <c r="K30" s="85"/>
      <c r="L30" s="20"/>
    </row>
    <row r="31" spans="1:12" x14ac:dyDescent="0.25">
      <c r="A31" s="84" t="s">
        <v>80</v>
      </c>
      <c r="B31" s="84"/>
      <c r="C31" s="84"/>
      <c r="D31" s="84"/>
      <c r="E31" s="84"/>
      <c r="F31" s="20">
        <v>1E-3</v>
      </c>
      <c r="G31" s="85"/>
      <c r="H31" s="85"/>
      <c r="I31" s="85"/>
      <c r="J31" s="85"/>
      <c r="K31" s="85"/>
      <c r="L31" s="21"/>
    </row>
    <row r="32" spans="1:12" ht="15" customHeight="1" x14ac:dyDescent="0.25">
      <c r="A32" s="84" t="s">
        <v>79</v>
      </c>
      <c r="B32" s="84"/>
      <c r="C32" s="84"/>
      <c r="D32" s="84"/>
      <c r="E32" s="84"/>
      <c r="F32" s="20">
        <v>2.3E-3</v>
      </c>
      <c r="G32" s="85"/>
      <c r="H32" s="85"/>
      <c r="I32" s="85"/>
      <c r="J32" s="85"/>
      <c r="K32" s="85"/>
      <c r="L32" s="20"/>
    </row>
    <row r="33" spans="1:14" x14ac:dyDescent="0.25">
      <c r="A33" s="84" t="s">
        <v>51</v>
      </c>
      <c r="B33" s="84"/>
      <c r="C33" s="84"/>
      <c r="D33" s="84"/>
      <c r="E33" s="84"/>
      <c r="F33" s="20">
        <v>1E-3</v>
      </c>
      <c r="G33" s="85"/>
      <c r="H33" s="85"/>
      <c r="I33" s="85"/>
      <c r="J33" s="85"/>
      <c r="K33" s="85"/>
      <c r="L33" s="20"/>
    </row>
    <row r="34" spans="1:14" hidden="1" x14ac:dyDescent="0.25">
      <c r="A34" s="87"/>
      <c r="B34" s="88"/>
      <c r="C34" s="88"/>
      <c r="D34" s="88"/>
      <c r="E34" s="89"/>
      <c r="F34" s="20"/>
      <c r="G34" s="85"/>
      <c r="H34" s="85"/>
      <c r="I34" s="85"/>
      <c r="J34" s="85"/>
      <c r="K34" s="85"/>
      <c r="L34" s="20"/>
    </row>
    <row r="35" spans="1:14" ht="9.75" hidden="1" customHeight="1" x14ac:dyDescent="0.25">
      <c r="A35" s="87"/>
      <c r="B35" s="88"/>
      <c r="C35" s="88"/>
      <c r="D35" s="88"/>
      <c r="E35" s="89"/>
      <c r="F35" s="20"/>
      <c r="G35" s="104"/>
      <c r="H35" s="105"/>
      <c r="I35" s="105"/>
      <c r="J35" s="105"/>
      <c r="K35" s="106"/>
      <c r="L35" s="20"/>
    </row>
    <row r="36" spans="1:14" s="9" customFormat="1" ht="14.25" x14ac:dyDescent="0.2">
      <c r="A36" s="90" t="s">
        <v>4</v>
      </c>
      <c r="B36" s="90"/>
      <c r="C36" s="90"/>
      <c r="D36" s="90"/>
      <c r="E36" s="90"/>
      <c r="F36" s="60">
        <f>SUM(F18:F35)</f>
        <v>2.1050000000000006E-2</v>
      </c>
      <c r="G36" s="90" t="s">
        <v>4</v>
      </c>
      <c r="H36" s="90"/>
      <c r="I36" s="90"/>
      <c r="J36" s="90"/>
      <c r="K36" s="90"/>
      <c r="L36" s="70">
        <f>SUM(L18:L35)</f>
        <v>2E-3</v>
      </c>
    </row>
    <row r="37" spans="1:14" x14ac:dyDescent="0.25">
      <c r="N37" s="83">
        <f>L36+'Работа №3'!L37+'Работа №2'!L37+'Работа №1'!L36+'Услуга №2'!L37+'Услуга №1 '!L37</f>
        <v>2</v>
      </c>
    </row>
    <row r="38" spans="1:14" x14ac:dyDescent="0.25">
      <c r="A38" s="9" t="s">
        <v>97</v>
      </c>
      <c r="F38" s="10">
        <v>38</v>
      </c>
    </row>
    <row r="39" spans="1:14" ht="60" x14ac:dyDescent="0.25">
      <c r="A39" s="92" t="s">
        <v>5</v>
      </c>
      <c r="B39" s="93"/>
      <c r="C39" s="93"/>
      <c r="D39" s="93"/>
      <c r="E39" s="94"/>
      <c r="F39" s="13" t="s">
        <v>6</v>
      </c>
      <c r="G39" s="13" t="s">
        <v>1</v>
      </c>
      <c r="H39" s="13" t="s">
        <v>61</v>
      </c>
      <c r="I39" s="13" t="s">
        <v>62</v>
      </c>
      <c r="J39" s="13" t="s">
        <v>63</v>
      </c>
      <c r="K39" s="15" t="s">
        <v>64</v>
      </c>
      <c r="L39" s="14"/>
    </row>
    <row r="40" spans="1:14" ht="30.75" customHeight="1" x14ac:dyDescent="0.25">
      <c r="A40" s="104" t="s">
        <v>48</v>
      </c>
      <c r="B40" s="105"/>
      <c r="C40" s="105"/>
      <c r="D40" s="105"/>
      <c r="E40" s="106"/>
      <c r="F40" s="35">
        <f>'Услуга №1 '!F41</f>
        <v>11444.18</v>
      </c>
      <c r="G40" s="20">
        <f>F18</f>
        <v>1E-3</v>
      </c>
      <c r="H40" s="47">
        <f>G40*F40*12</f>
        <v>137.33016000000001</v>
      </c>
      <c r="I40" s="47">
        <f>H40*1.302</f>
        <v>178.80386832000002</v>
      </c>
      <c r="J40" s="42">
        <f>F38</f>
        <v>38</v>
      </c>
      <c r="K40" s="23">
        <f>I40/J40</f>
        <v>4.7053649557894746</v>
      </c>
      <c r="L40" s="22"/>
    </row>
    <row r="41" spans="1:14" ht="14.25" customHeight="1" x14ac:dyDescent="0.25">
      <c r="A41" s="85" t="s">
        <v>77</v>
      </c>
      <c r="B41" s="85"/>
      <c r="C41" s="85"/>
      <c r="D41" s="85"/>
      <c r="E41" s="85"/>
      <c r="F41" s="35">
        <f>'Услуга №1 '!F42</f>
        <v>11444.18</v>
      </c>
      <c r="G41" s="20">
        <f t="shared" ref="G41:G55" si="0">F19</f>
        <v>1E-3</v>
      </c>
      <c r="H41" s="47">
        <f t="shared" ref="H41:H55" si="1">G41*F41*12</f>
        <v>137.33016000000001</v>
      </c>
      <c r="I41" s="47">
        <f t="shared" ref="I41:I55" si="2">H41*1.302</f>
        <v>178.80386832000002</v>
      </c>
      <c r="J41" s="42">
        <f>J45</f>
        <v>38</v>
      </c>
      <c r="K41" s="23">
        <f t="shared" ref="K41:K55" si="3">I41/J41</f>
        <v>4.7053649557894746</v>
      </c>
      <c r="L41" s="22"/>
    </row>
    <row r="42" spans="1:14" ht="14.25" customHeight="1" x14ac:dyDescent="0.25">
      <c r="A42" s="85" t="s">
        <v>81</v>
      </c>
      <c r="B42" s="85"/>
      <c r="C42" s="85"/>
      <c r="D42" s="85"/>
      <c r="E42" s="85"/>
      <c r="F42" s="35">
        <f>'Услуга №1 '!F43</f>
        <v>17069.18</v>
      </c>
      <c r="G42" s="20">
        <f t="shared" si="0"/>
        <v>1E-3</v>
      </c>
      <c r="H42" s="47">
        <f t="shared" si="1"/>
        <v>204.83015999999998</v>
      </c>
      <c r="I42" s="47">
        <f t="shared" si="2"/>
        <v>266.68886831999998</v>
      </c>
      <c r="J42" s="42">
        <f>J40</f>
        <v>38</v>
      </c>
      <c r="K42" s="23">
        <f t="shared" si="3"/>
        <v>7.0181281136842104</v>
      </c>
      <c r="L42" s="22"/>
    </row>
    <row r="43" spans="1:14" ht="13.5" customHeight="1" x14ac:dyDescent="0.25">
      <c r="A43" s="85" t="s">
        <v>75</v>
      </c>
      <c r="B43" s="85"/>
      <c r="C43" s="85"/>
      <c r="D43" s="85"/>
      <c r="E43" s="85"/>
      <c r="F43" s="35">
        <f>'Услуга №1 '!F44</f>
        <v>12793.94</v>
      </c>
      <c r="G43" s="20">
        <f t="shared" si="0"/>
        <v>1E-3</v>
      </c>
      <c r="H43" s="47">
        <f t="shared" si="1"/>
        <v>153.52728000000002</v>
      </c>
      <c r="I43" s="47">
        <f t="shared" si="2"/>
        <v>199.89251856000004</v>
      </c>
      <c r="J43" s="42">
        <f>J40</f>
        <v>38</v>
      </c>
      <c r="K43" s="23">
        <f t="shared" si="3"/>
        <v>5.2603294357894752</v>
      </c>
      <c r="L43" s="22"/>
    </row>
    <row r="44" spans="1:14" x14ac:dyDescent="0.25">
      <c r="A44" s="85" t="s">
        <v>78</v>
      </c>
      <c r="B44" s="85"/>
      <c r="C44" s="85"/>
      <c r="D44" s="85"/>
      <c r="E44" s="85"/>
      <c r="F44" s="35">
        <f>'Услуга №1 '!F45</f>
        <v>12793.94</v>
      </c>
      <c r="G44" s="20">
        <f t="shared" si="0"/>
        <v>5.0000000000000001E-4</v>
      </c>
      <c r="H44" s="47">
        <f t="shared" si="1"/>
        <v>76.763640000000009</v>
      </c>
      <c r="I44" s="47">
        <f t="shared" si="2"/>
        <v>99.946259280000021</v>
      </c>
      <c r="J44" s="42">
        <f>J42</f>
        <v>38</v>
      </c>
      <c r="K44" s="23">
        <f t="shared" si="3"/>
        <v>2.6301647178947376</v>
      </c>
      <c r="L44" s="22"/>
    </row>
    <row r="45" spans="1:14" x14ac:dyDescent="0.25">
      <c r="A45" s="85" t="s">
        <v>83</v>
      </c>
      <c r="B45" s="85"/>
      <c r="C45" s="85"/>
      <c r="D45" s="85"/>
      <c r="E45" s="85"/>
      <c r="F45" s="35">
        <f>'Услуга №1 '!F46</f>
        <v>6160.11</v>
      </c>
      <c r="G45" s="20">
        <f t="shared" si="0"/>
        <v>1E-3</v>
      </c>
      <c r="H45" s="47">
        <f t="shared" si="1"/>
        <v>73.921319999999994</v>
      </c>
      <c r="I45" s="47">
        <f t="shared" si="2"/>
        <v>96.245558639999999</v>
      </c>
      <c r="J45" s="42">
        <f>J42</f>
        <v>38</v>
      </c>
      <c r="K45" s="23">
        <f t="shared" si="3"/>
        <v>2.5327778589473682</v>
      </c>
      <c r="L45" s="22"/>
    </row>
    <row r="46" spans="1:14" ht="15" customHeight="1" x14ac:dyDescent="0.25">
      <c r="A46" s="84" t="s">
        <v>41</v>
      </c>
      <c r="B46" s="84"/>
      <c r="C46" s="84"/>
      <c r="D46" s="84"/>
      <c r="E46" s="84"/>
      <c r="F46" s="32">
        <f>'Услуга №1 '!F47</f>
        <v>20462.259999999998</v>
      </c>
      <c r="G46" s="20">
        <f t="shared" si="0"/>
        <v>3.2499999999999999E-3</v>
      </c>
      <c r="H46" s="47">
        <f t="shared" si="1"/>
        <v>798.02813999999989</v>
      </c>
      <c r="I46" s="47">
        <f t="shared" si="2"/>
        <v>1039.0326382799999</v>
      </c>
      <c r="J46" s="42">
        <f>J44</f>
        <v>38</v>
      </c>
      <c r="K46" s="23">
        <f t="shared" si="3"/>
        <v>27.342964165263155</v>
      </c>
      <c r="L46" s="22"/>
    </row>
    <row r="47" spans="1:14" x14ac:dyDescent="0.25">
      <c r="A47" s="87" t="s">
        <v>84</v>
      </c>
      <c r="B47" s="88"/>
      <c r="C47" s="88"/>
      <c r="D47" s="88"/>
      <c r="E47" s="89"/>
      <c r="F47" s="32">
        <f>'Услуга №1 '!F48</f>
        <v>5394.77</v>
      </c>
      <c r="G47" s="20">
        <f t="shared" si="0"/>
        <v>1E-3</v>
      </c>
      <c r="H47" s="47">
        <f t="shared" si="1"/>
        <v>64.73724</v>
      </c>
      <c r="I47" s="47">
        <f t="shared" si="2"/>
        <v>84.287886479999997</v>
      </c>
      <c r="J47" s="42">
        <f>J44</f>
        <v>38</v>
      </c>
      <c r="K47" s="23">
        <f t="shared" si="3"/>
        <v>2.2181022757894735</v>
      </c>
      <c r="L47" s="22"/>
    </row>
    <row r="48" spans="1:14" ht="15.75" customHeight="1" x14ac:dyDescent="0.25">
      <c r="A48" s="85" t="s">
        <v>74</v>
      </c>
      <c r="B48" s="85"/>
      <c r="C48" s="85"/>
      <c r="D48" s="85"/>
      <c r="E48" s="85"/>
      <c r="F48" s="32">
        <f>'Услуга №1 '!F49</f>
        <v>6267.58</v>
      </c>
      <c r="G48" s="20">
        <f t="shared" si="0"/>
        <v>1E-3</v>
      </c>
      <c r="H48" s="47">
        <f t="shared" si="1"/>
        <v>75.21096</v>
      </c>
      <c r="I48" s="47">
        <f t="shared" si="2"/>
        <v>97.924669919999999</v>
      </c>
      <c r="J48" s="42">
        <f>J45</f>
        <v>38</v>
      </c>
      <c r="K48" s="23">
        <f t="shared" si="3"/>
        <v>2.5769649978947369</v>
      </c>
      <c r="L48" s="22"/>
    </row>
    <row r="49" spans="1:13" x14ac:dyDescent="0.25">
      <c r="A49" s="85" t="s">
        <v>85</v>
      </c>
      <c r="B49" s="85"/>
      <c r="C49" s="85"/>
      <c r="D49" s="85"/>
      <c r="E49" s="85"/>
      <c r="F49" s="32">
        <f>'Услуга №1 '!F50</f>
        <v>11235.84</v>
      </c>
      <c r="G49" s="20">
        <f t="shared" si="0"/>
        <v>1E-3</v>
      </c>
      <c r="H49" s="47">
        <f t="shared" si="1"/>
        <v>134.83008000000001</v>
      </c>
      <c r="I49" s="47">
        <f t="shared" si="2"/>
        <v>175.54876416000002</v>
      </c>
      <c r="J49" s="42">
        <f>J46</f>
        <v>38</v>
      </c>
      <c r="K49" s="23">
        <f t="shared" si="3"/>
        <v>4.6197043200000003</v>
      </c>
      <c r="L49" s="22"/>
    </row>
    <row r="50" spans="1:13" ht="15" customHeight="1" x14ac:dyDescent="0.25">
      <c r="A50" s="84" t="s">
        <v>50</v>
      </c>
      <c r="B50" s="84"/>
      <c r="C50" s="84"/>
      <c r="D50" s="84"/>
      <c r="E50" s="84"/>
      <c r="F50" s="32">
        <f>'Услуга №1 '!F51</f>
        <v>14221.4</v>
      </c>
      <c r="G50" s="20">
        <f t="shared" si="0"/>
        <v>3.0000000000000001E-3</v>
      </c>
      <c r="H50" s="47">
        <f t="shared" si="1"/>
        <v>511.97040000000004</v>
      </c>
      <c r="I50" s="47">
        <f t="shared" si="2"/>
        <v>666.58546080000008</v>
      </c>
      <c r="J50" s="42">
        <f>J46</f>
        <v>38</v>
      </c>
      <c r="K50" s="23">
        <f t="shared" si="3"/>
        <v>17.541722652631581</v>
      </c>
      <c r="L50" s="22"/>
    </row>
    <row r="51" spans="1:13" ht="15" customHeight="1" x14ac:dyDescent="0.25">
      <c r="A51" s="84" t="s">
        <v>82</v>
      </c>
      <c r="B51" s="84"/>
      <c r="C51" s="84"/>
      <c r="D51" s="84"/>
      <c r="E51" s="84"/>
      <c r="F51" s="32">
        <f>'Услуга №1 '!F52</f>
        <v>9123.58</v>
      </c>
      <c r="G51" s="20">
        <f t="shared" si="0"/>
        <v>1E-3</v>
      </c>
      <c r="H51" s="47">
        <f t="shared" si="1"/>
        <v>109.48296000000001</v>
      </c>
      <c r="I51" s="47">
        <f t="shared" si="2"/>
        <v>142.54681392000001</v>
      </c>
      <c r="J51" s="42">
        <f>J49</f>
        <v>38</v>
      </c>
      <c r="K51" s="23">
        <f t="shared" si="3"/>
        <v>3.7512319452631582</v>
      </c>
      <c r="L51" s="22"/>
    </row>
    <row r="52" spans="1:13" ht="17.25" customHeight="1" x14ac:dyDescent="0.25">
      <c r="A52" s="84" t="s">
        <v>76</v>
      </c>
      <c r="B52" s="84"/>
      <c r="C52" s="84"/>
      <c r="D52" s="84"/>
      <c r="E52" s="84"/>
      <c r="F52" s="35">
        <f>'Услуга №1 '!F53</f>
        <v>12499.7</v>
      </c>
      <c r="G52" s="20">
        <f t="shared" si="0"/>
        <v>1E-3</v>
      </c>
      <c r="H52" s="47">
        <f t="shared" si="1"/>
        <v>149.99639999999999</v>
      </c>
      <c r="I52" s="47">
        <f t="shared" si="2"/>
        <v>195.2953128</v>
      </c>
      <c r="J52" s="42">
        <f>J50</f>
        <v>38</v>
      </c>
      <c r="K52" s="23">
        <f t="shared" si="3"/>
        <v>5.1393503368421056</v>
      </c>
      <c r="L52" s="22"/>
    </row>
    <row r="53" spans="1:13" ht="15" customHeight="1" x14ac:dyDescent="0.25">
      <c r="A53" s="84" t="s">
        <v>80</v>
      </c>
      <c r="B53" s="84"/>
      <c r="C53" s="84"/>
      <c r="D53" s="84"/>
      <c r="E53" s="84"/>
      <c r="F53" s="35">
        <f>'Услуга №1 '!F54</f>
        <v>12926.726000000001</v>
      </c>
      <c r="G53" s="20">
        <f t="shared" si="0"/>
        <v>1E-3</v>
      </c>
      <c r="H53" s="47">
        <f t="shared" si="1"/>
        <v>155.120712</v>
      </c>
      <c r="I53" s="47">
        <f t="shared" si="2"/>
        <v>201.96716702399999</v>
      </c>
      <c r="J53" s="42">
        <f>J51</f>
        <v>38</v>
      </c>
      <c r="K53" s="23">
        <f t="shared" si="3"/>
        <v>5.3149254479999994</v>
      </c>
      <c r="L53" s="22"/>
    </row>
    <row r="54" spans="1:13" ht="15" customHeight="1" x14ac:dyDescent="0.25">
      <c r="A54" s="84" t="s">
        <v>79</v>
      </c>
      <c r="B54" s="84"/>
      <c r="C54" s="84"/>
      <c r="D54" s="84"/>
      <c r="E54" s="84"/>
      <c r="F54" s="35">
        <f>'Услуга №1 '!F55</f>
        <v>9010.6</v>
      </c>
      <c r="G54" s="20">
        <f t="shared" si="0"/>
        <v>2.3E-3</v>
      </c>
      <c r="H54" s="47">
        <f t="shared" si="1"/>
        <v>248.69256000000001</v>
      </c>
      <c r="I54" s="47">
        <f t="shared" si="2"/>
        <v>323.79771312000003</v>
      </c>
      <c r="J54" s="42">
        <f>J52</f>
        <v>38</v>
      </c>
      <c r="K54" s="23">
        <f t="shared" si="3"/>
        <v>8.5209924505263164</v>
      </c>
      <c r="L54" s="22"/>
      <c r="M54" s="63"/>
    </row>
    <row r="55" spans="1:13" ht="15" customHeight="1" x14ac:dyDescent="0.25">
      <c r="A55" s="84" t="s">
        <v>51</v>
      </c>
      <c r="B55" s="84"/>
      <c r="C55" s="84"/>
      <c r="D55" s="84"/>
      <c r="E55" s="84"/>
      <c r="F55" s="35">
        <f>'Услуга №1 '!F56</f>
        <v>14101.1</v>
      </c>
      <c r="G55" s="20">
        <f t="shared" si="0"/>
        <v>1E-3</v>
      </c>
      <c r="H55" s="47">
        <f t="shared" si="1"/>
        <v>169.2132</v>
      </c>
      <c r="I55" s="47">
        <f t="shared" si="2"/>
        <v>220.3155864</v>
      </c>
      <c r="J55" s="42">
        <f>J53</f>
        <v>38</v>
      </c>
      <c r="K55" s="23">
        <f t="shared" si="3"/>
        <v>5.7977785894736842</v>
      </c>
      <c r="L55" s="22"/>
    </row>
    <row r="56" spans="1:13" customFormat="1" ht="14.25" customHeight="1" x14ac:dyDescent="0.25">
      <c r="A56" s="107" t="s">
        <v>90</v>
      </c>
      <c r="B56" s="108"/>
      <c r="C56" s="108"/>
      <c r="D56" s="108"/>
      <c r="E56" s="108"/>
      <c r="F56" s="108"/>
      <c r="G56" s="108"/>
      <c r="H56" s="109"/>
      <c r="I56" s="39">
        <f>SUM(I40:I55)</f>
        <v>4167.6829543439999</v>
      </c>
      <c r="J56" s="40"/>
      <c r="K56" s="39">
        <f>SUM(K40:K55)</f>
        <v>109.67586721957893</v>
      </c>
      <c r="L56" s="22"/>
      <c r="M56" s="10"/>
    </row>
    <row r="57" spans="1:13" x14ac:dyDescent="0.25">
      <c r="A57" s="26"/>
      <c r="B57" s="26"/>
      <c r="C57" s="26"/>
      <c r="D57" s="26"/>
      <c r="E57" s="26"/>
      <c r="F57" s="27"/>
      <c r="G57" s="27"/>
      <c r="H57" s="27"/>
      <c r="I57" s="27"/>
      <c r="J57" s="28"/>
      <c r="K57" s="27"/>
      <c r="L57" s="28"/>
    </row>
    <row r="58" spans="1:13" hidden="1" x14ac:dyDescent="0.25">
      <c r="A58" s="112" t="s">
        <v>71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</row>
    <row r="59" spans="1:13" ht="80.25" hidden="1" customHeight="1" x14ac:dyDescent="0.25">
      <c r="A59" s="113" t="s">
        <v>72</v>
      </c>
      <c r="B59" s="114"/>
      <c r="C59" s="114"/>
      <c r="D59" s="114"/>
      <c r="E59" s="115"/>
      <c r="F59" s="13" t="s">
        <v>7</v>
      </c>
      <c r="G59" s="13" t="s">
        <v>60</v>
      </c>
      <c r="H59" s="13" t="s">
        <v>59</v>
      </c>
      <c r="I59" s="13" t="s">
        <v>65</v>
      </c>
      <c r="J59" s="13" t="s">
        <v>63</v>
      </c>
      <c r="K59" s="15" t="s">
        <v>64</v>
      </c>
      <c r="L59" s="17"/>
    </row>
    <row r="60" spans="1:13" ht="21.75" hidden="1" customHeight="1" x14ac:dyDescent="0.25">
      <c r="A60" s="85" t="s">
        <v>98</v>
      </c>
      <c r="B60" s="85"/>
      <c r="C60" s="85"/>
      <c r="D60" s="85"/>
      <c r="E60" s="85"/>
      <c r="F60" s="46" t="s">
        <v>18</v>
      </c>
      <c r="G60" s="20">
        <v>1</v>
      </c>
      <c r="H60" s="20">
        <v>35000</v>
      </c>
      <c r="I60" s="20"/>
      <c r="J60" s="42">
        <f>J54</f>
        <v>38</v>
      </c>
      <c r="K60" s="23">
        <f>I60/J60</f>
        <v>0</v>
      </c>
      <c r="L60" s="24"/>
    </row>
    <row r="61" spans="1:13" customFormat="1" ht="15" hidden="1" customHeight="1" x14ac:dyDescent="0.25">
      <c r="A61" s="107" t="s">
        <v>73</v>
      </c>
      <c r="B61" s="108"/>
      <c r="C61" s="108"/>
      <c r="D61" s="108"/>
      <c r="E61" s="108"/>
      <c r="F61" s="108"/>
      <c r="G61" s="108"/>
      <c r="H61" s="109"/>
      <c r="I61" s="39">
        <f>I60</f>
        <v>0</v>
      </c>
      <c r="J61" s="40"/>
      <c r="K61" s="41">
        <f>K60</f>
        <v>0</v>
      </c>
      <c r="L61" s="24"/>
      <c r="M61" s="10"/>
    </row>
    <row r="62" spans="1:13" ht="12" hidden="1" customHeight="1" x14ac:dyDescent="0.25"/>
    <row r="63" spans="1:13" ht="18" customHeight="1" x14ac:dyDescent="0.25">
      <c r="A63" s="91" t="s">
        <v>8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</row>
    <row r="64" spans="1:13" ht="45" x14ac:dyDescent="0.25">
      <c r="A64" s="86" t="s">
        <v>9</v>
      </c>
      <c r="B64" s="86"/>
      <c r="C64" s="86"/>
      <c r="D64" s="86"/>
      <c r="E64" s="86"/>
      <c r="F64" s="19" t="s">
        <v>7</v>
      </c>
      <c r="G64" s="19" t="s">
        <v>60</v>
      </c>
      <c r="H64" s="19" t="s">
        <v>59</v>
      </c>
      <c r="I64" s="19" t="s">
        <v>65</v>
      </c>
      <c r="J64" s="19" t="s">
        <v>63</v>
      </c>
      <c r="K64" s="15" t="s">
        <v>64</v>
      </c>
      <c r="L64" s="17"/>
    </row>
    <row r="65" spans="1:13" x14ac:dyDescent="0.25">
      <c r="A65" s="87" t="s">
        <v>42</v>
      </c>
      <c r="B65" s="88"/>
      <c r="C65" s="88"/>
      <c r="D65" s="88"/>
      <c r="E65" s="89"/>
      <c r="F65" s="14" t="s">
        <v>43</v>
      </c>
      <c r="G65" s="29">
        <f>I65/H65</f>
        <v>30.184177215189873</v>
      </c>
      <c r="H65" s="29">
        <f>'Услуга №1 '!H61</f>
        <v>4.74</v>
      </c>
      <c r="I65" s="68">
        <v>143.07300000000001</v>
      </c>
      <c r="J65" s="42">
        <f>J60</f>
        <v>38</v>
      </c>
      <c r="K65" s="51">
        <f>I65/J65</f>
        <v>3.7650789473684214</v>
      </c>
      <c r="L65" s="31"/>
    </row>
    <row r="66" spans="1:13" x14ac:dyDescent="0.25">
      <c r="A66" s="85" t="s">
        <v>10</v>
      </c>
      <c r="B66" s="85"/>
      <c r="C66" s="85"/>
      <c r="D66" s="85"/>
      <c r="E66" s="85"/>
      <c r="F66" s="20" t="s">
        <v>13</v>
      </c>
      <c r="G66" s="29">
        <f t="shared" ref="G66:G68" si="4">I66/H66</f>
        <v>0.13905329046714404</v>
      </c>
      <c r="H66" s="29">
        <f>'Услуга №1 '!H62</f>
        <v>1642.32</v>
      </c>
      <c r="I66" s="68">
        <v>228.37</v>
      </c>
      <c r="J66" s="42">
        <f>J65</f>
        <v>38</v>
      </c>
      <c r="K66" s="51">
        <f t="shared" ref="K66:K68" si="5">I66/J66</f>
        <v>6.009736842105263</v>
      </c>
      <c r="L66" s="24"/>
    </row>
    <row r="67" spans="1:13" x14ac:dyDescent="0.25">
      <c r="A67" s="85" t="s">
        <v>11</v>
      </c>
      <c r="B67" s="85"/>
      <c r="C67" s="85"/>
      <c r="D67" s="85"/>
      <c r="E67" s="85"/>
      <c r="F67" s="20" t="s">
        <v>14</v>
      </c>
      <c r="G67" s="29">
        <f t="shared" si="4"/>
        <v>0.2</v>
      </c>
      <c r="H67" s="29">
        <f>'Услуга №1 '!H63</f>
        <v>41.22</v>
      </c>
      <c r="I67" s="68">
        <v>8.2439999999999998</v>
      </c>
      <c r="J67" s="42">
        <f>J66</f>
        <v>38</v>
      </c>
      <c r="K67" s="51">
        <f t="shared" si="5"/>
        <v>0.21694736842105264</v>
      </c>
      <c r="L67" s="24"/>
    </row>
    <row r="68" spans="1:13" x14ac:dyDescent="0.25">
      <c r="A68" s="85" t="s">
        <v>12</v>
      </c>
      <c r="B68" s="85"/>
      <c r="C68" s="85"/>
      <c r="D68" s="85"/>
      <c r="E68" s="85"/>
      <c r="F68" s="20" t="s">
        <v>14</v>
      </c>
      <c r="G68" s="29">
        <f t="shared" si="4"/>
        <v>0.1998572448251249</v>
      </c>
      <c r="H68" s="29">
        <f>'Услуга №1 '!H64</f>
        <v>56.04</v>
      </c>
      <c r="I68" s="68">
        <v>11.2</v>
      </c>
      <c r="J68" s="42">
        <f>J66</f>
        <v>38</v>
      </c>
      <c r="K68" s="51">
        <f t="shared" si="5"/>
        <v>0.29473684210526313</v>
      </c>
      <c r="L68" s="24"/>
    </row>
    <row r="69" spans="1:13" customFormat="1" ht="15" customHeight="1" x14ac:dyDescent="0.25">
      <c r="A69" s="107" t="s">
        <v>15</v>
      </c>
      <c r="B69" s="108"/>
      <c r="C69" s="108"/>
      <c r="D69" s="108"/>
      <c r="E69" s="108"/>
      <c r="F69" s="108"/>
      <c r="G69" s="108"/>
      <c r="H69" s="109"/>
      <c r="I69" s="41">
        <f>SUM(I65:I68)</f>
        <v>390.887</v>
      </c>
      <c r="J69" s="41"/>
      <c r="K69" s="41">
        <f>SUM(K65:K68)</f>
        <v>10.2865</v>
      </c>
      <c r="L69" s="24"/>
      <c r="M69" s="10"/>
    </row>
    <row r="71" spans="1:13" x14ac:dyDescent="0.25">
      <c r="A71" s="91" t="s">
        <v>16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</row>
    <row r="72" spans="1:13" ht="45" x14ac:dyDescent="0.25">
      <c r="A72" s="86" t="s">
        <v>20</v>
      </c>
      <c r="B72" s="86"/>
      <c r="C72" s="86"/>
      <c r="D72" s="86"/>
      <c r="E72" s="86"/>
      <c r="F72" s="14" t="s">
        <v>7</v>
      </c>
      <c r="G72" s="14" t="s">
        <v>60</v>
      </c>
      <c r="H72" s="14" t="s">
        <v>59</v>
      </c>
      <c r="I72" s="14" t="s">
        <v>65</v>
      </c>
      <c r="J72" s="14" t="s">
        <v>63</v>
      </c>
      <c r="K72" s="30" t="s">
        <v>64</v>
      </c>
      <c r="L72" s="17"/>
    </row>
    <row r="73" spans="1:13" ht="14.25" customHeight="1" x14ac:dyDescent="0.25">
      <c r="A73" s="85" t="s">
        <v>17</v>
      </c>
      <c r="B73" s="85"/>
      <c r="C73" s="85"/>
      <c r="D73" s="85"/>
      <c r="E73" s="85"/>
      <c r="F73" s="20" t="s">
        <v>18</v>
      </c>
      <c r="G73" s="22">
        <v>1.2999999999999999E-2</v>
      </c>
      <c r="H73" s="22">
        <f>'Услуга №1 '!H69</f>
        <v>1135.27</v>
      </c>
      <c r="I73" s="22">
        <f>G73*H73</f>
        <v>14.758509999999999</v>
      </c>
      <c r="J73" s="42">
        <f>J67</f>
        <v>38</v>
      </c>
      <c r="K73" s="38">
        <f>I73/J73</f>
        <v>0.38838184210526316</v>
      </c>
      <c r="L73" s="24"/>
    </row>
    <row r="74" spans="1:13" ht="14.25" customHeight="1" x14ac:dyDescent="0.25">
      <c r="A74" s="85" t="s">
        <v>45</v>
      </c>
      <c r="B74" s="85"/>
      <c r="C74" s="85"/>
      <c r="D74" s="85"/>
      <c r="E74" s="85"/>
      <c r="F74" s="20" t="s">
        <v>18</v>
      </c>
      <c r="G74" s="22">
        <v>1.2999999999999999E-2</v>
      </c>
      <c r="H74" s="22">
        <f>'Услуга №1 '!H70</f>
        <v>731.4</v>
      </c>
      <c r="I74" s="22">
        <f t="shared" ref="I74:I78" si="6">G74*H74</f>
        <v>9.5081999999999987</v>
      </c>
      <c r="J74" s="42">
        <f>J66</f>
        <v>38</v>
      </c>
      <c r="K74" s="38">
        <f t="shared" ref="K74:K76" si="7">I74/J74</f>
        <v>0.25021578947368417</v>
      </c>
      <c r="L74" s="24"/>
    </row>
    <row r="75" spans="1:13" ht="14.25" customHeight="1" x14ac:dyDescent="0.25">
      <c r="A75" s="85" t="s">
        <v>44</v>
      </c>
      <c r="B75" s="85"/>
      <c r="C75" s="85"/>
      <c r="D75" s="85"/>
      <c r="E75" s="85"/>
      <c r="F75" s="20" t="s">
        <v>18</v>
      </c>
      <c r="G75" s="22">
        <v>1.2999999999999999E-2</v>
      </c>
      <c r="H75" s="22">
        <f>'Услуга №1 '!H71</f>
        <v>2100</v>
      </c>
      <c r="I75" s="22">
        <f t="shared" si="6"/>
        <v>27.299999999999997</v>
      </c>
      <c r="J75" s="42">
        <f>J73</f>
        <v>38</v>
      </c>
      <c r="K75" s="38">
        <f t="shared" si="7"/>
        <v>0.71842105263157885</v>
      </c>
      <c r="L75" s="24"/>
    </row>
    <row r="76" spans="1:13" ht="14.25" customHeight="1" x14ac:dyDescent="0.25">
      <c r="A76" s="85" t="s">
        <v>46</v>
      </c>
      <c r="B76" s="85"/>
      <c r="C76" s="85"/>
      <c r="D76" s="85"/>
      <c r="E76" s="85"/>
      <c r="F76" s="20" t="s">
        <v>18</v>
      </c>
      <c r="G76" s="22">
        <v>1.2999999999999999E-2</v>
      </c>
      <c r="H76" s="22">
        <f>'Услуга №1 '!H72</f>
        <v>2900</v>
      </c>
      <c r="I76" s="22">
        <f t="shared" si="6"/>
        <v>37.699999999999996</v>
      </c>
      <c r="J76" s="42">
        <f>J75</f>
        <v>38</v>
      </c>
      <c r="K76" s="38">
        <f t="shared" si="7"/>
        <v>0.9921052631578946</v>
      </c>
      <c r="L76" s="24"/>
    </row>
    <row r="77" spans="1:13" ht="14.25" customHeight="1" x14ac:dyDescent="0.25">
      <c r="A77" s="85" t="s">
        <v>118</v>
      </c>
      <c r="B77" s="85"/>
      <c r="C77" s="85"/>
      <c r="D77" s="85"/>
      <c r="E77" s="85"/>
      <c r="F77" s="20" t="s">
        <v>18</v>
      </c>
      <c r="G77" s="22">
        <v>1.2999999999999999E-2</v>
      </c>
      <c r="H77" s="22">
        <f>'Услуга №1 '!H73</f>
        <v>800</v>
      </c>
      <c r="I77" s="22">
        <f t="shared" si="6"/>
        <v>10.4</v>
      </c>
      <c r="J77" s="42">
        <f>J76</f>
        <v>38</v>
      </c>
      <c r="K77" s="59">
        <f t="shared" ref="K77" si="8">I77/J77</f>
        <v>0.27368421052631581</v>
      </c>
      <c r="L77" s="24"/>
    </row>
    <row r="78" spans="1:13" ht="30.75" customHeight="1" x14ac:dyDescent="0.25">
      <c r="A78" s="104" t="s">
        <v>67</v>
      </c>
      <c r="B78" s="105"/>
      <c r="C78" s="105"/>
      <c r="D78" s="105"/>
      <c r="E78" s="106"/>
      <c r="F78" s="20" t="s">
        <v>18</v>
      </c>
      <c r="G78" s="22">
        <v>1.0999999999999999E-2</v>
      </c>
      <c r="H78" s="22">
        <f>'Услуга №1 '!H74</f>
        <v>4831.82</v>
      </c>
      <c r="I78" s="22">
        <f t="shared" si="6"/>
        <v>53.150019999999991</v>
      </c>
      <c r="J78" s="42">
        <f>J75</f>
        <v>38</v>
      </c>
      <c r="K78" s="22">
        <f>I78/J78</f>
        <v>1.3986847368421049</v>
      </c>
      <c r="L78" s="28"/>
    </row>
    <row r="79" spans="1:13" customFormat="1" ht="15.75" customHeight="1" x14ac:dyDescent="0.25">
      <c r="A79" s="102" t="s">
        <v>19</v>
      </c>
      <c r="B79" s="103"/>
      <c r="C79" s="103"/>
      <c r="D79" s="103"/>
      <c r="E79" s="103"/>
      <c r="F79" s="103"/>
      <c r="G79" s="103"/>
      <c r="H79" s="110"/>
      <c r="I79" s="39">
        <f>SUM(I73:I78)</f>
        <v>152.81672999999998</v>
      </c>
      <c r="J79" s="39"/>
      <c r="K79" s="39">
        <f t="shared" ref="K79" si="9">SUM(K73:K78)</f>
        <v>4.0214928947368414</v>
      </c>
      <c r="L79" s="24"/>
      <c r="M79" s="10"/>
    </row>
    <row r="81" spans="1:13" x14ac:dyDescent="0.25">
      <c r="A81" s="91" t="s">
        <v>99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</row>
    <row r="82" spans="1:13" ht="45" x14ac:dyDescent="0.25">
      <c r="A82" s="92" t="s">
        <v>20</v>
      </c>
      <c r="B82" s="93"/>
      <c r="C82" s="93"/>
      <c r="D82" s="93"/>
      <c r="E82" s="94"/>
      <c r="F82" s="19" t="s">
        <v>7</v>
      </c>
      <c r="G82" s="19" t="s">
        <v>60</v>
      </c>
      <c r="H82" s="19" t="s">
        <v>59</v>
      </c>
      <c r="I82" s="19" t="s">
        <v>65</v>
      </c>
      <c r="J82" s="19" t="s">
        <v>63</v>
      </c>
      <c r="K82" s="15" t="s">
        <v>64</v>
      </c>
      <c r="L82" s="17"/>
      <c r="M82" s="16"/>
    </row>
    <row r="83" spans="1:13" ht="35.25" customHeight="1" x14ac:dyDescent="0.25">
      <c r="A83" s="86" t="s">
        <v>21</v>
      </c>
      <c r="B83" s="86"/>
      <c r="C83" s="86"/>
      <c r="D83" s="86"/>
      <c r="E83" s="86"/>
      <c r="F83" s="34" t="s">
        <v>22</v>
      </c>
      <c r="G83" s="20">
        <v>2E-3</v>
      </c>
      <c r="H83" s="52">
        <f>'Услуга №1 '!H79</f>
        <v>400</v>
      </c>
      <c r="I83" s="22">
        <f>G83*H83*12</f>
        <v>9.6000000000000014</v>
      </c>
      <c r="J83" s="42">
        <f>J78</f>
        <v>38</v>
      </c>
      <c r="K83" s="38">
        <f>I83/J83</f>
        <v>0.25263157894736848</v>
      </c>
      <c r="L83" s="33"/>
      <c r="M83" s="28"/>
    </row>
    <row r="84" spans="1:13" ht="35.25" customHeight="1" x14ac:dyDescent="0.25">
      <c r="A84" s="86" t="s">
        <v>119</v>
      </c>
      <c r="B84" s="86"/>
      <c r="C84" s="86"/>
      <c r="D84" s="86"/>
      <c r="E84" s="86"/>
      <c r="F84" s="34" t="s">
        <v>25</v>
      </c>
      <c r="G84" s="20"/>
      <c r="H84" s="52"/>
      <c r="I84" s="22">
        <v>4.2</v>
      </c>
      <c r="J84" s="42">
        <v>38</v>
      </c>
      <c r="K84" s="59">
        <f>I84/J84</f>
        <v>0.11052631578947369</v>
      </c>
      <c r="L84" s="33"/>
      <c r="M84" s="28"/>
    </row>
    <row r="85" spans="1:13" ht="35.25" customHeight="1" x14ac:dyDescent="0.25">
      <c r="A85" s="86" t="s">
        <v>100</v>
      </c>
      <c r="B85" s="86"/>
      <c r="C85" s="86"/>
      <c r="D85" s="86"/>
      <c r="E85" s="86"/>
      <c r="F85" s="34" t="s">
        <v>101</v>
      </c>
      <c r="G85" s="20">
        <v>1E-3</v>
      </c>
      <c r="H85" s="52">
        <f>'Услуга №1 '!H81</f>
        <v>5000</v>
      </c>
      <c r="I85" s="22">
        <f>G85*H85*12</f>
        <v>60</v>
      </c>
      <c r="J85" s="42">
        <f>J83</f>
        <v>38</v>
      </c>
      <c r="K85" s="38">
        <f>I85/J85</f>
        <v>1.5789473684210527</v>
      </c>
      <c r="L85" s="33"/>
      <c r="M85" s="28"/>
    </row>
    <row r="86" spans="1:13" x14ac:dyDescent="0.25">
      <c r="A86" s="102" t="s">
        <v>23</v>
      </c>
      <c r="B86" s="103"/>
      <c r="C86" s="103"/>
      <c r="D86" s="103"/>
      <c r="E86" s="103"/>
      <c r="F86" s="103"/>
      <c r="G86" s="103"/>
      <c r="H86" s="110"/>
      <c r="I86" s="43">
        <f>SUM(I83:I85)</f>
        <v>73.8</v>
      </c>
      <c r="J86" s="44"/>
      <c r="K86" s="44">
        <f>SUM(K83:K85)</f>
        <v>1.9421052631578948</v>
      </c>
      <c r="L86" s="45"/>
      <c r="M86" s="28"/>
    </row>
    <row r="88" spans="1:13" x14ac:dyDescent="0.25">
      <c r="A88" s="91" t="s">
        <v>40</v>
      </c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</row>
    <row r="89" spans="1:13" ht="57.75" customHeight="1" x14ac:dyDescent="0.25">
      <c r="A89" s="92" t="s">
        <v>5</v>
      </c>
      <c r="B89" s="93"/>
      <c r="C89" s="93"/>
      <c r="D89" s="93"/>
      <c r="E89" s="94"/>
      <c r="F89" s="13" t="s">
        <v>6</v>
      </c>
      <c r="G89" s="13" t="s">
        <v>1</v>
      </c>
      <c r="H89" s="13" t="s">
        <v>61</v>
      </c>
      <c r="I89" s="13" t="s">
        <v>62</v>
      </c>
      <c r="J89" s="13" t="s">
        <v>63</v>
      </c>
      <c r="K89" s="15" t="s">
        <v>64</v>
      </c>
      <c r="L89" s="17"/>
    </row>
    <row r="90" spans="1:13" x14ac:dyDescent="0.25">
      <c r="A90" s="85" t="s">
        <v>3</v>
      </c>
      <c r="B90" s="85"/>
      <c r="C90" s="85"/>
      <c r="D90" s="85"/>
      <c r="E90" s="85"/>
      <c r="F90" s="35">
        <f>'Услуга №1 '!F86</f>
        <v>20472.11</v>
      </c>
      <c r="G90" s="20">
        <f>L18</f>
        <v>1E-3</v>
      </c>
      <c r="H90" s="47">
        <f>F90*G90*12</f>
        <v>245.66532000000001</v>
      </c>
      <c r="I90" s="22">
        <f>H90*1.302</f>
        <v>319.85624663999999</v>
      </c>
      <c r="J90" s="42">
        <f>J85</f>
        <v>38</v>
      </c>
      <c r="K90" s="23">
        <f>I90/J90</f>
        <v>8.417269648421053</v>
      </c>
      <c r="L90" s="24"/>
    </row>
    <row r="91" spans="1:13" ht="20.25" customHeight="1" x14ac:dyDescent="0.25">
      <c r="A91" s="85" t="s">
        <v>47</v>
      </c>
      <c r="B91" s="85"/>
      <c r="C91" s="85"/>
      <c r="D91" s="85"/>
      <c r="E91" s="85"/>
      <c r="F91" s="35">
        <f>'Услуга №1 '!F87</f>
        <v>17148.015499999998</v>
      </c>
      <c r="G91" s="20">
        <f>L19</f>
        <v>1E-3</v>
      </c>
      <c r="H91" s="47">
        <f>F91*G91*12</f>
        <v>205.776186</v>
      </c>
      <c r="I91" s="22">
        <f>H91*1.302</f>
        <v>267.92059417199999</v>
      </c>
      <c r="J91" s="42">
        <f>J90</f>
        <v>38</v>
      </c>
      <c r="K91" s="23">
        <f>I91/J91</f>
        <v>7.0505419518947363</v>
      </c>
      <c r="L91" s="24"/>
    </row>
    <row r="92" spans="1:13" x14ac:dyDescent="0.25">
      <c r="A92" s="36" t="s">
        <v>24</v>
      </c>
      <c r="B92" s="36"/>
      <c r="C92" s="36"/>
      <c r="D92" s="36"/>
      <c r="E92" s="36"/>
      <c r="F92" s="20"/>
      <c r="G92" s="20"/>
      <c r="H92" s="20"/>
      <c r="I92" s="43">
        <f>SUM(I90:I91)</f>
        <v>587.77684081200005</v>
      </c>
      <c r="J92" s="44"/>
      <c r="K92" s="44">
        <f>SUM(K90:K91)</f>
        <v>15.467811600315789</v>
      </c>
      <c r="L92" s="24"/>
    </row>
    <row r="93" spans="1:13" ht="10.5" customHeight="1" x14ac:dyDescent="0.25">
      <c r="F93" s="37"/>
      <c r="G93" s="37"/>
      <c r="H93" s="37"/>
      <c r="I93" s="37"/>
      <c r="J93" s="37"/>
      <c r="K93" s="37"/>
      <c r="L93" s="37"/>
    </row>
    <row r="94" spans="1:13" customFormat="1" x14ac:dyDescent="0.25">
      <c r="A94" s="111" t="s">
        <v>68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2"/>
      <c r="M94" s="10"/>
    </row>
    <row r="95" spans="1:13" ht="49.5" customHeight="1" x14ac:dyDescent="0.25">
      <c r="A95" s="86" t="s">
        <v>70</v>
      </c>
      <c r="B95" s="86"/>
      <c r="C95" s="86"/>
      <c r="D95" s="86"/>
      <c r="E95" s="86"/>
      <c r="F95" s="19" t="s">
        <v>7</v>
      </c>
      <c r="G95" s="19" t="s">
        <v>60</v>
      </c>
      <c r="H95" s="19" t="s">
        <v>59</v>
      </c>
      <c r="I95" s="19" t="s">
        <v>65</v>
      </c>
      <c r="J95" s="19" t="s">
        <v>63</v>
      </c>
      <c r="K95" s="15" t="s">
        <v>64</v>
      </c>
      <c r="L95" s="17"/>
    </row>
    <row r="96" spans="1:13" x14ac:dyDescent="0.25">
      <c r="A96" s="85" t="s">
        <v>102</v>
      </c>
      <c r="B96" s="85"/>
      <c r="C96" s="85"/>
      <c r="D96" s="85"/>
      <c r="E96" s="85"/>
      <c r="F96" s="20" t="s">
        <v>25</v>
      </c>
      <c r="G96" s="32">
        <v>0.1</v>
      </c>
      <c r="H96" s="47">
        <f>'Услуга №1 '!H92</f>
        <v>0</v>
      </c>
      <c r="I96" s="22">
        <v>43.45</v>
      </c>
      <c r="J96" s="42">
        <f>J91</f>
        <v>38</v>
      </c>
      <c r="K96" s="38">
        <f>I96/J96</f>
        <v>1.1434210526315791</v>
      </c>
      <c r="L96" s="24"/>
    </row>
    <row r="97" spans="1:13" customFormat="1" x14ac:dyDescent="0.25">
      <c r="A97" s="102" t="s">
        <v>69</v>
      </c>
      <c r="B97" s="103"/>
      <c r="C97" s="103"/>
      <c r="D97" s="103"/>
      <c r="E97" s="103"/>
      <c r="F97" s="103"/>
      <c r="G97" s="103"/>
      <c r="H97" s="103"/>
      <c r="I97" s="43">
        <f>SUM(I96:I96)</f>
        <v>43.45</v>
      </c>
      <c r="J97" s="44"/>
      <c r="K97" s="44">
        <f>SUM(K96:K96)</f>
        <v>1.1434210526315791</v>
      </c>
      <c r="L97" s="24"/>
      <c r="M97" s="10"/>
    </row>
    <row r="98" spans="1:13" x14ac:dyDescent="0.25">
      <c r="F98" s="37"/>
      <c r="G98" s="37"/>
      <c r="H98" s="37"/>
      <c r="I98" s="37"/>
      <c r="J98" s="37"/>
      <c r="K98" s="37"/>
      <c r="L98" s="37"/>
    </row>
    <row r="99" spans="1:13" x14ac:dyDescent="0.25">
      <c r="A99" s="91" t="s">
        <v>26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</row>
    <row r="101" spans="1:13" ht="15" customHeight="1" x14ac:dyDescent="0.25">
      <c r="A101" s="101" t="s">
        <v>27</v>
      </c>
      <c r="B101" s="101"/>
      <c r="C101" s="101"/>
      <c r="D101" s="86" t="s">
        <v>28</v>
      </c>
      <c r="E101" s="86"/>
      <c r="F101" s="86"/>
      <c r="G101" s="86"/>
      <c r="H101" s="86"/>
      <c r="I101" s="86"/>
      <c r="J101" s="86"/>
      <c r="K101" s="101" t="s">
        <v>39</v>
      </c>
      <c r="L101" s="101"/>
    </row>
    <row r="102" spans="1:13" ht="30" x14ac:dyDescent="0.25">
      <c r="A102" s="20" t="s">
        <v>29</v>
      </c>
      <c r="B102" s="14" t="s">
        <v>30</v>
      </c>
      <c r="C102" s="20" t="s">
        <v>31</v>
      </c>
      <c r="D102" s="20" t="s">
        <v>32</v>
      </c>
      <c r="E102" s="20" t="s">
        <v>33</v>
      </c>
      <c r="F102" s="20" t="s">
        <v>34</v>
      </c>
      <c r="G102" s="20" t="s">
        <v>35</v>
      </c>
      <c r="H102" s="20" t="s">
        <v>36</v>
      </c>
      <c r="I102" s="20" t="s">
        <v>37</v>
      </c>
      <c r="J102" s="20" t="s">
        <v>38</v>
      </c>
      <c r="K102" s="101"/>
      <c r="L102" s="101"/>
    </row>
    <row r="103" spans="1:13" x14ac:dyDescent="0.25">
      <c r="A103" s="22">
        <f>K56</f>
        <v>109.67586721957893</v>
      </c>
      <c r="B103" s="54">
        <f>K61</f>
        <v>0</v>
      </c>
      <c r="C103" s="20"/>
      <c r="D103" s="22">
        <f>K69</f>
        <v>10.2865</v>
      </c>
      <c r="E103" s="22">
        <f>K79</f>
        <v>4.0214928947368414</v>
      </c>
      <c r="F103" s="20"/>
      <c r="G103" s="22">
        <f>K86</f>
        <v>1.9421052631578948</v>
      </c>
      <c r="H103" s="20"/>
      <c r="I103" s="22">
        <f>K92</f>
        <v>15.467811600315789</v>
      </c>
      <c r="J103" s="22">
        <f>K97</f>
        <v>1.1434210526315791</v>
      </c>
      <c r="K103" s="99">
        <f>SUM(A103:J103)</f>
        <v>142.53719803042102</v>
      </c>
      <c r="L103" s="100"/>
    </row>
    <row r="105" spans="1:13" x14ac:dyDescent="0.25">
      <c r="A105" s="2"/>
      <c r="B105" s="3"/>
      <c r="C105" s="4"/>
      <c r="D105" s="5"/>
      <c r="E105" s="5"/>
      <c r="F105" s="5"/>
    </row>
    <row r="106" spans="1:13" ht="15.75" x14ac:dyDescent="0.25">
      <c r="A106" s="1" t="s">
        <v>56</v>
      </c>
      <c r="B106" s="1"/>
      <c r="C106" s="1"/>
      <c r="D106" s="1"/>
      <c r="E106" s="1"/>
      <c r="F106" s="18"/>
      <c r="G106" s="18" t="s">
        <v>58</v>
      </c>
      <c r="H106" s="18"/>
      <c r="I106" s="56">
        <f>I97+I92+I86+I79+I69+I61+I56</f>
        <v>5416.4135251560001</v>
      </c>
      <c r="L106" s="56">
        <f>K103*J96</f>
        <v>5416.4135251559992</v>
      </c>
    </row>
    <row r="107" spans="1:13" ht="15.75" x14ac:dyDescent="0.25">
      <c r="A107" s="6"/>
      <c r="B107" s="1"/>
      <c r="C107" s="7"/>
      <c r="D107" s="8"/>
      <c r="E107" s="8"/>
      <c r="F107" s="8"/>
    </row>
    <row r="108" spans="1:13" x14ac:dyDescent="0.25">
      <c r="I108" s="49"/>
    </row>
    <row r="109" spans="1:13" ht="15.75" x14ac:dyDescent="0.25">
      <c r="A109" s="6" t="str">
        <f>'Работа №2'!A105:C105</f>
        <v>Курлович Анастасия Вячеславовна</v>
      </c>
      <c r="B109" s="1"/>
      <c r="C109" s="6"/>
      <c r="D109" s="1"/>
      <c r="I109" s="49"/>
    </row>
    <row r="110" spans="1:13" ht="15.75" x14ac:dyDescent="0.25">
      <c r="A110" s="6" t="s">
        <v>57</v>
      </c>
      <c r="B110" s="1"/>
      <c r="C110" s="6"/>
      <c r="D110" s="1"/>
      <c r="I110" s="49"/>
    </row>
  </sheetData>
  <mergeCells count="102">
    <mergeCell ref="A90:E90"/>
    <mergeCell ref="A91:E91"/>
    <mergeCell ref="K103:L103"/>
    <mergeCell ref="A81:L81"/>
    <mergeCell ref="A82:E82"/>
    <mergeCell ref="A83:E83"/>
    <mergeCell ref="A85:E85"/>
    <mergeCell ref="A86:H86"/>
    <mergeCell ref="A94:L94"/>
    <mergeCell ref="A95:E95"/>
    <mergeCell ref="A96:E96"/>
    <mergeCell ref="A97:H97"/>
    <mergeCell ref="A99:L99"/>
    <mergeCell ref="A101:C101"/>
    <mergeCell ref="D101:J101"/>
    <mergeCell ref="K101:L102"/>
    <mergeCell ref="A66:E66"/>
    <mergeCell ref="A67:E67"/>
    <mergeCell ref="A73:E73"/>
    <mergeCell ref="A74:E74"/>
    <mergeCell ref="A88:L88"/>
    <mergeCell ref="A89:E89"/>
    <mergeCell ref="A76:E76"/>
    <mergeCell ref="A79:H79"/>
    <mergeCell ref="A78:E78"/>
    <mergeCell ref="A75:E75"/>
    <mergeCell ref="A69:H69"/>
    <mergeCell ref="A71:L71"/>
    <mergeCell ref="A72:E72"/>
    <mergeCell ref="A68:E68"/>
    <mergeCell ref="A77:E77"/>
    <mergeCell ref="A84:E84"/>
    <mergeCell ref="A55:E55"/>
    <mergeCell ref="A56:H56"/>
    <mergeCell ref="A58:L58"/>
    <mergeCell ref="A59:E59"/>
    <mergeCell ref="A60:E60"/>
    <mergeCell ref="A61:H61"/>
    <mergeCell ref="A63:L63"/>
    <mergeCell ref="A64:E64"/>
    <mergeCell ref="A65:E65"/>
    <mergeCell ref="A54:E54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2:E52"/>
    <mergeCell ref="A53:E53"/>
    <mergeCell ref="A42:E42"/>
    <mergeCell ref="A33:E33"/>
    <mergeCell ref="G33:K33"/>
    <mergeCell ref="A34:E34"/>
    <mergeCell ref="G34:K34"/>
    <mergeCell ref="A35:E35"/>
    <mergeCell ref="G35:K35"/>
    <mergeCell ref="A36:E36"/>
    <mergeCell ref="G36:K36"/>
    <mergeCell ref="A39:E39"/>
    <mergeCell ref="A40:E40"/>
    <mergeCell ref="A41:E41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25:E25"/>
    <mergeCell ref="G25:K25"/>
    <mergeCell ref="A18:E18"/>
    <mergeCell ref="G18:K18"/>
    <mergeCell ref="A19:E19"/>
    <mergeCell ref="G19:K19"/>
    <mergeCell ref="A20:E20"/>
    <mergeCell ref="G20:K20"/>
    <mergeCell ref="A26:E26"/>
    <mergeCell ref="G26:K26"/>
    <mergeCell ref="A21:E21"/>
    <mergeCell ref="G21:K21"/>
    <mergeCell ref="A22:E22"/>
    <mergeCell ref="G22:K22"/>
    <mergeCell ref="A23:E23"/>
    <mergeCell ref="G23:K23"/>
    <mergeCell ref="A4:E4"/>
    <mergeCell ref="A6:E6"/>
    <mergeCell ref="A8:L8"/>
    <mergeCell ref="A9:L9"/>
    <mergeCell ref="A10:L10"/>
    <mergeCell ref="A17:E17"/>
    <mergeCell ref="G17:K17"/>
    <mergeCell ref="A24:E24"/>
    <mergeCell ref="G24:K2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СВОД</vt:lpstr>
      <vt:lpstr>Услуга №1 </vt:lpstr>
      <vt:lpstr>Услуга №2</vt:lpstr>
      <vt:lpstr>Работа №1</vt:lpstr>
      <vt:lpstr>Работа №2</vt:lpstr>
      <vt:lpstr>Работа №3</vt:lpstr>
      <vt:lpstr>Работа №4</vt:lpstr>
      <vt:lpstr>'Услуга №1 '!Область_печати</vt:lpstr>
      <vt:lpstr>'Услуга №2'!Область_печати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2018-12-17T09:33:09Z</dcterms:modified>
</cp:coreProperties>
</file>