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755"/>
  </bookViews>
  <sheets>
    <sheet name="Услуга №1 на 01.01.2020" sheetId="23" r:id="rId1"/>
  </sheets>
  <calcPr calcId="162913" refMode="R1C1"/>
</workbook>
</file>

<file path=xl/calcChain.xml><?xml version="1.0" encoding="utf-8"?>
<calcChain xmlns="http://schemas.openxmlformats.org/spreadsheetml/2006/main">
  <c r="H128" i="23" l="1"/>
  <c r="L57" i="23"/>
  <c r="L128" i="23"/>
  <c r="I60" i="23" l="1"/>
  <c r="L67" i="23"/>
  <c r="F182" i="23"/>
  <c r="K57" i="23"/>
  <c r="K86" i="23"/>
  <c r="K60" i="23"/>
  <c r="I128" i="23" l="1"/>
  <c r="K128" i="23" s="1"/>
  <c r="H57" i="23"/>
  <c r="I57" i="23"/>
  <c r="L37" i="23"/>
  <c r="K97" i="23" l="1"/>
  <c r="G97" i="23"/>
  <c r="J175" i="23" l="1"/>
  <c r="I173" i="23"/>
  <c r="L172" i="23"/>
  <c r="I172" i="23"/>
  <c r="L162" i="23"/>
  <c r="I161" i="23"/>
  <c r="H161" i="23"/>
  <c r="I160" i="23"/>
  <c r="H160" i="23"/>
  <c r="I159" i="23"/>
  <c r="H159" i="23"/>
  <c r="L153" i="23"/>
  <c r="L152" i="23"/>
  <c r="L151" i="23"/>
  <c r="K150" i="23"/>
  <c r="I150" i="23"/>
  <c r="J150" i="23" s="1"/>
  <c r="L150" i="23" s="1"/>
  <c r="K149" i="23"/>
  <c r="I149" i="23"/>
  <c r="J149" i="23" s="1"/>
  <c r="L149" i="23" s="1"/>
  <c r="K148" i="23"/>
  <c r="I148" i="23"/>
  <c r="J148" i="23" s="1"/>
  <c r="L148" i="23" s="1"/>
  <c r="K147" i="23"/>
  <c r="I147" i="23"/>
  <c r="J147" i="23" s="1"/>
  <c r="L147" i="23" s="1"/>
  <c r="K146" i="23"/>
  <c r="I146" i="23"/>
  <c r="J146" i="23" s="1"/>
  <c r="L146" i="23" s="1"/>
  <c r="K145" i="23"/>
  <c r="I145" i="23"/>
  <c r="J145" i="23" s="1"/>
  <c r="L145" i="23" s="1"/>
  <c r="K144" i="23"/>
  <c r="I144" i="23"/>
  <c r="J144" i="23" s="1"/>
  <c r="L144" i="23" s="1"/>
  <c r="K143" i="23"/>
  <c r="I143" i="23"/>
  <c r="J143" i="23" s="1"/>
  <c r="L143" i="23" s="1"/>
  <c r="K142" i="23"/>
  <c r="I142" i="23"/>
  <c r="J142" i="23" s="1"/>
  <c r="L142" i="23" s="1"/>
  <c r="K141" i="23"/>
  <c r="I141" i="23"/>
  <c r="J141" i="23" s="1"/>
  <c r="L141" i="23" s="1"/>
  <c r="K140" i="23"/>
  <c r="I140" i="23"/>
  <c r="J140" i="23" s="1"/>
  <c r="L140" i="23" s="1"/>
  <c r="K139" i="23"/>
  <c r="I139" i="23"/>
  <c r="J139" i="23" s="1"/>
  <c r="L139" i="23" s="1"/>
  <c r="K138" i="23"/>
  <c r="I138" i="23"/>
  <c r="J138" i="23" s="1"/>
  <c r="L138" i="23" s="1"/>
  <c r="K137" i="23"/>
  <c r="I137" i="23"/>
  <c r="J137" i="23" s="1"/>
  <c r="L137" i="23" s="1"/>
  <c r="K136" i="23"/>
  <c r="I136" i="23"/>
  <c r="J136" i="23" s="1"/>
  <c r="L136" i="23" s="1"/>
  <c r="K135" i="23"/>
  <c r="I135" i="23"/>
  <c r="J135" i="23" s="1"/>
  <c r="L135" i="23" s="1"/>
  <c r="K134" i="23"/>
  <c r="I134" i="23"/>
  <c r="J134" i="23" s="1"/>
  <c r="L134" i="23" s="1"/>
  <c r="K133" i="23"/>
  <c r="J133" i="23"/>
  <c r="I133" i="23"/>
  <c r="K132" i="23"/>
  <c r="I132" i="23"/>
  <c r="J132" i="23" s="1"/>
  <c r="K131" i="23"/>
  <c r="J131" i="23"/>
  <c r="I131" i="23"/>
  <c r="L130" i="23"/>
  <c r="K130" i="23"/>
  <c r="J130" i="23"/>
  <c r="I130" i="23"/>
  <c r="K129" i="23"/>
  <c r="I129" i="23"/>
  <c r="J129" i="23" s="1"/>
  <c r="J122" i="23"/>
  <c r="L121" i="23"/>
  <c r="G182" i="23" s="1"/>
  <c r="H118" i="23"/>
  <c r="J116" i="23"/>
  <c r="J115" i="23"/>
  <c r="I110" i="23"/>
  <c r="K108" i="23"/>
  <c r="K107" i="23"/>
  <c r="K106" i="23"/>
  <c r="K105" i="23"/>
  <c r="I99" i="23"/>
  <c r="K98" i="23"/>
  <c r="G98" i="23"/>
  <c r="K96" i="23"/>
  <c r="G96" i="23"/>
  <c r="K95" i="23"/>
  <c r="G95" i="23"/>
  <c r="K94" i="23"/>
  <c r="G94" i="23"/>
  <c r="F37" i="23"/>
  <c r="J118" i="23" l="1"/>
  <c r="J182" i="23" s="1"/>
  <c r="K99" i="23"/>
  <c r="D182" i="23" s="1"/>
  <c r="K110" i="23"/>
  <c r="E182" i="23" s="1"/>
  <c r="L86" i="23"/>
  <c r="I154" i="23"/>
  <c r="J184" i="23" s="1"/>
  <c r="I182" i="23"/>
  <c r="A182" i="23"/>
  <c r="K182" i="23" l="1"/>
  <c r="L184" i="23" s="1"/>
</calcChain>
</file>

<file path=xl/sharedStrings.xml><?xml version="1.0" encoding="utf-8"?>
<sst xmlns="http://schemas.openxmlformats.org/spreadsheetml/2006/main" count="171" uniqueCount="119">
  <si>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</si>
  <si>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</si>
  <si>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</si>
  <si>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</si>
  <si>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</si>
  <si>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</si>
  <si>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</si>
  <si>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</si>
  <si>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</si>
  <si>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</si>
  <si>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Нормативный объем</t>
  </si>
  <si>
    <t>Общее полезное время исп-я имущ.комплекса</t>
  </si>
  <si>
    <t>Время исп-я имущ. комплекса на  1 зрителя</t>
  </si>
  <si>
    <t>Норма ресурса на 1 ед.услуги</t>
  </si>
  <si>
    <t>Тариф (цена), рублей</t>
  </si>
  <si>
    <t>Электроэнергия</t>
  </si>
  <si>
    <t>Теплоэнергия</t>
  </si>
  <si>
    <t>Водоотведение</t>
  </si>
  <si>
    <t>кВт час.</t>
  </si>
  <si>
    <t>Гкал</t>
  </si>
  <si>
    <t>м3</t>
  </si>
  <si>
    <t>Итого коммунальные услуги</t>
  </si>
  <si>
    <t>Затраты на содержание объектов недвижимого имущества</t>
  </si>
  <si>
    <t>Вывоз мусора</t>
  </si>
  <si>
    <t>ТО пожарной сигнализации</t>
  </si>
  <si>
    <t>договор</t>
  </si>
  <si>
    <t>Наименование затрат</t>
  </si>
  <si>
    <t>Наименование услуги связи</t>
  </si>
  <si>
    <t>Месяцев</t>
  </si>
  <si>
    <t>Абонентская связь</t>
  </si>
  <si>
    <t>кол-во номеров, ед.</t>
  </si>
  <si>
    <t>Итого услуги связи</t>
  </si>
  <si>
    <t>Итого работники, не связанные с оказанием услуг</t>
  </si>
  <si>
    <t>Затраты на прочие общехозяйственные нужды</t>
  </si>
  <si>
    <t>Прочие затрат</t>
  </si>
  <si>
    <t>Бумага</t>
  </si>
  <si>
    <t>Канцтовары</t>
  </si>
  <si>
    <t>Хозтовары</t>
  </si>
  <si>
    <t>пачек</t>
  </si>
  <si>
    <t>сумма в год</t>
  </si>
  <si>
    <t>Итого прочие общехоз.нужды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</si>
  <si>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</si>
  <si>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</si>
  <si>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</si>
  <si>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</si>
  <si>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</si>
  <si>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</si>
  <si>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</si>
  <si>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</si>
  <si>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УС</t>
  </si>
  <si>
    <t>ТУ</t>
  </si>
  <si>
    <t>ОТ2</t>
  </si>
  <si>
    <t>ПНЗ</t>
  </si>
  <si>
    <t>Базовый норматив затрат на оказание услуг, руб.</t>
  </si>
  <si>
    <r>
      <t xml:space="preserve">Прочее имущество </t>
    </r>
    <r>
      <rPr>
        <b/>
        <sz val="11"/>
        <color rgb="FFFF0000"/>
        <rFont val="Calibri"/>
        <family val="2"/>
        <charset val="204"/>
        <scheme val="minor"/>
      </rPr>
      <t>(?)</t>
    </r>
  </si>
  <si>
    <t>Затраты на оплату труда (с начислениями) работников, непосредственно не связанных с оказанием услуги</t>
  </si>
  <si>
    <t>Преподаватели</t>
  </si>
  <si>
    <r>
      <t xml:space="preserve">Содержание услуги:  </t>
    </r>
    <r>
      <rPr>
        <sz val="11"/>
        <color theme="1"/>
        <rFont val="Calibri"/>
        <family val="2"/>
        <charset val="204"/>
        <scheme val="minor"/>
      </rPr>
      <t>очно</t>
    </r>
  </si>
  <si>
    <t xml:space="preserve">Затраты на оплату труда (с начисленииями) работников, непосредственно связанных с оказанием услуги. </t>
  </si>
  <si>
    <t>8=6*7</t>
  </si>
  <si>
    <t>Затраты на транспортные услуги</t>
  </si>
  <si>
    <t>Наименование транспортных услуг</t>
  </si>
  <si>
    <t>Итого транспортные услуги</t>
  </si>
  <si>
    <t>Доставка грузов</t>
  </si>
  <si>
    <t>Наем транспортных средств</t>
  </si>
  <si>
    <t>Бензин</t>
  </si>
  <si>
    <t xml:space="preserve">Тариф (цена), рублей </t>
  </si>
  <si>
    <t>Исполнитель:</t>
  </si>
  <si>
    <t>Благовенко Н.С.</t>
  </si>
  <si>
    <t>7-45-95</t>
  </si>
  <si>
    <t>Нормативные затраты на одного обучающегося</t>
  </si>
  <si>
    <t>ФОТ за год</t>
  </si>
  <si>
    <t>4=2*3*12 мес</t>
  </si>
  <si>
    <t>ФОТ с начислениями на выплаты по оплате труда</t>
  </si>
  <si>
    <t>5=4*1,302</t>
  </si>
  <si>
    <t>Количество обучающихся</t>
  </si>
  <si>
    <t>7=5/6</t>
  </si>
  <si>
    <t>Затраты на оплату труда работников (%)</t>
  </si>
  <si>
    <t>Итого  по оплате труда</t>
  </si>
  <si>
    <t>Сумма в год</t>
  </si>
  <si>
    <t>Водоснабжение</t>
  </si>
  <si>
    <t>Прочие работы, услуги</t>
  </si>
  <si>
    <t>Медицинские услуги и санитарно-эпидимиологические работы и услуги</t>
  </si>
  <si>
    <t xml:space="preserve">Тариф (цена), рублей   </t>
  </si>
  <si>
    <t>Услуги связи</t>
  </si>
  <si>
    <t>ФОТ за год с учетом количества ставок</t>
  </si>
  <si>
    <t>Итого прочие работы, услуги</t>
  </si>
  <si>
    <t>Итого содержание объектов недвижимого имущества</t>
  </si>
  <si>
    <t>ИТОГО по муниципальной услуге</t>
  </si>
  <si>
    <t>Зам.директора по основной деятельности</t>
  </si>
  <si>
    <t>Начальник хозяйственного отдела</t>
  </si>
  <si>
    <t>Уборщик служебных помещений</t>
  </si>
  <si>
    <t>Утверждаю</t>
  </si>
  <si>
    <t>Приказ № ______ от ____________</t>
  </si>
  <si>
    <t>_________________ Н.Н. Гурулев</t>
  </si>
  <si>
    <t xml:space="preserve">Нормативный объем </t>
  </si>
  <si>
    <t xml:space="preserve">ИСХОДНЫЕ ДАННЫЕ И РЕЗУЛЬТАТЫ РАСЧЕТОВ  МБУДО ДХШ  г. НАЗАРОВО </t>
  </si>
  <si>
    <r>
      <t xml:space="preserve">Учреждение: </t>
    </r>
    <r>
      <rPr>
        <sz val="11"/>
        <color theme="1"/>
        <rFont val="Calibri"/>
        <family val="2"/>
        <charset val="204"/>
        <scheme val="minor"/>
      </rPr>
      <t>МБУДО "Детская художественная школа" г.Назарово Красноярского края</t>
    </r>
  </si>
  <si>
    <t>Реагирование на срабатывание средств тревожной сгнализации</t>
  </si>
  <si>
    <t>Установка противопожарных сертифицированных дверей</t>
  </si>
  <si>
    <r>
      <rPr>
        <b/>
        <sz val="11"/>
        <color theme="1"/>
        <rFont val="Calibri"/>
        <family val="2"/>
        <charset val="204"/>
        <scheme val="minor"/>
      </rPr>
      <t>Услуга: 1.</t>
    </r>
    <r>
      <rPr>
        <sz val="11"/>
        <color theme="1"/>
        <rFont val="Calibri"/>
        <family val="2"/>
        <charset val="204"/>
        <scheme val="minor"/>
      </rPr>
      <t xml:space="preserve"> Реализация дополнительных общеобразовательных предпрофессиональных программ в области искусств</t>
    </r>
  </si>
  <si>
    <t>БАЗОВОГО НОРМАТИВА ЗАТРАТ НА ОКАЗАНИЕ МУНИЦИПАЛЬНЫХ УСЛУГ  НА 01.01.2020 год</t>
  </si>
  <si>
    <r>
      <t xml:space="preserve">Наименование показателя объема: </t>
    </r>
    <r>
      <rPr>
        <sz val="11"/>
        <rFont val="Calibri"/>
        <family val="2"/>
        <charset val="204"/>
        <scheme val="minor"/>
      </rPr>
      <t>140 человек.</t>
    </r>
  </si>
  <si>
    <r>
      <t xml:space="preserve">Штатное расписание: </t>
    </r>
    <r>
      <rPr>
        <sz val="11"/>
        <rFont val="Calibri"/>
        <family val="2"/>
        <charset val="204"/>
        <scheme val="minor"/>
      </rPr>
      <t>16,39 человек</t>
    </r>
  </si>
  <si>
    <r>
      <t>Планируемое число потребителей в год:</t>
    </r>
    <r>
      <rPr>
        <sz val="11"/>
        <rFont val="Calibri"/>
        <family val="2"/>
        <charset val="204"/>
        <scheme val="minor"/>
      </rPr>
      <t xml:space="preserve"> 140  человек</t>
    </r>
  </si>
  <si>
    <t>М.Ю. Кузнецова</t>
  </si>
  <si>
    <t>Директор МБУДО ДХШ</t>
  </si>
  <si>
    <t>Слесарь - электрик по ремонту электрооборудования</t>
  </si>
  <si>
    <t>Рабочий по комплексному обслуживанию и ремонту здания</t>
  </si>
  <si>
    <t>Инспектор по кадрам</t>
  </si>
  <si>
    <t>Социальные пособия и компенсации персоналу в денежной форме</t>
  </si>
  <si>
    <t>Компенсационные выплаты работнику по уходу за ребенком (с рождения  до 3-х лет)</t>
  </si>
  <si>
    <t>чел.</t>
  </si>
  <si>
    <t>количество сотрудников</t>
  </si>
  <si>
    <t>количество месяцев</t>
  </si>
  <si>
    <t>размер оплаты пособия</t>
  </si>
  <si>
    <t>ИТОГО</t>
  </si>
  <si>
    <t>СП и КПВДФ</t>
  </si>
  <si>
    <t>8=6/7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</si>
</sst>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"/>
    <numFmt numFmtId="165" formatCode="#,##0.0"/>
    <numFmt numFmtId="166" formatCode="0.0"/>
    <numFmt numFmtId="167" formatCode="#,##0.000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3DBF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97">
    <xf numFmtId="0" fontId="0" fillId="0" borderId="0" xfId="0"/>
    <xf numFmtId="0" fontId="1" fillId="0" borderId="0" xfId="0" applyFont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Border="1"/>
    <xf numFmtId="2" fontId="0" fillId="0" borderId="0" xfId="0" applyNumberFormat="1" applyBorder="1"/>
    <xf numFmtId="0" fontId="1" fillId="0" borderId="0" xfId="0" applyFont="1" applyAlignment="1">
      <alignment horizontal="center"/>
    </xf>
    <xf numFmtId="4" fontId="0" fillId="0" borderId="1" xfId="0" applyNumberFormat="1" applyBorder="1"/>
    <xf numFmtId="4" fontId="0" fillId="2" borderId="1" xfId="0" applyNumberFormat="1" applyFill="1" applyBorder="1"/>
    <xf numFmtId="165" fontId="0" fillId="2" borderId="1" xfId="0" applyNumberFormat="1" applyFill="1" applyBorder="1"/>
    <xf numFmtId="3" fontId="0" fillId="2" borderId="1" xfId="0" applyNumberFormat="1" applyFill="1" applyBorder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2" borderId="0" xfId="0" applyFill="1"/>
    <xf numFmtId="4" fontId="2" fillId="2" borderId="1" xfId="0" applyNumberFormat="1" applyFont="1" applyFill="1" applyBorder="1"/>
    <xf numFmtId="2" fontId="4" fillId="2" borderId="0" xfId="0" applyNumberFormat="1" applyFont="1" applyFill="1" applyAlignment="1">
      <alignment horizontal="center"/>
    </xf>
    <xf numFmtId="0" fontId="2" fillId="0" borderId="1" xfId="0" applyFont="1" applyBorder="1" applyAlignment="1">
      <alignment wrapText="1"/>
    </xf>
    <xf numFmtId="1" fontId="0" fillId="2" borderId="1" xfId="0" applyNumberFormat="1" applyFill="1" applyBorder="1"/>
    <xf numFmtId="166" fontId="0" fillId="2" borderId="1" xfId="0" applyNumberFormat="1" applyFill="1" applyBorder="1"/>
    <xf numFmtId="0" fontId="5" fillId="0" borderId="0" xfId="0" applyFont="1"/>
    <xf numFmtId="4" fontId="1" fillId="0" borderId="1" xfId="0" applyNumberFormat="1" applyFont="1" applyBorder="1" applyAlignment="1">
      <alignment horizontal="left"/>
    </xf>
    <xf numFmtId="0" fontId="0" fillId="4" borderId="1" xfId="0" applyFill="1" applyBorder="1"/>
    <xf numFmtId="4" fontId="0" fillId="2" borderId="6" xfId="0" applyNumberFormat="1" applyFill="1" applyBorder="1"/>
    <xf numFmtId="0" fontId="0" fillId="0" borderId="0" xfId="0" applyBorder="1" applyAlignment="1">
      <alignment wrapText="1"/>
    </xf>
    <xf numFmtId="0" fontId="0" fillId="2" borderId="0" xfId="0" applyFill="1" applyBorder="1" applyAlignment="1">
      <alignment wrapText="1"/>
    </xf>
    <xf numFmtId="4" fontId="0" fillId="2" borderId="0" xfId="0" applyNumberFormat="1" applyFill="1" applyBorder="1"/>
    <xf numFmtId="4" fontId="0" fillId="2" borderId="7" xfId="0" applyNumberFormat="1" applyFill="1" applyBorder="1"/>
    <xf numFmtId="0" fontId="2" fillId="2" borderId="2" xfId="0" applyFont="1" applyFill="1" applyBorder="1" applyAlignment="1">
      <alignment wrapText="1"/>
    </xf>
    <xf numFmtId="0" fontId="1" fillId="2" borderId="0" xfId="0" applyFont="1" applyFill="1" applyBorder="1" applyAlignment="1">
      <alignment horizontal="left"/>
    </xf>
    <xf numFmtId="4" fontId="1" fillId="4" borderId="8" xfId="0" applyNumberFormat="1" applyFont="1" applyFill="1" applyBorder="1"/>
    <xf numFmtId="0" fontId="0" fillId="2" borderId="0" xfId="0" applyFill="1" applyBorder="1"/>
    <xf numFmtId="165" fontId="2" fillId="2" borderId="1" xfId="0" applyNumberFormat="1" applyFont="1" applyFill="1" applyBorder="1"/>
    <xf numFmtId="4" fontId="1" fillId="0" borderId="8" xfId="0" applyNumberFormat="1" applyFont="1" applyBorder="1"/>
    <xf numFmtId="2" fontId="0" fillId="2" borderId="1" xfId="0" applyNumberFormat="1" applyFill="1" applyBorder="1"/>
    <xf numFmtId="0" fontId="0" fillId="2" borderId="1" xfId="0" applyNumberFormat="1" applyFill="1" applyBorder="1"/>
    <xf numFmtId="4" fontId="1" fillId="4" borderId="9" xfId="0" applyNumberFormat="1" applyFont="1" applyFill="1" applyBorder="1"/>
    <xf numFmtId="4" fontId="1" fillId="5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/>
    <xf numFmtId="4" fontId="1" fillId="5" borderId="8" xfId="0" applyNumberFormat="1" applyFont="1" applyFill="1" applyBorder="1"/>
    <xf numFmtId="0" fontId="0" fillId="0" borderId="0" xfId="0" applyAlignment="1"/>
    <xf numFmtId="167" fontId="2" fillId="2" borderId="1" xfId="0" applyNumberFormat="1" applyFont="1" applyFill="1" applyBorder="1"/>
    <xf numFmtId="4" fontId="2" fillId="2" borderId="7" xfId="0" applyNumberFormat="1" applyFont="1" applyFill="1" applyBorder="1"/>
    <xf numFmtId="0" fontId="8" fillId="0" borderId="0" xfId="0" applyFont="1"/>
    <xf numFmtId="0" fontId="8" fillId="2" borderId="1" xfId="0" applyFont="1" applyFill="1" applyBorder="1"/>
    <xf numFmtId="2" fontId="8" fillId="2" borderId="1" xfId="0" applyNumberFormat="1" applyFont="1" applyFill="1" applyBorder="1"/>
    <xf numFmtId="1" fontId="8" fillId="2" borderId="2" xfId="0" applyNumberFormat="1" applyFont="1" applyFill="1" applyBorder="1"/>
    <xf numFmtId="166" fontId="8" fillId="2" borderId="1" xfId="0" applyNumberFormat="1" applyFont="1" applyFill="1" applyBorder="1"/>
    <xf numFmtId="165" fontId="0" fillId="2" borderId="7" xfId="0" applyNumberFormat="1" applyFill="1" applyBorder="1"/>
    <xf numFmtId="0" fontId="2" fillId="0" borderId="1" xfId="0" applyFont="1" applyFill="1" applyBorder="1" applyAlignment="1">
      <alignment wrapText="1"/>
    </xf>
    <xf numFmtId="0" fontId="2" fillId="2" borderId="1" xfId="0" applyFont="1" applyFill="1" applyBorder="1"/>
    <xf numFmtId="2" fontId="2" fillId="2" borderId="1" xfId="0" applyNumberFormat="1" applyFont="1" applyFill="1" applyBorder="1" applyAlignment="1">
      <alignment wrapText="1"/>
    </xf>
    <xf numFmtId="2" fontId="4" fillId="5" borderId="1" xfId="0" applyNumberFormat="1" applyFont="1" applyFill="1" applyBorder="1" applyAlignment="1">
      <alignment wrapText="1"/>
    </xf>
    <xf numFmtId="4" fontId="2" fillId="0" borderId="1" xfId="0" applyNumberFormat="1" applyFont="1" applyBorder="1"/>
    <xf numFmtId="4" fontId="2" fillId="0" borderId="7" xfId="0" applyNumberFormat="1" applyFont="1" applyBorder="1"/>
    <xf numFmtId="4" fontId="2" fillId="2" borderId="2" xfId="0" applyNumberFormat="1" applyFont="1" applyFill="1" applyBorder="1"/>
    <xf numFmtId="2" fontId="2" fillId="2" borderId="1" xfId="0" applyNumberFormat="1" applyFont="1" applyFill="1" applyBorder="1"/>
    <xf numFmtId="4" fontId="2" fillId="2" borderId="7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wrapText="1"/>
    </xf>
    <xf numFmtId="4" fontId="0" fillId="2" borderId="1" xfId="0" applyNumberFormat="1" applyFont="1" applyFill="1" applyBorder="1"/>
    <xf numFmtId="0" fontId="9" fillId="0" borderId="0" xfId="0" applyFont="1"/>
    <xf numFmtId="0" fontId="0" fillId="0" borderId="0" xfId="0" applyBorder="1" applyAlignment="1">
      <alignment horizontal="center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4" fontId="1" fillId="2" borderId="2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7" fillId="0" borderId="0" xfId="0" applyFont="1" applyAlignment="1"/>
    <xf numFmtId="0" fontId="7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/>
    <xf numFmtId="0" fontId="7" fillId="0" borderId="0" xfId="0" applyFont="1"/>
    <xf numFmtId="0" fontId="10" fillId="0" borderId="0" xfId="0" applyFont="1" applyAlignment="1"/>
    <xf numFmtId="0" fontId="10" fillId="0" borderId="0" xfId="0" applyFont="1"/>
    <xf numFmtId="0" fontId="2" fillId="0" borderId="0" xfId="0" applyFont="1"/>
    <xf numFmtId="0" fontId="2" fillId="0" borderId="1" xfId="0" applyFont="1" applyBorder="1"/>
    <xf numFmtId="0" fontId="2" fillId="0" borderId="1" xfId="0" applyFont="1" applyFill="1" applyBorder="1"/>
    <xf numFmtId="0" fontId="4" fillId="0" borderId="0" xfId="0" applyFont="1"/>
    <xf numFmtId="4" fontId="8" fillId="2" borderId="1" xfId="0" applyNumberFormat="1" applyFont="1" applyFill="1" applyBorder="1"/>
    <xf numFmtId="0" fontId="0" fillId="0" borderId="0" xfId="0" applyFont="1"/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2" fillId="0" borderId="1" xfId="0" applyFont="1" applyBorder="1"/>
    <xf numFmtId="4" fontId="1" fillId="5" borderId="1" xfId="0" applyNumberFormat="1" applyFont="1" applyFill="1" applyBorder="1" applyAlignment="1">
      <alignment wrapText="1"/>
    </xf>
    <xf numFmtId="4" fontId="8" fillId="2" borderId="2" xfId="0" applyNumberFormat="1" applyFont="1" applyFill="1" applyBorder="1"/>
    <xf numFmtId="3" fontId="8" fillId="2" borderId="1" xfId="0" applyNumberFormat="1" applyFont="1" applyFill="1" applyBorder="1"/>
    <xf numFmtId="0" fontId="0" fillId="2" borderId="0" xfId="0" applyFill="1" applyBorder="1" applyAlignment="1">
      <alignment horizontal="center"/>
    </xf>
    <xf numFmtId="165" fontId="0" fillId="2" borderId="0" xfId="0" applyNumberFormat="1" applyFill="1" applyBorder="1"/>
    <xf numFmtId="4" fontId="1" fillId="2" borderId="0" xfId="0" applyNumberFormat="1" applyFont="1" applyFill="1" applyBorder="1"/>
    <xf numFmtId="164" fontId="0" fillId="2" borderId="1" xfId="0" applyNumberFormat="1" applyFill="1" applyBorder="1" applyAlignment="1">
      <alignment wrapText="1"/>
    </xf>
    <xf numFmtId="4" fontId="0" fillId="2" borderId="1" xfId="0" applyNumberFormat="1" applyFill="1" applyBorder="1" applyAlignment="1">
      <alignment wrapText="1"/>
    </xf>
    <xf numFmtId="164" fontId="0" fillId="2" borderId="1" xfId="0" applyNumberFormat="1" applyFill="1" applyBorder="1"/>
    <xf numFmtId="0" fontId="13" fillId="6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left"/>
    </xf>
    <xf numFmtId="0" fontId="0" fillId="2" borderId="7" xfId="0" applyFill="1" applyBorder="1" applyAlignment="1">
      <alignment wrapText="1"/>
    </xf>
    <xf numFmtId="2" fontId="1" fillId="5" borderId="7" xfId="0" applyNumberFormat="1" applyFont="1" applyFill="1" applyBorder="1" applyAlignment="1">
      <alignment wrapText="1"/>
    </xf>
    <xf numFmtId="4" fontId="1" fillId="5" borderId="4" xfId="0" applyNumberFormat="1" applyFont="1" applyFill="1" applyBorder="1"/>
    <xf numFmtId="4" fontId="1" fillId="4" borderId="8" xfId="0" applyNumberFormat="1" applyFont="1" applyFill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 wrapText="1"/>
    </xf>
    <xf numFmtId="3" fontId="2" fillId="2" borderId="1" xfId="0" applyNumberFormat="1" applyFont="1" applyFill="1" applyBorder="1"/>
    <xf numFmtId="4" fontId="1" fillId="4" borderId="8" xfId="0" applyNumberFormat="1" applyFont="1" applyFill="1" applyBorder="1" applyAlignment="1"/>
    <xf numFmtId="4" fontId="0" fillId="2" borderId="2" xfId="0" applyNumberFormat="1" applyFill="1" applyBorder="1"/>
    <xf numFmtId="165" fontId="0" fillId="2" borderId="4" xfId="0" applyNumberFormat="1" applyFill="1" applyBorder="1"/>
    <xf numFmtId="4" fontId="1" fillId="2" borderId="1" xfId="0" applyNumberFormat="1" applyFont="1" applyFill="1" applyBorder="1" applyAlignment="1">
      <alignment horizontal="left"/>
    </xf>
    <xf numFmtId="0" fontId="14" fillId="0" borderId="0" xfId="0" applyFont="1"/>
    <xf numFmtId="0" fontId="7" fillId="0" borderId="0" xfId="0" applyFont="1" applyAlignment="1"/>
    <xf numFmtId="0" fontId="7" fillId="0" borderId="0" xfId="0" applyFont="1"/>
    <xf numFmtId="0" fontId="7" fillId="0" borderId="0" xfId="0" applyFont="1" applyAlignment="1">
      <alignment horizontal="left"/>
    </xf>
    <xf numFmtId="0" fontId="0" fillId="0" borderId="1" xfId="0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/>
    <xf numFmtId="0" fontId="2" fillId="0" borderId="3" xfId="0" applyFont="1" applyBorder="1" applyAlignment="1"/>
    <xf numFmtId="0" fontId="2" fillId="0" borderId="4" xfId="0" applyFont="1" applyBorder="1" applyAlignment="1"/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2" borderId="0" xfId="0" applyFill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wrapText="1"/>
    </xf>
    <xf numFmtId="0" fontId="1" fillId="3" borderId="5" xfId="0" applyFont="1" applyFill="1" applyBorder="1" applyAlignment="1"/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left"/>
    </xf>
    <xf numFmtId="0" fontId="0" fillId="2" borderId="3" xfId="0" applyFill="1" applyBorder="1" applyAlignment="1">
      <alignment horizontal="left"/>
    </xf>
    <xf numFmtId="0" fontId="0" fillId="2" borderId="4" xfId="0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center"/>
    </xf>
    <xf numFmtId="1" fontId="0" fillId="2" borderId="2" xfId="0" applyNumberFormat="1" applyFill="1" applyBorder="1" applyAlignment="1">
      <alignment horizontal="center" wrapText="1"/>
    </xf>
    <xf numFmtId="1" fontId="0" fillId="2" borderId="3" xfId="0" applyNumberFormat="1" applyFill="1" applyBorder="1" applyAlignment="1">
      <alignment horizontal="center" wrapText="1"/>
    </xf>
    <xf numFmtId="1" fontId="0" fillId="2" borderId="4" xfId="0" applyNumberFormat="1" applyFill="1" applyBorder="1" applyAlignment="1">
      <alignment horizontal="center" wrapText="1"/>
    </xf>
    <xf numFmtId="0" fontId="0" fillId="2" borderId="1" xfId="0" applyFill="1" applyBorder="1" applyAlignment="1">
      <alignment horizontal="left" wrapText="1"/>
    </xf>
    <xf numFmtId="0" fontId="0" fillId="2" borderId="2" xfId="0" applyFill="1" applyBorder="1" applyAlignment="1"/>
    <xf numFmtId="0" fontId="0" fillId="2" borderId="3" xfId="0" applyFill="1" applyBorder="1" applyAlignment="1"/>
    <xf numFmtId="0" fontId="0" fillId="2" borderId="4" xfId="0" applyFill="1" applyBorder="1" applyAlignment="1"/>
    <xf numFmtId="0" fontId="1" fillId="2" borderId="1" xfId="0" applyFont="1" applyFill="1" applyBorder="1" applyAlignment="1">
      <alignment horizontal="left"/>
    </xf>
    <xf numFmtId="4" fontId="2" fillId="0" borderId="1" xfId="0" applyNumberFormat="1" applyFont="1" applyBorder="1" applyAlignment="1">
      <alignment horizontal="left"/>
    </xf>
    <xf numFmtId="4" fontId="2" fillId="0" borderId="7" xfId="0" applyNumberFormat="1" applyFont="1" applyBorder="1" applyAlignment="1">
      <alignment horizontal="left"/>
    </xf>
    <xf numFmtId="4" fontId="1" fillId="0" borderId="2" xfId="0" applyNumberFormat="1" applyFont="1" applyBorder="1" applyAlignment="1">
      <alignment horizontal="left"/>
    </xf>
    <xf numFmtId="4" fontId="1" fillId="0" borderId="3" xfId="0" applyNumberFormat="1" applyFont="1" applyBorder="1" applyAlignment="1">
      <alignment horizontal="left"/>
    </xf>
    <xf numFmtId="4" fontId="1" fillId="0" borderId="4" xfId="0" applyNumberFormat="1" applyFont="1" applyBorder="1" applyAlignment="1">
      <alignment horizontal="left"/>
    </xf>
    <xf numFmtId="0" fontId="1" fillId="3" borderId="0" xfId="0" applyFont="1" applyFill="1" applyAlignment="1">
      <alignment horizontal="center"/>
    </xf>
    <xf numFmtId="0" fontId="2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 wrapText="1"/>
    </xf>
    <xf numFmtId="0" fontId="0" fillId="0" borderId="2" xfId="0" applyNumberFormat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2" fontId="2" fillId="2" borderId="2" xfId="0" applyNumberFormat="1" applyFont="1" applyFill="1" applyBorder="1" applyAlignment="1">
      <alignment horizontal="left"/>
    </xf>
    <xf numFmtId="2" fontId="2" fillId="2" borderId="3" xfId="0" applyNumberFormat="1" applyFont="1" applyFill="1" applyBorder="1" applyAlignment="1">
      <alignment horizontal="left"/>
    </xf>
    <xf numFmtId="2" fontId="2" fillId="2" borderId="4" xfId="0" applyNumberFormat="1" applyFont="1" applyFill="1" applyBorder="1" applyAlignment="1">
      <alignment horizontal="left"/>
    </xf>
    <xf numFmtId="0" fontId="2" fillId="2" borderId="2" xfId="0" applyFont="1" applyFill="1" applyBorder="1" applyAlignment="1">
      <alignment horizontal="left" wrapText="1"/>
    </xf>
    <xf numFmtId="0" fontId="2" fillId="2" borderId="3" xfId="0" applyFont="1" applyFill="1" applyBorder="1" applyAlignment="1">
      <alignment horizontal="left" wrapText="1"/>
    </xf>
    <xf numFmtId="0" fontId="2" fillId="2" borderId="4" xfId="0" applyFont="1" applyFill="1" applyBorder="1" applyAlignment="1">
      <alignment horizontal="left" wrapText="1"/>
    </xf>
    <xf numFmtId="0" fontId="1" fillId="2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1" fillId="3" borderId="0" xfId="0" applyFont="1" applyFill="1" applyBorder="1" applyAlignment="1"/>
    <xf numFmtId="0" fontId="8" fillId="2" borderId="1" xfId="0" applyFont="1" applyFill="1" applyBorder="1" applyAlignment="1">
      <alignment horizontal="left"/>
    </xf>
    <xf numFmtId="0" fontId="2" fillId="0" borderId="1" xfId="0" applyFont="1" applyBorder="1" applyAlignment="1">
      <alignment vertical="top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4" xfId="0" applyFill="1" applyBorder="1" applyAlignment="1">
      <alignment horizontal="left" wrapText="1"/>
    </xf>
    <xf numFmtId="4" fontId="1" fillId="2" borderId="2" xfId="0" applyNumberFormat="1" applyFont="1" applyFill="1" applyBorder="1" applyAlignment="1">
      <alignment horizontal="left"/>
    </xf>
    <xf numFmtId="4" fontId="1" fillId="2" borderId="3" xfId="0" applyNumberFormat="1" applyFont="1" applyFill="1" applyBorder="1" applyAlignment="1">
      <alignment horizontal="left"/>
    </xf>
    <xf numFmtId="4" fontId="1" fillId="2" borderId="4" xfId="0" applyNumberFormat="1" applyFont="1" applyFill="1" applyBorder="1" applyAlignment="1">
      <alignment horizontal="left"/>
    </xf>
    <xf numFmtId="4" fontId="0" fillId="0" borderId="2" xfId="0" applyNumberFormat="1" applyBorder="1"/>
    <xf numFmtId="4" fontId="0" fillId="0" borderId="4" xfId="0" applyNumberFormat="1" applyBorder="1"/>
    <xf numFmtId="4" fontId="0" fillId="2" borderId="2" xfId="0" applyNumberFormat="1" applyFill="1" applyBorder="1" applyAlignment="1">
      <alignment horizontal="left"/>
    </xf>
    <xf numFmtId="4" fontId="0" fillId="2" borderId="3" xfId="0" applyNumberFormat="1" applyFill="1" applyBorder="1" applyAlignment="1">
      <alignment horizontal="left"/>
    </xf>
    <xf numFmtId="4" fontId="0" fillId="2" borderId="4" xfId="0" applyNumberFormat="1" applyFill="1" applyBorder="1" applyAlignment="1">
      <alignment horizontal="left"/>
    </xf>
    <xf numFmtId="0" fontId="0" fillId="0" borderId="1" xfId="0" applyBorder="1" applyAlignment="1">
      <alignment horizontal="center" wrapText="1"/>
    </xf>
    <xf numFmtId="0" fontId="1" fillId="2" borderId="2" xfId="0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3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FFFF"/>
      <color rgb="FFF3DBF3"/>
      <color rgb="FFFF66FF"/>
      <color rgb="FF89F8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0"/>
  <sheetViews>
    <sheetView tabSelected="1" topLeftCell="A116" zoomScale="90" zoomScaleNormal="90" workbookViewId="0">
      <selection activeCell="K192" sqref="K191:K192"/>
    </sheetView>
  </sheetViews>
  <sheetFormatPr defaultRowHeight="15" x14ac:dyDescent="0.25"/>
  <cols>
    <col min="1" max="1" width="12.7109375" customWidth="1"/>
    <col min="2" max="2" width="10.42578125" customWidth="1"/>
    <col min="3" max="3" width="11.5703125" customWidth="1"/>
    <col min="4" max="4" width="15.5703125" customWidth="1"/>
    <col min="5" max="5" width="24.7109375" customWidth="1"/>
    <col min="6" max="6" width="16.42578125" customWidth="1"/>
    <col min="7" max="7" width="13.85546875" customWidth="1"/>
    <col min="8" max="8" width="17.42578125" customWidth="1"/>
    <col min="9" max="9" width="18.85546875" customWidth="1"/>
    <col min="10" max="10" width="15.42578125" customWidth="1"/>
    <col min="11" max="11" width="16" customWidth="1"/>
    <col min="12" max="12" width="15.28515625" customWidth="1"/>
    <col min="13" max="13" width="16.140625" customWidth="1"/>
  </cols>
  <sheetData>
    <row r="1" spans="1:12" ht="42" hidden="1" customHeight="1" x14ac:dyDescent="0.25"/>
    <row r="2" spans="1:12" s="73" customFormat="1" ht="16.5" customHeight="1" x14ac:dyDescent="0.25">
      <c r="A2" s="106" t="s">
        <v>92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</row>
    <row r="3" spans="1:12" s="73" customFormat="1" ht="15" customHeight="1" x14ac:dyDescent="0.25">
      <c r="A3" s="106" t="s">
        <v>93</v>
      </c>
      <c r="B3" s="106"/>
      <c r="C3" s="68"/>
      <c r="D3" s="68"/>
      <c r="E3" s="106"/>
      <c r="F3" s="106"/>
      <c r="G3" s="68"/>
      <c r="H3" s="68"/>
      <c r="I3" s="106"/>
      <c r="J3" s="106"/>
      <c r="K3" s="68"/>
      <c r="L3" s="68"/>
    </row>
    <row r="4" spans="1:12" s="73" customFormat="1" ht="33.75" customHeight="1" x14ac:dyDescent="0.25">
      <c r="A4" s="104" t="s">
        <v>94</v>
      </c>
      <c r="B4" s="104"/>
      <c r="C4" s="104"/>
      <c r="D4" s="69"/>
      <c r="E4" s="104"/>
      <c r="F4" s="104"/>
      <c r="G4" s="104"/>
      <c r="H4" s="70"/>
      <c r="I4" s="104"/>
      <c r="J4" s="104"/>
      <c r="K4" s="104"/>
      <c r="L4" s="70"/>
    </row>
    <row r="5" spans="1:12" ht="28.5" customHeight="1" x14ac:dyDescent="0.25">
      <c r="A5" s="71"/>
      <c r="B5" s="71"/>
      <c r="C5" s="71"/>
      <c r="D5" s="72"/>
      <c r="E5" s="66"/>
      <c r="F5" s="66"/>
      <c r="G5" s="66"/>
      <c r="H5" s="67"/>
      <c r="I5" s="66"/>
      <c r="J5" s="66"/>
      <c r="K5" s="66"/>
      <c r="L5" s="67"/>
    </row>
    <row r="6" spans="1:12" ht="1.5" hidden="1" customHeight="1" x14ac:dyDescent="0.25">
      <c r="A6" s="105"/>
      <c r="B6" s="105"/>
      <c r="C6" s="105"/>
      <c r="D6" s="67"/>
      <c r="E6" s="105"/>
      <c r="F6" s="105"/>
      <c r="G6" s="105"/>
      <c r="H6" s="67"/>
      <c r="I6" s="105"/>
      <c r="J6" s="105"/>
      <c r="K6" s="105"/>
      <c r="L6" s="67"/>
    </row>
    <row r="7" spans="1:12" ht="0.75" hidden="1" customHeight="1" x14ac:dyDescent="0.25">
      <c r="A7" s="39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</row>
    <row r="8" spans="1:12" ht="21" customHeight="1" x14ac:dyDescent="0.25">
      <c r="A8" s="115" t="s">
        <v>96</v>
      </c>
      <c r="B8" s="116"/>
      <c r="C8" s="116"/>
      <c r="D8" s="116"/>
      <c r="E8" s="116"/>
      <c r="F8" s="116"/>
      <c r="G8" s="116"/>
      <c r="H8" s="39"/>
      <c r="I8" s="39"/>
      <c r="J8" s="39"/>
      <c r="K8" s="39"/>
      <c r="L8" s="39"/>
    </row>
    <row r="9" spans="1:12" ht="18" customHeight="1" x14ac:dyDescent="0.25">
      <c r="A9" s="115" t="s">
        <v>101</v>
      </c>
      <c r="B9" s="116"/>
      <c r="C9" s="116"/>
      <c r="D9" s="116"/>
      <c r="E9" s="116"/>
      <c r="F9" s="116"/>
      <c r="G9" s="116"/>
      <c r="H9" s="39"/>
      <c r="I9" s="39"/>
      <c r="J9" s="39"/>
      <c r="K9" s="39"/>
      <c r="L9" s="39"/>
    </row>
    <row r="10" spans="1:12" ht="0.75" customHeight="1" x14ac:dyDescent="0.25">
      <c r="A10" s="115"/>
      <c r="B10" s="116"/>
      <c r="C10" s="116"/>
      <c r="D10" s="116"/>
      <c r="E10" s="116"/>
      <c r="F10" s="116"/>
      <c r="G10" s="116"/>
      <c r="H10" s="39"/>
      <c r="I10" s="39"/>
      <c r="J10" s="39"/>
      <c r="K10" s="39"/>
      <c r="L10" s="39"/>
    </row>
    <row r="11" spans="1:12" ht="12" hidden="1" customHeight="1" x14ac:dyDescent="0.25">
      <c r="A11" s="39"/>
      <c r="B11" s="39"/>
      <c r="C11" s="39"/>
      <c r="D11" s="39"/>
      <c r="E11" s="39"/>
      <c r="F11" s="39"/>
      <c r="G11" s="39"/>
      <c r="H11" s="39"/>
      <c r="I11" s="39"/>
      <c r="J11" s="39"/>
      <c r="K11" s="39"/>
      <c r="L11" s="39"/>
    </row>
    <row r="12" spans="1:12" ht="12" customHeight="1" x14ac:dyDescent="0.25">
      <c r="A12" s="39"/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</row>
    <row r="13" spans="1:12" x14ac:dyDescent="0.25">
      <c r="A13" s="1" t="s">
        <v>97</v>
      </c>
    </row>
    <row r="14" spans="1:12" x14ac:dyDescent="0.25">
      <c r="A14" s="78" t="s">
        <v>100</v>
      </c>
    </row>
    <row r="15" spans="1:12" x14ac:dyDescent="0.25">
      <c r="A15" s="1" t="s">
        <v>57</v>
      </c>
    </row>
    <row r="16" spans="1:12" x14ac:dyDescent="0.25">
      <c r="A16" s="76" t="s">
        <v>102</v>
      </c>
      <c r="B16" s="73"/>
      <c r="C16" s="73"/>
      <c r="D16" s="73"/>
      <c r="E16" s="73"/>
    </row>
    <row r="17" spans="1:12" x14ac:dyDescent="0.25">
      <c r="A17" s="76" t="s">
        <v>103</v>
      </c>
      <c r="B17" s="73"/>
      <c r="C17" s="73"/>
      <c r="D17" s="73"/>
      <c r="E17" s="42"/>
    </row>
    <row r="18" spans="1:12" ht="18.75" customHeight="1" x14ac:dyDescent="0.25">
      <c r="A18" s="117" t="s">
        <v>0</v>
      </c>
      <c r="B18" s="118"/>
      <c r="C18" s="118"/>
      <c r="D18" s="118"/>
      <c r="E18" s="119"/>
      <c r="F18" s="2" t="s">
        <v>1</v>
      </c>
      <c r="G18" s="117" t="s">
        <v>2</v>
      </c>
      <c r="H18" s="118"/>
      <c r="I18" s="118"/>
      <c r="J18" s="118"/>
      <c r="K18" s="119"/>
      <c r="L18" s="2" t="s">
        <v>1</v>
      </c>
    </row>
    <row r="19" spans="1:12" x14ac:dyDescent="0.25">
      <c r="A19" s="107" t="s">
        <v>56</v>
      </c>
      <c r="B19" s="107"/>
      <c r="C19" s="107"/>
      <c r="D19" s="107"/>
      <c r="E19" s="107"/>
      <c r="F19" s="74">
        <v>11.2</v>
      </c>
      <c r="G19" s="120" t="s">
        <v>3</v>
      </c>
      <c r="H19" s="120"/>
      <c r="I19" s="120"/>
      <c r="J19" s="120"/>
      <c r="K19" s="120"/>
      <c r="L19" s="74">
        <v>1</v>
      </c>
    </row>
    <row r="20" spans="1:12" x14ac:dyDescent="0.25">
      <c r="A20" s="107"/>
      <c r="B20" s="107"/>
      <c r="C20" s="107"/>
      <c r="D20" s="107"/>
      <c r="E20" s="107"/>
      <c r="F20" s="74"/>
      <c r="G20" s="108" t="s">
        <v>89</v>
      </c>
      <c r="H20" s="109"/>
      <c r="I20" s="109"/>
      <c r="J20" s="109"/>
      <c r="K20" s="110"/>
      <c r="L20" s="74">
        <v>1</v>
      </c>
    </row>
    <row r="21" spans="1:12" x14ac:dyDescent="0.25">
      <c r="A21" s="107"/>
      <c r="B21" s="107"/>
      <c r="C21" s="107"/>
      <c r="D21" s="107"/>
      <c r="E21" s="107"/>
      <c r="F21" s="74"/>
      <c r="G21" s="111" t="s">
        <v>90</v>
      </c>
      <c r="H21" s="111"/>
      <c r="I21" s="111"/>
      <c r="J21" s="111"/>
      <c r="K21" s="111"/>
      <c r="L21" s="74">
        <v>1</v>
      </c>
    </row>
    <row r="22" spans="1:12" x14ac:dyDescent="0.25">
      <c r="A22" s="107"/>
      <c r="B22" s="107"/>
      <c r="C22" s="107"/>
      <c r="D22" s="107"/>
      <c r="E22" s="107"/>
      <c r="F22" s="74"/>
      <c r="G22" s="112" t="s">
        <v>91</v>
      </c>
      <c r="H22" s="113"/>
      <c r="I22" s="113"/>
      <c r="J22" s="113"/>
      <c r="K22" s="114"/>
      <c r="L22" s="74">
        <v>1.44</v>
      </c>
    </row>
    <row r="23" spans="1:12" ht="15" customHeight="1" x14ac:dyDescent="0.25">
      <c r="A23" s="107"/>
      <c r="B23" s="107"/>
      <c r="C23" s="107"/>
      <c r="D23" s="107"/>
      <c r="E23" s="107"/>
      <c r="F23" s="74"/>
      <c r="G23" s="120" t="s">
        <v>107</v>
      </c>
      <c r="H23" s="120"/>
      <c r="I23" s="120"/>
      <c r="J23" s="120"/>
      <c r="K23" s="120"/>
      <c r="L23" s="74">
        <v>0.25</v>
      </c>
    </row>
    <row r="24" spans="1:12" ht="15" customHeight="1" x14ac:dyDescent="0.25">
      <c r="A24" s="107"/>
      <c r="B24" s="107"/>
      <c r="C24" s="107"/>
      <c r="D24" s="107"/>
      <c r="E24" s="107"/>
      <c r="F24" s="74"/>
      <c r="G24" s="120" t="s">
        <v>108</v>
      </c>
      <c r="H24" s="120"/>
      <c r="I24" s="120"/>
      <c r="J24" s="120"/>
      <c r="K24" s="120"/>
      <c r="L24" s="74">
        <v>0.25</v>
      </c>
    </row>
    <row r="25" spans="1:12" ht="15.75" customHeight="1" x14ac:dyDescent="0.25">
      <c r="A25" s="107"/>
      <c r="B25" s="107"/>
      <c r="C25" s="107"/>
      <c r="D25" s="107"/>
      <c r="E25" s="107"/>
      <c r="F25" s="74"/>
      <c r="G25" s="120" t="s">
        <v>109</v>
      </c>
      <c r="H25" s="120"/>
      <c r="I25" s="120"/>
      <c r="J25" s="120"/>
      <c r="K25" s="120"/>
      <c r="L25" s="74">
        <v>0.25</v>
      </c>
    </row>
    <row r="26" spans="1:12" ht="15.75" hidden="1" customHeight="1" x14ac:dyDescent="0.25">
      <c r="A26" s="121"/>
      <c r="B26" s="121"/>
      <c r="C26" s="121"/>
      <c r="D26" s="121"/>
      <c r="E26" s="121"/>
      <c r="F26" s="74"/>
      <c r="G26" s="120"/>
      <c r="H26" s="120"/>
      <c r="I26" s="120"/>
      <c r="J26" s="120"/>
      <c r="K26" s="120"/>
      <c r="L26" s="75"/>
    </row>
    <row r="27" spans="1:12" ht="15.75" hidden="1" customHeight="1" x14ac:dyDescent="0.25">
      <c r="A27" s="121"/>
      <c r="B27" s="121"/>
      <c r="C27" s="121"/>
      <c r="D27" s="121"/>
      <c r="E27" s="121"/>
      <c r="F27" s="74"/>
      <c r="G27" s="120"/>
      <c r="H27" s="120"/>
      <c r="I27" s="120"/>
      <c r="J27" s="120"/>
      <c r="K27" s="120"/>
      <c r="L27" s="75"/>
    </row>
    <row r="28" spans="1:12" ht="15.75" hidden="1" customHeight="1" x14ac:dyDescent="0.25">
      <c r="A28" s="121"/>
      <c r="B28" s="121"/>
      <c r="C28" s="121"/>
      <c r="D28" s="121"/>
      <c r="E28" s="121"/>
      <c r="F28" s="74"/>
      <c r="G28" s="120"/>
      <c r="H28" s="120"/>
      <c r="I28" s="120"/>
      <c r="J28" s="120"/>
      <c r="K28" s="120"/>
      <c r="L28" s="75"/>
    </row>
    <row r="29" spans="1:12" ht="15.75" hidden="1" customHeight="1" x14ac:dyDescent="0.25">
      <c r="A29" s="121"/>
      <c r="B29" s="121"/>
      <c r="C29" s="121"/>
      <c r="D29" s="121"/>
      <c r="E29" s="121"/>
      <c r="F29" s="74"/>
      <c r="G29" s="120"/>
      <c r="H29" s="120"/>
      <c r="I29" s="120"/>
      <c r="J29" s="120"/>
      <c r="K29" s="120"/>
      <c r="L29" s="75"/>
    </row>
    <row r="30" spans="1:12" ht="15.75" hidden="1" customHeight="1" x14ac:dyDescent="0.25">
      <c r="A30" s="121"/>
      <c r="B30" s="121"/>
      <c r="C30" s="121"/>
      <c r="D30" s="121"/>
      <c r="E30" s="121"/>
      <c r="F30" s="74"/>
      <c r="G30" s="120"/>
      <c r="H30" s="120"/>
      <c r="I30" s="120"/>
      <c r="J30" s="120"/>
      <c r="K30" s="120"/>
      <c r="L30" s="75"/>
    </row>
    <row r="31" spans="1:12" ht="15.75" hidden="1" customHeight="1" x14ac:dyDescent="0.25">
      <c r="A31" s="121"/>
      <c r="B31" s="121"/>
      <c r="C31" s="121"/>
      <c r="D31" s="121"/>
      <c r="E31" s="121"/>
      <c r="F31" s="74"/>
      <c r="G31" s="120"/>
      <c r="H31" s="120"/>
      <c r="I31" s="120"/>
      <c r="J31" s="120"/>
      <c r="K31" s="120"/>
      <c r="L31" s="75"/>
    </row>
    <row r="32" spans="1:12" ht="15.75" hidden="1" customHeight="1" x14ac:dyDescent="0.25">
      <c r="A32" s="121"/>
      <c r="B32" s="121"/>
      <c r="C32" s="121"/>
      <c r="D32" s="121"/>
      <c r="E32" s="121"/>
      <c r="F32" s="74"/>
      <c r="G32" s="120"/>
      <c r="H32" s="120"/>
      <c r="I32" s="120"/>
      <c r="J32" s="120"/>
      <c r="K32" s="120"/>
      <c r="L32" s="75"/>
    </row>
    <row r="33" spans="1:12" ht="15.75" hidden="1" customHeight="1" x14ac:dyDescent="0.25">
      <c r="A33" s="122"/>
      <c r="B33" s="123"/>
      <c r="C33" s="123"/>
      <c r="D33" s="123"/>
      <c r="E33" s="124"/>
      <c r="F33" s="74"/>
      <c r="G33" s="125"/>
      <c r="H33" s="126"/>
      <c r="I33" s="126"/>
      <c r="J33" s="126"/>
      <c r="K33" s="127"/>
      <c r="L33" s="75"/>
    </row>
    <row r="34" spans="1:12" ht="15.75" hidden="1" customHeight="1" x14ac:dyDescent="0.25">
      <c r="A34" s="122"/>
      <c r="B34" s="123"/>
      <c r="C34" s="123"/>
      <c r="D34" s="123"/>
      <c r="E34" s="124"/>
      <c r="F34" s="74"/>
      <c r="G34" s="125"/>
      <c r="H34" s="126"/>
      <c r="I34" s="126"/>
      <c r="J34" s="126"/>
      <c r="K34" s="127"/>
      <c r="L34" s="75"/>
    </row>
    <row r="35" spans="1:12" ht="15.75" hidden="1" customHeight="1" x14ac:dyDescent="0.25">
      <c r="A35" s="122"/>
      <c r="B35" s="123"/>
      <c r="C35" s="123"/>
      <c r="D35" s="123"/>
      <c r="E35" s="124"/>
      <c r="F35" s="74"/>
      <c r="G35" s="125"/>
      <c r="H35" s="126"/>
      <c r="I35" s="126"/>
      <c r="J35" s="126"/>
      <c r="K35" s="127"/>
      <c r="L35" s="75"/>
    </row>
    <row r="36" spans="1:12" ht="15.75" hidden="1" customHeight="1" x14ac:dyDescent="0.25">
      <c r="A36" s="122"/>
      <c r="B36" s="123"/>
      <c r="C36" s="123"/>
      <c r="D36" s="123"/>
      <c r="E36" s="124"/>
      <c r="F36" s="74"/>
      <c r="G36" s="125"/>
      <c r="H36" s="126"/>
      <c r="I36" s="126"/>
      <c r="J36" s="126"/>
      <c r="K36" s="127"/>
      <c r="L36" s="75"/>
    </row>
    <row r="37" spans="1:12" x14ac:dyDescent="0.25">
      <c r="A37" s="130" t="s">
        <v>4</v>
      </c>
      <c r="B37" s="130"/>
      <c r="C37" s="130"/>
      <c r="D37" s="130"/>
      <c r="E37" s="130"/>
      <c r="F37" s="81">
        <f>SUM(F19:F32)</f>
        <v>11.2</v>
      </c>
      <c r="G37" s="131" t="s">
        <v>4</v>
      </c>
      <c r="H37" s="131"/>
      <c r="I37" s="131"/>
      <c r="J37" s="131"/>
      <c r="K37" s="131"/>
      <c r="L37" s="81">
        <f>SUM(L19:L36)</f>
        <v>5.1899999999999995</v>
      </c>
    </row>
    <row r="38" spans="1:12" ht="0.75" customHeight="1" x14ac:dyDescent="0.25">
      <c r="A38" s="128"/>
      <c r="B38" s="128"/>
      <c r="C38" s="128"/>
      <c r="D38" s="128"/>
      <c r="E38" s="128"/>
      <c r="F38" s="4"/>
      <c r="G38" s="129"/>
      <c r="H38" s="129"/>
      <c r="I38" s="129"/>
      <c r="J38" s="129"/>
      <c r="K38" s="129"/>
      <c r="L38" s="30"/>
    </row>
    <row r="39" spans="1:12" hidden="1" x14ac:dyDescent="0.25">
      <c r="A39" s="128"/>
      <c r="B39" s="128"/>
      <c r="C39" s="128"/>
      <c r="D39" s="128"/>
      <c r="E39" s="128"/>
      <c r="F39" s="4"/>
      <c r="G39" s="129"/>
      <c r="H39" s="129"/>
      <c r="I39" s="129"/>
      <c r="J39" s="129"/>
      <c r="K39" s="129"/>
      <c r="L39" s="30"/>
    </row>
    <row r="40" spans="1:12" hidden="1" x14ac:dyDescent="0.25">
      <c r="A40" s="128"/>
      <c r="B40" s="128"/>
      <c r="C40" s="128"/>
      <c r="D40" s="128"/>
      <c r="E40" s="128"/>
      <c r="F40" s="4"/>
      <c r="G40" s="129"/>
      <c r="H40" s="129"/>
      <c r="I40" s="129"/>
      <c r="J40" s="129"/>
      <c r="K40" s="129"/>
      <c r="L40" s="30"/>
    </row>
    <row r="41" spans="1:12" hidden="1" x14ac:dyDescent="0.25">
      <c r="A41" s="128"/>
      <c r="B41" s="128"/>
      <c r="C41" s="128"/>
      <c r="D41" s="128"/>
      <c r="E41" s="128"/>
      <c r="F41" s="4"/>
      <c r="G41" s="129"/>
      <c r="H41" s="129"/>
      <c r="I41" s="129"/>
      <c r="J41" s="129"/>
      <c r="K41" s="129"/>
      <c r="L41" s="30"/>
    </row>
    <row r="42" spans="1:12" hidden="1" x14ac:dyDescent="0.25">
      <c r="A42" s="128"/>
      <c r="B42" s="128"/>
      <c r="C42" s="128"/>
      <c r="D42" s="128"/>
      <c r="E42" s="128"/>
      <c r="F42" s="4"/>
      <c r="G42" s="129"/>
      <c r="H42" s="129"/>
      <c r="I42" s="129"/>
      <c r="J42" s="129"/>
      <c r="K42" s="129"/>
      <c r="L42" s="30"/>
    </row>
    <row r="43" spans="1:12" ht="15" hidden="1" customHeight="1" x14ac:dyDescent="0.25">
      <c r="A43" s="128"/>
      <c r="B43" s="128"/>
      <c r="C43" s="128"/>
      <c r="D43" s="128"/>
      <c r="E43" s="128"/>
      <c r="F43" s="4"/>
      <c r="G43" s="129"/>
      <c r="H43" s="129"/>
      <c r="I43" s="129"/>
      <c r="J43" s="129"/>
      <c r="K43" s="129"/>
      <c r="L43" s="30"/>
    </row>
    <row r="44" spans="1:12" ht="15.75" hidden="1" customHeight="1" x14ac:dyDescent="0.25">
      <c r="A44" s="128"/>
      <c r="B44" s="128"/>
      <c r="C44" s="128"/>
      <c r="D44" s="128"/>
      <c r="E44" s="128"/>
      <c r="F44" s="4"/>
      <c r="G44" s="129"/>
      <c r="H44" s="129"/>
      <c r="I44" s="129"/>
      <c r="J44" s="129"/>
      <c r="K44" s="129"/>
      <c r="L44" s="30"/>
    </row>
    <row r="45" spans="1:12" ht="16.5" hidden="1" customHeight="1" x14ac:dyDescent="0.25">
      <c r="A45" s="128"/>
      <c r="B45" s="128"/>
      <c r="C45" s="128"/>
      <c r="D45" s="128"/>
      <c r="E45" s="128"/>
      <c r="F45" s="4"/>
      <c r="G45" s="129"/>
      <c r="H45" s="129"/>
      <c r="I45" s="129"/>
      <c r="J45" s="129"/>
      <c r="K45" s="129"/>
      <c r="L45" s="30"/>
    </row>
    <row r="46" spans="1:12" ht="13.5" hidden="1" customHeight="1" x14ac:dyDescent="0.25">
      <c r="A46" s="128"/>
      <c r="B46" s="128"/>
      <c r="C46" s="128"/>
      <c r="D46" s="128"/>
      <c r="E46" s="128"/>
      <c r="F46" s="4"/>
      <c r="G46" s="129"/>
      <c r="H46" s="129"/>
      <c r="I46" s="129"/>
      <c r="J46" s="129"/>
      <c r="K46" s="129"/>
      <c r="L46" s="30"/>
    </row>
    <row r="47" spans="1:12" ht="14.25" hidden="1" customHeight="1" x14ac:dyDescent="0.25">
      <c r="A47" s="128"/>
      <c r="B47" s="128"/>
      <c r="C47" s="128"/>
      <c r="D47" s="128"/>
      <c r="E47" s="128"/>
      <c r="F47" s="4"/>
      <c r="G47" s="129"/>
      <c r="H47" s="129"/>
      <c r="I47" s="129"/>
      <c r="J47" s="129"/>
      <c r="K47" s="129"/>
      <c r="L47" s="30"/>
    </row>
    <row r="48" spans="1:12" hidden="1" x14ac:dyDescent="0.25">
      <c r="A48" s="128"/>
      <c r="B48" s="128"/>
      <c r="C48" s="128"/>
      <c r="D48" s="128"/>
      <c r="E48" s="128"/>
      <c r="F48" s="4"/>
      <c r="G48" s="128"/>
      <c r="H48" s="128"/>
      <c r="I48" s="128"/>
      <c r="J48" s="128"/>
      <c r="K48" s="128"/>
      <c r="L48" s="30"/>
    </row>
    <row r="49" spans="1:12" ht="17.25" customHeight="1" x14ac:dyDescent="0.25">
      <c r="L49" s="13"/>
    </row>
    <row r="50" spans="1:12" x14ac:dyDescent="0.25">
      <c r="A50" s="76" t="s">
        <v>104</v>
      </c>
      <c r="B50" s="73"/>
      <c r="C50" s="73"/>
      <c r="D50" s="73"/>
      <c r="E50" s="42"/>
    </row>
    <row r="51" spans="1:12" ht="12.75" customHeight="1" x14ac:dyDescent="0.25">
      <c r="A51" s="1"/>
    </row>
    <row r="52" spans="1:12" ht="15" customHeight="1" x14ac:dyDescent="0.25">
      <c r="A52" s="136" t="s">
        <v>58</v>
      </c>
      <c r="B52" s="137"/>
      <c r="C52" s="137"/>
      <c r="D52" s="137"/>
      <c r="E52" s="137"/>
      <c r="F52" s="137"/>
      <c r="G52" s="137"/>
      <c r="H52" s="137"/>
      <c r="I52" s="137"/>
      <c r="J52" s="137"/>
      <c r="K52" s="137"/>
      <c r="L52" s="137"/>
    </row>
    <row r="53" spans="1:12" ht="60" x14ac:dyDescent="0.25">
      <c r="A53" s="138" t="s">
        <v>5</v>
      </c>
      <c r="B53" s="138"/>
      <c r="C53" s="138"/>
      <c r="D53" s="138"/>
      <c r="E53" s="138"/>
      <c r="F53" s="12" t="s">
        <v>6</v>
      </c>
      <c r="G53" s="12" t="s">
        <v>1</v>
      </c>
      <c r="H53" s="12" t="s">
        <v>71</v>
      </c>
      <c r="I53" s="12" t="s">
        <v>73</v>
      </c>
      <c r="J53" s="12" t="s">
        <v>75</v>
      </c>
      <c r="K53" s="12" t="s">
        <v>70</v>
      </c>
      <c r="L53" s="12" t="s">
        <v>77</v>
      </c>
    </row>
    <row r="54" spans="1:12" hidden="1" x14ac:dyDescent="0.25">
      <c r="A54" s="132"/>
      <c r="B54" s="132"/>
      <c r="C54" s="132"/>
      <c r="D54" s="132"/>
      <c r="E54" s="132"/>
      <c r="F54" s="11"/>
      <c r="G54" s="11"/>
      <c r="H54" s="11"/>
      <c r="I54" s="11"/>
      <c r="J54" s="33"/>
      <c r="K54" s="33"/>
      <c r="L54" s="33"/>
    </row>
    <row r="55" spans="1:12" hidden="1" x14ac:dyDescent="0.25">
      <c r="A55" s="132"/>
      <c r="B55" s="132"/>
      <c r="C55" s="132"/>
      <c r="D55" s="132"/>
      <c r="E55" s="132"/>
      <c r="F55" s="11"/>
      <c r="G55" s="11"/>
      <c r="H55" s="11"/>
      <c r="I55" s="11"/>
      <c r="J55" s="33"/>
      <c r="K55" s="33"/>
      <c r="L55" s="33"/>
    </row>
    <row r="56" spans="1:12" x14ac:dyDescent="0.25">
      <c r="A56" s="133">
        <v>1</v>
      </c>
      <c r="B56" s="134"/>
      <c r="C56" s="134"/>
      <c r="D56" s="134"/>
      <c r="E56" s="135"/>
      <c r="F56" s="11">
        <v>2</v>
      </c>
      <c r="G56" s="11">
        <v>3</v>
      </c>
      <c r="H56" s="11" t="s">
        <v>72</v>
      </c>
      <c r="I56" s="11" t="s">
        <v>74</v>
      </c>
      <c r="J56" s="34">
        <v>6</v>
      </c>
      <c r="K56" s="34" t="s">
        <v>76</v>
      </c>
      <c r="L56" s="34" t="s">
        <v>59</v>
      </c>
    </row>
    <row r="57" spans="1:12" x14ac:dyDescent="0.25">
      <c r="A57" s="132" t="s">
        <v>56</v>
      </c>
      <c r="B57" s="132"/>
      <c r="C57" s="132"/>
      <c r="D57" s="132"/>
      <c r="E57" s="132"/>
      <c r="F57" s="8">
        <v>17879.09</v>
      </c>
      <c r="G57" s="8">
        <v>11.2</v>
      </c>
      <c r="H57" s="58">
        <f>F57*G57*12+0.12</f>
        <v>2402949.8160000001</v>
      </c>
      <c r="I57" s="58">
        <f>H57*1.302+0.01</f>
        <v>3128640.670432</v>
      </c>
      <c r="J57" s="10">
        <v>140</v>
      </c>
      <c r="K57" s="8">
        <f>I57/J57</f>
        <v>22347.43336022857</v>
      </c>
      <c r="L57" s="9">
        <f>(3128640.67/4751323.9)*100</f>
        <v>65.847766556180261</v>
      </c>
    </row>
    <row r="58" spans="1:12" ht="15.75" thickBot="1" x14ac:dyDescent="0.3">
      <c r="A58" s="132"/>
      <c r="B58" s="132"/>
      <c r="C58" s="132"/>
      <c r="D58" s="132"/>
      <c r="E58" s="132"/>
      <c r="F58" s="8"/>
      <c r="G58" s="8"/>
      <c r="H58" s="8"/>
      <c r="I58" s="10"/>
      <c r="J58" s="9"/>
      <c r="K58" s="8"/>
      <c r="L58" s="8"/>
    </row>
    <row r="59" spans="1:12" hidden="1" x14ac:dyDescent="0.25">
      <c r="A59" s="132"/>
      <c r="B59" s="132"/>
      <c r="C59" s="132"/>
      <c r="D59" s="132"/>
      <c r="E59" s="132"/>
      <c r="F59" s="8"/>
      <c r="G59" s="8"/>
      <c r="H59" s="8"/>
      <c r="I59" s="26"/>
      <c r="J59" s="9"/>
      <c r="K59" s="8"/>
      <c r="L59" s="8"/>
    </row>
    <row r="60" spans="1:12" ht="15.75" thickBot="1" x14ac:dyDescent="0.3">
      <c r="A60" s="142" t="s">
        <v>78</v>
      </c>
      <c r="B60" s="142"/>
      <c r="C60" s="142"/>
      <c r="D60" s="142"/>
      <c r="E60" s="142"/>
      <c r="F60" s="8"/>
      <c r="G60" s="8"/>
      <c r="H60" s="100"/>
      <c r="I60" s="29">
        <f>I57</f>
        <v>3128640.670432</v>
      </c>
      <c r="J60" s="101"/>
      <c r="K60" s="37">
        <f>K57</f>
        <v>22347.43336022857</v>
      </c>
      <c r="L60" s="8"/>
    </row>
    <row r="61" spans="1:12" x14ac:dyDescent="0.25">
      <c r="A61" s="85"/>
      <c r="B61" s="85"/>
      <c r="C61" s="85"/>
      <c r="D61" s="85"/>
      <c r="E61" s="85"/>
      <c r="F61" s="25"/>
      <c r="G61" s="25"/>
      <c r="H61" s="25"/>
      <c r="I61" s="25"/>
      <c r="J61" s="86"/>
      <c r="K61" s="87"/>
      <c r="L61" s="25"/>
    </row>
    <row r="62" spans="1:12" ht="9" hidden="1" customHeight="1" x14ac:dyDescent="0.25">
      <c r="A62" s="60"/>
      <c r="B62" s="60"/>
      <c r="C62" s="60"/>
      <c r="D62" s="60"/>
      <c r="E62" s="60"/>
      <c r="F62" s="4"/>
      <c r="G62" s="4"/>
      <c r="H62" s="4"/>
      <c r="I62" s="4"/>
      <c r="J62" s="5"/>
      <c r="K62" s="4"/>
      <c r="L62" s="5"/>
    </row>
    <row r="63" spans="1:12" hidden="1" x14ac:dyDescent="0.25"/>
    <row r="64" spans="1:12" x14ac:dyDescent="0.25">
      <c r="A64" s="143" t="s">
        <v>110</v>
      </c>
      <c r="B64" s="143"/>
      <c r="C64" s="143"/>
      <c r="D64" s="143"/>
      <c r="E64" s="143"/>
      <c r="F64" s="143"/>
      <c r="G64" s="143"/>
      <c r="H64" s="143"/>
      <c r="I64" s="143"/>
      <c r="J64" s="143"/>
      <c r="K64" s="143"/>
      <c r="L64" s="143"/>
    </row>
    <row r="65" spans="1:12" ht="61.5" customHeight="1" x14ac:dyDescent="0.25">
      <c r="A65" s="138" t="s">
        <v>26</v>
      </c>
      <c r="B65" s="138"/>
      <c r="C65" s="138"/>
      <c r="D65" s="138"/>
      <c r="E65" s="138"/>
      <c r="F65" s="12" t="s">
        <v>7</v>
      </c>
      <c r="G65" s="91" t="s">
        <v>113</v>
      </c>
      <c r="H65" s="91" t="s">
        <v>114</v>
      </c>
      <c r="I65" s="91" t="s">
        <v>115</v>
      </c>
      <c r="J65" s="12" t="s">
        <v>75</v>
      </c>
      <c r="K65" s="3" t="s">
        <v>79</v>
      </c>
      <c r="L65" s="12" t="s">
        <v>70</v>
      </c>
    </row>
    <row r="66" spans="1:12" ht="15" customHeight="1" x14ac:dyDescent="0.25">
      <c r="A66" s="144">
        <v>1</v>
      </c>
      <c r="B66" s="145"/>
      <c r="C66" s="145"/>
      <c r="D66" s="145"/>
      <c r="E66" s="146"/>
      <c r="F66" s="12">
        <v>2</v>
      </c>
      <c r="G66" s="12">
        <v>3</v>
      </c>
      <c r="H66" s="12">
        <v>4</v>
      </c>
      <c r="I66" s="12">
        <v>5</v>
      </c>
      <c r="J66" s="12">
        <v>6</v>
      </c>
      <c r="K66" s="12">
        <v>7</v>
      </c>
      <c r="L66" s="12" t="s">
        <v>118</v>
      </c>
    </row>
    <row r="67" spans="1:12" ht="29.25" customHeight="1" thickBot="1" x14ac:dyDescent="0.3">
      <c r="A67" s="147" t="s">
        <v>111</v>
      </c>
      <c r="B67" s="147"/>
      <c r="C67" s="147"/>
      <c r="D67" s="147"/>
      <c r="E67" s="147"/>
      <c r="F67" s="11" t="s">
        <v>112</v>
      </c>
      <c r="G67" s="12">
        <v>2</v>
      </c>
      <c r="H67" s="11">
        <v>12</v>
      </c>
      <c r="I67">
        <v>60</v>
      </c>
      <c r="J67" s="12">
        <v>140</v>
      </c>
      <c r="K67" s="97">
        <v>1400</v>
      </c>
      <c r="L67" s="89">
        <f>K67/J67</f>
        <v>10</v>
      </c>
    </row>
    <row r="68" spans="1:12" ht="15" hidden="1" customHeight="1" x14ac:dyDescent="0.25">
      <c r="A68" s="132"/>
      <c r="B68" s="132"/>
      <c r="C68" s="132"/>
      <c r="D68" s="132"/>
      <c r="E68" s="132"/>
      <c r="F68" s="11"/>
      <c r="G68" s="12"/>
      <c r="H68" s="11"/>
      <c r="I68" s="88"/>
      <c r="J68" s="12"/>
      <c r="K68" s="89"/>
      <c r="L68" s="89"/>
    </row>
    <row r="69" spans="1:12" ht="15" hidden="1" customHeight="1" x14ac:dyDescent="0.25">
      <c r="A69" s="132"/>
      <c r="B69" s="132"/>
      <c r="C69" s="132"/>
      <c r="D69" s="132"/>
      <c r="E69" s="132"/>
      <c r="F69" s="11"/>
      <c r="G69" s="12"/>
      <c r="H69" s="11"/>
      <c r="I69" s="88"/>
      <c r="J69" s="12"/>
      <c r="K69" s="89"/>
      <c r="L69" s="89"/>
    </row>
    <row r="70" spans="1:12" ht="12.75" hidden="1" customHeight="1" x14ac:dyDescent="0.25">
      <c r="A70" s="132"/>
      <c r="B70" s="132"/>
      <c r="C70" s="132"/>
      <c r="D70" s="132"/>
      <c r="E70" s="132"/>
      <c r="F70" s="11"/>
      <c r="G70" s="12"/>
      <c r="H70" s="11"/>
      <c r="I70" s="88"/>
      <c r="J70" s="12"/>
      <c r="K70" s="89"/>
      <c r="L70" s="89"/>
    </row>
    <row r="71" spans="1:12" ht="15" hidden="1" customHeight="1" x14ac:dyDescent="0.25">
      <c r="A71" s="132"/>
      <c r="B71" s="132"/>
      <c r="C71" s="132"/>
      <c r="D71" s="132"/>
      <c r="E71" s="132"/>
      <c r="F71" s="11"/>
      <c r="G71" s="12"/>
      <c r="H71" s="11"/>
      <c r="I71" s="88"/>
      <c r="J71" s="12"/>
      <c r="K71" s="89"/>
      <c r="L71" s="89"/>
    </row>
    <row r="72" spans="1:12" ht="15" hidden="1" customHeight="1" x14ac:dyDescent="0.25">
      <c r="A72" s="139"/>
      <c r="B72" s="140"/>
      <c r="C72" s="140"/>
      <c r="D72" s="140"/>
      <c r="E72" s="141"/>
      <c r="F72" s="11"/>
      <c r="G72" s="12"/>
      <c r="H72" s="11"/>
      <c r="I72" s="88"/>
      <c r="J72" s="12"/>
      <c r="K72" s="89"/>
      <c r="L72" s="89"/>
    </row>
    <row r="73" spans="1:12" ht="15" hidden="1" customHeight="1" x14ac:dyDescent="0.25">
      <c r="A73" s="139"/>
      <c r="B73" s="140"/>
      <c r="C73" s="140"/>
      <c r="D73" s="140"/>
      <c r="E73" s="141"/>
      <c r="F73" s="11"/>
      <c r="G73" s="12"/>
      <c r="H73" s="11"/>
      <c r="I73" s="88"/>
      <c r="J73" s="12"/>
      <c r="K73" s="89"/>
      <c r="L73" s="89"/>
    </row>
    <row r="74" spans="1:12" ht="15" hidden="1" customHeight="1" x14ac:dyDescent="0.25">
      <c r="A74" s="139"/>
      <c r="B74" s="140"/>
      <c r="C74" s="140"/>
      <c r="D74" s="140"/>
      <c r="E74" s="141"/>
      <c r="F74" s="11"/>
      <c r="G74" s="12"/>
      <c r="H74" s="11"/>
      <c r="I74" s="88"/>
      <c r="J74" s="12"/>
      <c r="K74" s="89"/>
      <c r="L74" s="89"/>
    </row>
    <row r="75" spans="1:12" ht="15" hidden="1" customHeight="1" x14ac:dyDescent="0.25">
      <c r="A75" s="139"/>
      <c r="B75" s="140"/>
      <c r="C75" s="140"/>
      <c r="D75" s="140"/>
      <c r="E75" s="141"/>
      <c r="F75" s="11"/>
      <c r="G75" s="12"/>
      <c r="H75" s="11"/>
      <c r="I75" s="88"/>
      <c r="J75" s="12"/>
      <c r="K75" s="89"/>
      <c r="L75" s="89"/>
    </row>
    <row r="76" spans="1:12" ht="15" hidden="1" customHeight="1" x14ac:dyDescent="0.25">
      <c r="A76" s="139"/>
      <c r="B76" s="140"/>
      <c r="C76" s="140"/>
      <c r="D76" s="140"/>
      <c r="E76" s="141"/>
      <c r="F76" s="11"/>
      <c r="G76" s="12"/>
      <c r="H76" s="11"/>
      <c r="I76" s="88"/>
      <c r="J76" s="12"/>
      <c r="K76" s="89"/>
      <c r="L76" s="89"/>
    </row>
    <row r="77" spans="1:12" hidden="1" x14ac:dyDescent="0.25">
      <c r="A77" s="148"/>
      <c r="B77" s="149"/>
      <c r="C77" s="149"/>
      <c r="D77" s="149"/>
      <c r="E77" s="150"/>
      <c r="F77" s="11"/>
      <c r="G77" s="11"/>
      <c r="H77" s="11"/>
      <c r="I77" s="88"/>
      <c r="J77" s="11"/>
      <c r="K77" s="8"/>
      <c r="L77" s="89"/>
    </row>
    <row r="78" spans="1:12" hidden="1" x14ac:dyDescent="0.25">
      <c r="A78" s="148"/>
      <c r="B78" s="149"/>
      <c r="C78" s="149"/>
      <c r="D78" s="149"/>
      <c r="E78" s="150"/>
      <c r="F78" s="11"/>
      <c r="G78" s="11"/>
      <c r="H78" s="11"/>
      <c r="I78" s="88"/>
      <c r="J78" s="11"/>
      <c r="K78" s="8"/>
      <c r="L78" s="89"/>
    </row>
    <row r="79" spans="1:12" hidden="1" x14ac:dyDescent="0.25">
      <c r="A79" s="148"/>
      <c r="B79" s="149"/>
      <c r="C79" s="149"/>
      <c r="D79" s="149"/>
      <c r="E79" s="150"/>
      <c r="F79" s="11"/>
      <c r="G79" s="11"/>
      <c r="H79" s="11"/>
      <c r="I79" s="88"/>
      <c r="J79" s="11"/>
      <c r="K79" s="8"/>
      <c r="L79" s="89"/>
    </row>
    <row r="80" spans="1:12" hidden="1" x14ac:dyDescent="0.25">
      <c r="A80" s="148"/>
      <c r="B80" s="149"/>
      <c r="C80" s="149"/>
      <c r="D80" s="149"/>
      <c r="E80" s="150"/>
      <c r="F80" s="11"/>
      <c r="G80" s="11"/>
      <c r="H80" s="11"/>
      <c r="I80" s="88"/>
      <c r="J80" s="11"/>
      <c r="K80" s="8"/>
      <c r="L80" s="89"/>
    </row>
    <row r="81" spans="1:12" hidden="1" x14ac:dyDescent="0.25">
      <c r="A81" s="148"/>
      <c r="B81" s="149"/>
      <c r="C81" s="149"/>
      <c r="D81" s="149"/>
      <c r="E81" s="150"/>
      <c r="F81" s="11"/>
      <c r="G81" s="11"/>
      <c r="H81" s="11"/>
      <c r="I81" s="88"/>
      <c r="J81" s="11"/>
      <c r="K81" s="8"/>
      <c r="L81" s="89"/>
    </row>
    <row r="82" spans="1:12" hidden="1" x14ac:dyDescent="0.25">
      <c r="A82" s="148"/>
      <c r="B82" s="149"/>
      <c r="C82" s="149"/>
      <c r="D82" s="149"/>
      <c r="E82" s="150"/>
      <c r="F82" s="11"/>
      <c r="G82" s="11"/>
      <c r="H82" s="11"/>
      <c r="I82" s="88"/>
      <c r="J82" s="11"/>
      <c r="K82" s="8"/>
      <c r="L82" s="89"/>
    </row>
    <row r="83" spans="1:12" hidden="1" x14ac:dyDescent="0.25">
      <c r="A83" s="148"/>
      <c r="B83" s="149"/>
      <c r="C83" s="149"/>
      <c r="D83" s="149"/>
      <c r="E83" s="150"/>
      <c r="F83" s="11"/>
      <c r="G83" s="11"/>
      <c r="H83" s="11"/>
      <c r="I83" s="88"/>
      <c r="J83" s="11"/>
      <c r="K83" s="8"/>
      <c r="L83" s="89"/>
    </row>
    <row r="84" spans="1:12" hidden="1" x14ac:dyDescent="0.25">
      <c r="A84" s="148"/>
      <c r="B84" s="149"/>
      <c r="C84" s="149"/>
      <c r="D84" s="149"/>
      <c r="E84" s="150"/>
      <c r="F84" s="11"/>
      <c r="G84" s="11"/>
      <c r="H84" s="11"/>
      <c r="I84" s="88"/>
      <c r="J84" s="11"/>
      <c r="K84" s="8"/>
      <c r="L84" s="89"/>
    </row>
    <row r="85" spans="1:12" hidden="1" x14ac:dyDescent="0.25">
      <c r="A85" s="151" t="s">
        <v>54</v>
      </c>
      <c r="B85" s="151"/>
      <c r="C85" s="151"/>
      <c r="D85" s="151"/>
      <c r="E85" s="151"/>
      <c r="F85" s="11"/>
      <c r="G85" s="11"/>
      <c r="H85" s="11"/>
      <c r="I85" s="90"/>
      <c r="J85" s="11"/>
      <c r="K85" s="26"/>
      <c r="L85" s="8"/>
    </row>
    <row r="86" spans="1:12" ht="15.75" thickBot="1" x14ac:dyDescent="0.3">
      <c r="A86" s="79" t="s">
        <v>116</v>
      </c>
      <c r="B86" s="80"/>
      <c r="C86" s="80"/>
      <c r="D86" s="80"/>
      <c r="E86" s="80"/>
      <c r="F86" s="80"/>
      <c r="G86" s="80"/>
      <c r="H86" s="80"/>
      <c r="I86" s="80"/>
      <c r="J86" s="80"/>
      <c r="K86" s="96">
        <f>K67</f>
        <v>1400</v>
      </c>
      <c r="L86" s="95">
        <f>L85+L69+L68+L67</f>
        <v>10</v>
      </c>
    </row>
    <row r="87" spans="1:12" ht="0.75" customHeight="1" x14ac:dyDescent="0.25"/>
    <row r="88" spans="1:12" ht="9.75" hidden="1" customHeight="1" x14ac:dyDescent="0.25"/>
    <row r="89" spans="1:12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</row>
    <row r="90" spans="1:12" ht="30.75" hidden="1" customHeight="1" x14ac:dyDescent="0.25">
      <c r="A90" s="159"/>
      <c r="B90" s="159"/>
      <c r="C90" s="159"/>
      <c r="D90" s="159"/>
      <c r="E90" s="159"/>
      <c r="F90" s="159"/>
      <c r="G90" s="159"/>
      <c r="H90" s="159"/>
      <c r="I90" s="159"/>
      <c r="J90" s="159"/>
      <c r="K90" s="159"/>
      <c r="L90" s="15"/>
    </row>
    <row r="91" spans="1:12" x14ac:dyDescent="0.25">
      <c r="A91" s="157" t="s">
        <v>8</v>
      </c>
      <c r="B91" s="157"/>
      <c r="C91" s="157"/>
      <c r="D91" s="157"/>
      <c r="E91" s="157"/>
      <c r="F91" s="157"/>
      <c r="G91" s="157"/>
      <c r="H91" s="157"/>
      <c r="I91" s="157"/>
      <c r="J91" s="157"/>
      <c r="K91" s="157"/>
      <c r="L91" s="157"/>
    </row>
    <row r="92" spans="1:12" ht="58.5" customHeight="1" x14ac:dyDescent="0.25">
      <c r="A92" s="121" t="s">
        <v>9</v>
      </c>
      <c r="B92" s="121"/>
      <c r="C92" s="121"/>
      <c r="D92" s="121"/>
      <c r="E92" s="121"/>
      <c r="F92" s="3" t="s">
        <v>7</v>
      </c>
      <c r="G92" s="16" t="s">
        <v>95</v>
      </c>
      <c r="H92" s="3" t="s">
        <v>66</v>
      </c>
      <c r="I92" s="3" t="s">
        <v>79</v>
      </c>
      <c r="J92" s="12" t="s">
        <v>75</v>
      </c>
      <c r="K92" s="12" t="s">
        <v>70</v>
      </c>
    </row>
    <row r="93" spans="1:12" ht="18.75" customHeight="1" x14ac:dyDescent="0.25">
      <c r="A93" s="160">
        <v>1</v>
      </c>
      <c r="B93" s="161"/>
      <c r="C93" s="161"/>
      <c r="D93" s="161"/>
      <c r="E93" s="162"/>
      <c r="F93" s="3">
        <v>2</v>
      </c>
      <c r="G93" s="3">
        <v>3</v>
      </c>
      <c r="H93" s="12">
        <v>4</v>
      </c>
      <c r="I93" s="12">
        <v>5</v>
      </c>
      <c r="J93" s="34">
        <v>6</v>
      </c>
      <c r="K93" s="34" t="s">
        <v>76</v>
      </c>
      <c r="L93" s="23"/>
    </row>
    <row r="94" spans="1:12" x14ac:dyDescent="0.25">
      <c r="A94" s="152" t="s">
        <v>15</v>
      </c>
      <c r="B94" s="152"/>
      <c r="C94" s="152"/>
      <c r="D94" s="152"/>
      <c r="E94" s="152"/>
      <c r="F94" s="52" t="s">
        <v>18</v>
      </c>
      <c r="G94" s="40">
        <f>I94/H94</f>
        <v>10.5</v>
      </c>
      <c r="H94" s="14">
        <v>7477.32</v>
      </c>
      <c r="I94" s="14">
        <v>78511.86</v>
      </c>
      <c r="J94" s="10">
        <v>140</v>
      </c>
      <c r="K94" s="14">
        <f>I94/J94</f>
        <v>560.79899999999998</v>
      </c>
      <c r="L94" s="4"/>
    </row>
    <row r="95" spans="1:12" x14ac:dyDescent="0.25">
      <c r="A95" s="152" t="s">
        <v>16</v>
      </c>
      <c r="B95" s="152"/>
      <c r="C95" s="152"/>
      <c r="D95" s="152"/>
      <c r="E95" s="152"/>
      <c r="F95" s="52" t="s">
        <v>19</v>
      </c>
      <c r="G95" s="40">
        <f t="shared" ref="G95:G98" si="0">I95/H95</f>
        <v>142</v>
      </c>
      <c r="H95" s="14">
        <v>1744.64</v>
      </c>
      <c r="I95" s="14">
        <v>247738.88</v>
      </c>
      <c r="J95" s="10">
        <v>140</v>
      </c>
      <c r="K95" s="14">
        <f t="shared" ref="K95:K98" si="1">I95/J95</f>
        <v>1769.5634285714286</v>
      </c>
    </row>
    <row r="96" spans="1:12" x14ac:dyDescent="0.25">
      <c r="A96" s="152" t="s">
        <v>23</v>
      </c>
      <c r="B96" s="152"/>
      <c r="C96" s="152"/>
      <c r="D96" s="152"/>
      <c r="E96" s="152"/>
      <c r="F96" s="52" t="s">
        <v>20</v>
      </c>
      <c r="G96" s="40">
        <f t="shared" si="0"/>
        <v>4.8554750000000002</v>
      </c>
      <c r="H96" s="14">
        <v>800</v>
      </c>
      <c r="I96" s="14">
        <v>3884.38</v>
      </c>
      <c r="J96" s="10">
        <v>140</v>
      </c>
      <c r="K96" s="14">
        <f t="shared" si="1"/>
        <v>27.745571428571431</v>
      </c>
    </row>
    <row r="97" spans="1:12" x14ac:dyDescent="0.25">
      <c r="A97" s="152" t="s">
        <v>80</v>
      </c>
      <c r="B97" s="152"/>
      <c r="C97" s="152"/>
      <c r="D97" s="152"/>
      <c r="E97" s="152"/>
      <c r="F97" s="52" t="s">
        <v>20</v>
      </c>
      <c r="G97" s="40">
        <f t="shared" ref="G97" si="2">I97/H97</f>
        <v>113.99999999999999</v>
      </c>
      <c r="H97" s="14">
        <v>40.96</v>
      </c>
      <c r="I97" s="14">
        <v>4669.4399999999996</v>
      </c>
      <c r="J97" s="10">
        <v>140</v>
      </c>
      <c r="K97" s="14">
        <f t="shared" ref="K97" si="3">I97/J97</f>
        <v>33.353142857142856</v>
      </c>
    </row>
    <row r="98" spans="1:12" ht="15.75" thickBot="1" x14ac:dyDescent="0.3">
      <c r="A98" s="153" t="s">
        <v>17</v>
      </c>
      <c r="B98" s="153"/>
      <c r="C98" s="153"/>
      <c r="D98" s="153"/>
      <c r="E98" s="153"/>
      <c r="F98" s="53" t="s">
        <v>20</v>
      </c>
      <c r="G98" s="40">
        <f t="shared" si="0"/>
        <v>114.00000000000001</v>
      </c>
      <c r="H98" s="41">
        <v>59.65</v>
      </c>
      <c r="I98" s="41">
        <v>6800.1</v>
      </c>
      <c r="J98" s="10">
        <v>140</v>
      </c>
      <c r="K98" s="14">
        <f t="shared" si="1"/>
        <v>48.572142857142858</v>
      </c>
    </row>
    <row r="99" spans="1:12" ht="15.75" thickBot="1" x14ac:dyDescent="0.3">
      <c r="A99" s="154" t="s">
        <v>21</v>
      </c>
      <c r="B99" s="155"/>
      <c r="C99" s="155"/>
      <c r="D99" s="155"/>
      <c r="E99" s="156"/>
      <c r="F99" s="20"/>
      <c r="G99" s="20"/>
      <c r="H99" s="20"/>
      <c r="I99" s="35">
        <f>SUM(I94:I98)</f>
        <v>341604.66</v>
      </c>
      <c r="J99" s="2"/>
      <c r="K99" s="36">
        <f>SUM(K94:K98)</f>
        <v>2440.0332857142857</v>
      </c>
      <c r="L99" s="13"/>
    </row>
    <row r="100" spans="1:12" ht="31.5" customHeight="1" x14ac:dyDescent="0.25"/>
    <row r="101" spans="1:12" x14ac:dyDescent="0.25">
      <c r="A101" s="157" t="s">
        <v>22</v>
      </c>
      <c r="B101" s="157"/>
      <c r="C101" s="157"/>
      <c r="D101" s="157"/>
      <c r="E101" s="157"/>
      <c r="F101" s="157"/>
      <c r="G101" s="157"/>
      <c r="H101" s="157"/>
      <c r="I101" s="157"/>
      <c r="J101" s="157"/>
      <c r="K101" s="157"/>
      <c r="L101" s="157"/>
    </row>
    <row r="103" spans="1:12" ht="57.75" customHeight="1" x14ac:dyDescent="0.25">
      <c r="A103" s="138" t="s">
        <v>26</v>
      </c>
      <c r="B103" s="138"/>
      <c r="C103" s="138"/>
      <c r="D103" s="138"/>
      <c r="E103" s="138"/>
      <c r="F103" s="12" t="s">
        <v>7</v>
      </c>
      <c r="G103" s="12" t="s">
        <v>10</v>
      </c>
      <c r="H103" s="27" t="s">
        <v>83</v>
      </c>
      <c r="I103" s="3" t="s">
        <v>79</v>
      </c>
      <c r="J103" s="12" t="s">
        <v>75</v>
      </c>
      <c r="K103" s="12" t="s">
        <v>70</v>
      </c>
    </row>
    <row r="104" spans="1:12" hidden="1" x14ac:dyDescent="0.25">
      <c r="A104" s="158"/>
      <c r="B104" s="158"/>
      <c r="C104" s="158"/>
      <c r="D104" s="158"/>
      <c r="E104" s="158"/>
      <c r="F104" s="49"/>
      <c r="G104" s="43"/>
      <c r="H104" s="83"/>
      <c r="I104" s="77"/>
      <c r="J104" s="84"/>
      <c r="K104" s="44"/>
    </row>
    <row r="105" spans="1:12" hidden="1" x14ac:dyDescent="0.25">
      <c r="A105" s="173"/>
      <c r="B105" s="173"/>
      <c r="C105" s="173"/>
      <c r="D105" s="173"/>
      <c r="E105" s="173"/>
      <c r="F105" s="43"/>
      <c r="G105" s="43"/>
      <c r="H105" s="45"/>
      <c r="I105" s="46"/>
      <c r="J105" s="84">
        <v>140</v>
      </c>
      <c r="K105" s="44">
        <f t="shared" ref="K105:K108" si="4">I105/J105</f>
        <v>0</v>
      </c>
      <c r="L105" s="8"/>
    </row>
    <row r="106" spans="1:12" hidden="1" x14ac:dyDescent="0.25">
      <c r="A106" s="173"/>
      <c r="B106" s="173"/>
      <c r="C106" s="173"/>
      <c r="D106" s="173"/>
      <c r="E106" s="173"/>
      <c r="F106" s="43"/>
      <c r="G106" s="43"/>
      <c r="H106" s="45"/>
      <c r="I106" s="46"/>
      <c r="J106" s="84">
        <v>140</v>
      </c>
      <c r="K106" s="44">
        <f t="shared" si="4"/>
        <v>0</v>
      </c>
      <c r="L106" s="8"/>
    </row>
    <row r="107" spans="1:12" ht="15.75" thickBot="1" x14ac:dyDescent="0.3">
      <c r="A107" s="158" t="s">
        <v>24</v>
      </c>
      <c r="B107" s="158"/>
      <c r="C107" s="158"/>
      <c r="D107" s="158"/>
      <c r="E107" s="158"/>
      <c r="F107" s="49" t="s">
        <v>25</v>
      </c>
      <c r="G107" s="49">
        <v>1</v>
      </c>
      <c r="H107" s="54">
        <v>1141</v>
      </c>
      <c r="I107" s="14">
        <v>11410</v>
      </c>
      <c r="J107" s="98">
        <v>140</v>
      </c>
      <c r="K107" s="55">
        <f t="shared" si="4"/>
        <v>81.5</v>
      </c>
    </row>
    <row r="108" spans="1:12" ht="15.75" hidden="1" thickBot="1" x14ac:dyDescent="0.3">
      <c r="A108" s="163" t="s">
        <v>99</v>
      </c>
      <c r="B108" s="164"/>
      <c r="C108" s="164"/>
      <c r="D108" s="164"/>
      <c r="E108" s="165"/>
      <c r="F108" s="49" t="s">
        <v>25</v>
      </c>
      <c r="G108" s="49">
        <v>1</v>
      </c>
      <c r="H108" s="54"/>
      <c r="I108" s="77"/>
      <c r="J108" s="10">
        <v>130</v>
      </c>
      <c r="K108" s="55">
        <f t="shared" si="4"/>
        <v>0</v>
      </c>
    </row>
    <row r="109" spans="1:12" ht="15.75" hidden="1" thickBot="1" x14ac:dyDescent="0.3">
      <c r="F109" s="49" t="s">
        <v>25</v>
      </c>
      <c r="G109" s="49"/>
      <c r="H109" s="54"/>
      <c r="I109" s="41"/>
      <c r="J109" s="10"/>
      <c r="K109" s="56"/>
      <c r="L109" s="13"/>
    </row>
    <row r="110" spans="1:12" ht="15.75" thickBot="1" x14ac:dyDescent="0.3">
      <c r="A110" s="61" t="s">
        <v>87</v>
      </c>
      <c r="B110" s="62"/>
      <c r="C110" s="62"/>
      <c r="D110" s="62"/>
      <c r="E110" s="62"/>
      <c r="F110" s="62"/>
      <c r="G110" s="62"/>
      <c r="H110" s="62"/>
      <c r="I110" s="99">
        <f>SUM(I104:I109)</f>
        <v>11410</v>
      </c>
      <c r="K110" s="38">
        <f>SUM(K104:K109)</f>
        <v>81.5</v>
      </c>
    </row>
    <row r="111" spans="1:12" ht="9.75" customHeight="1" x14ac:dyDescent="0.25"/>
    <row r="112" spans="1:12" x14ac:dyDescent="0.25">
      <c r="A112" s="157" t="s">
        <v>81</v>
      </c>
      <c r="B112" s="157"/>
      <c r="C112" s="157"/>
      <c r="D112" s="157"/>
      <c r="E112" s="157"/>
      <c r="F112" s="157"/>
      <c r="G112" s="157"/>
      <c r="H112" s="157"/>
      <c r="I112" s="157"/>
      <c r="J112" s="157"/>
      <c r="K112" s="157"/>
      <c r="L112" s="157"/>
    </row>
    <row r="114" spans="1:13" ht="57" customHeight="1" x14ac:dyDescent="0.25">
      <c r="A114" s="121" t="s">
        <v>26</v>
      </c>
      <c r="B114" s="121"/>
      <c r="C114" s="121"/>
      <c r="D114" s="121"/>
      <c r="E114" s="121"/>
      <c r="F114" s="12" t="s">
        <v>10</v>
      </c>
      <c r="G114" s="3" t="s">
        <v>14</v>
      </c>
      <c r="H114" s="3" t="s">
        <v>79</v>
      </c>
      <c r="I114" s="12" t="s">
        <v>75</v>
      </c>
      <c r="J114" s="12" t="s">
        <v>70</v>
      </c>
    </row>
    <row r="115" spans="1:13" ht="17.25" customHeight="1" x14ac:dyDescent="0.25">
      <c r="A115" s="163" t="s">
        <v>98</v>
      </c>
      <c r="B115" s="164"/>
      <c r="C115" s="164"/>
      <c r="D115" s="164"/>
      <c r="E115" s="165"/>
      <c r="F115" s="49">
        <v>10</v>
      </c>
      <c r="G115" s="16">
        <v>1141</v>
      </c>
      <c r="H115" s="16">
        <v>11410</v>
      </c>
      <c r="I115" s="98">
        <v>140</v>
      </c>
      <c r="J115" s="50">
        <f>H115/I115</f>
        <v>81.5</v>
      </c>
    </row>
    <row r="116" spans="1:13" ht="19.5" customHeight="1" thickBot="1" x14ac:dyDescent="0.3">
      <c r="A116" s="158" t="s">
        <v>82</v>
      </c>
      <c r="B116" s="158"/>
      <c r="C116" s="158"/>
      <c r="D116" s="158"/>
      <c r="E116" s="158"/>
      <c r="F116" s="57">
        <v>14</v>
      </c>
      <c r="G116" s="49">
        <v>4700</v>
      </c>
      <c r="H116" s="14">
        <v>65800</v>
      </c>
      <c r="I116" s="98">
        <v>140</v>
      </c>
      <c r="J116" s="50">
        <f>H116/I116</f>
        <v>470</v>
      </c>
    </row>
    <row r="117" spans="1:13" ht="16.5" hidden="1" customHeight="1" thickBot="1" x14ac:dyDescent="0.3">
      <c r="A117" s="166"/>
      <c r="B117" s="167"/>
      <c r="C117" s="167"/>
      <c r="D117" s="167"/>
      <c r="E117" s="168"/>
      <c r="F117" s="57">
        <v>4</v>
      </c>
      <c r="G117" s="49"/>
      <c r="H117" s="77"/>
      <c r="I117" s="10"/>
      <c r="J117" s="50"/>
      <c r="K117" s="13"/>
    </row>
    <row r="118" spans="1:13" ht="18" customHeight="1" thickBot="1" x14ac:dyDescent="0.3">
      <c r="A118" s="169" t="s">
        <v>86</v>
      </c>
      <c r="B118" s="170"/>
      <c r="C118" s="170"/>
      <c r="D118" s="170"/>
      <c r="E118" s="171"/>
      <c r="F118" s="92"/>
      <c r="G118" s="92"/>
      <c r="H118" s="29">
        <f>H117+H116+H115</f>
        <v>77210</v>
      </c>
      <c r="I118" s="93"/>
      <c r="J118" s="94">
        <f>J115+J116+J117</f>
        <v>551.5</v>
      </c>
      <c r="K118" s="28"/>
    </row>
    <row r="119" spans="1:13" ht="22.5" customHeight="1" x14ac:dyDescent="0.25">
      <c r="A119" s="143" t="s">
        <v>84</v>
      </c>
      <c r="B119" s="143"/>
      <c r="C119" s="143"/>
      <c r="D119" s="143"/>
      <c r="E119" s="143"/>
      <c r="F119" s="172"/>
      <c r="G119" s="172"/>
      <c r="H119" s="172"/>
      <c r="I119" s="172"/>
      <c r="J119" s="172"/>
      <c r="K119" s="172"/>
      <c r="L119" s="172"/>
      <c r="M119" s="172"/>
    </row>
    <row r="120" spans="1:13" ht="57" customHeight="1" x14ac:dyDescent="0.25">
      <c r="A120" s="121" t="s">
        <v>27</v>
      </c>
      <c r="B120" s="121"/>
      <c r="C120" s="121"/>
      <c r="D120" s="121"/>
      <c r="E120" s="121"/>
      <c r="F120" s="3" t="s">
        <v>7</v>
      </c>
      <c r="G120" s="3" t="s">
        <v>10</v>
      </c>
      <c r="H120" s="3" t="s">
        <v>66</v>
      </c>
      <c r="I120" s="3" t="s">
        <v>28</v>
      </c>
      <c r="J120" s="3" t="s">
        <v>79</v>
      </c>
      <c r="K120" s="12" t="s">
        <v>75</v>
      </c>
      <c r="L120" s="12" t="s">
        <v>70</v>
      </c>
    </row>
    <row r="121" spans="1:13" ht="25.5" customHeight="1" thickBot="1" x14ac:dyDescent="0.3">
      <c r="A121" s="174" t="s">
        <v>29</v>
      </c>
      <c r="B121" s="174"/>
      <c r="C121" s="174"/>
      <c r="D121" s="174"/>
      <c r="E121" s="174"/>
      <c r="F121" s="48" t="s">
        <v>30</v>
      </c>
      <c r="G121" s="49">
        <v>2</v>
      </c>
      <c r="H121" s="50">
        <v>400</v>
      </c>
      <c r="I121" s="49">
        <v>12</v>
      </c>
      <c r="J121" s="41">
        <v>30600</v>
      </c>
      <c r="K121" s="98">
        <v>140</v>
      </c>
      <c r="L121" s="51">
        <f>J121/K121</f>
        <v>218.57142857142858</v>
      </c>
      <c r="M121" s="13"/>
    </row>
    <row r="122" spans="1:13" ht="22.5" customHeight="1" thickBot="1" x14ac:dyDescent="0.3">
      <c r="A122" s="175" t="s">
        <v>31</v>
      </c>
      <c r="B122" s="176"/>
      <c r="C122" s="176"/>
      <c r="D122" s="176"/>
      <c r="E122" s="177"/>
      <c r="F122" s="175"/>
      <c r="G122" s="176"/>
      <c r="H122" s="176"/>
      <c r="I122" s="176"/>
      <c r="J122" s="29">
        <f>SUM(J121)</f>
        <v>30600</v>
      </c>
      <c r="K122" s="12"/>
      <c r="L122" s="12"/>
    </row>
    <row r="123" spans="1:13" ht="9" customHeight="1" x14ac:dyDescent="0.25">
      <c r="K123" s="4"/>
      <c r="L123" s="4"/>
    </row>
    <row r="124" spans="1:13" ht="20.25" customHeight="1" x14ac:dyDescent="0.25">
      <c r="A124" s="157" t="s">
        <v>55</v>
      </c>
      <c r="B124" s="157"/>
      <c r="C124" s="157"/>
      <c r="D124" s="157"/>
      <c r="E124" s="157"/>
      <c r="F124" s="157"/>
      <c r="G124" s="157"/>
      <c r="H124" s="157"/>
      <c r="I124" s="157"/>
      <c r="J124" s="157"/>
      <c r="K124" s="157"/>
      <c r="L124" s="157"/>
    </row>
    <row r="125" spans="1:13" hidden="1" x14ac:dyDescent="0.25"/>
    <row r="126" spans="1:13" ht="60" x14ac:dyDescent="0.25">
      <c r="A126" s="138" t="s">
        <v>5</v>
      </c>
      <c r="B126" s="138"/>
      <c r="C126" s="138"/>
      <c r="D126" s="138"/>
      <c r="E126" s="138"/>
      <c r="F126" s="12" t="s">
        <v>6</v>
      </c>
      <c r="G126" s="11" t="s">
        <v>1</v>
      </c>
      <c r="H126" s="12" t="s">
        <v>85</v>
      </c>
      <c r="I126" s="12" t="s">
        <v>73</v>
      </c>
      <c r="J126" s="12" t="s">
        <v>75</v>
      </c>
      <c r="K126" s="12" t="s">
        <v>70</v>
      </c>
      <c r="L126" s="12" t="s">
        <v>77</v>
      </c>
    </row>
    <row r="127" spans="1:13" x14ac:dyDescent="0.25">
      <c r="A127" s="178">
        <v>1</v>
      </c>
      <c r="B127" s="179"/>
      <c r="C127" s="179"/>
      <c r="D127" s="179"/>
      <c r="E127" s="180"/>
      <c r="F127" s="12">
        <v>2</v>
      </c>
      <c r="G127" s="11">
        <v>3</v>
      </c>
      <c r="H127" s="12">
        <v>4</v>
      </c>
      <c r="I127" s="12">
        <v>5</v>
      </c>
      <c r="J127" s="2">
        <v>6</v>
      </c>
      <c r="K127" s="2">
        <v>7</v>
      </c>
      <c r="L127" s="17">
        <v>8</v>
      </c>
      <c r="M127" s="13"/>
    </row>
    <row r="128" spans="1:13" ht="15.75" thickBot="1" x14ac:dyDescent="0.3">
      <c r="A128" s="147" t="s">
        <v>2</v>
      </c>
      <c r="B128" s="147"/>
      <c r="C128" s="147"/>
      <c r="D128" s="147"/>
      <c r="E128" s="147"/>
      <c r="F128" s="14">
        <v>20011.25</v>
      </c>
      <c r="G128" s="9">
        <v>5.19</v>
      </c>
      <c r="H128" s="8">
        <f>(F128*G128)*12-0.16</f>
        <v>1246300.4900000002</v>
      </c>
      <c r="I128" s="8">
        <f>H128*1.302-0.01</f>
        <v>1622683.2279800004</v>
      </c>
      <c r="J128" s="10">
        <v>140</v>
      </c>
      <c r="K128" s="82">
        <f>I128/J128</f>
        <v>11590.594485571432</v>
      </c>
      <c r="L128" s="18">
        <f>(1622683.23/4751323.9)*100</f>
        <v>34.152233443819732</v>
      </c>
      <c r="M128" s="13"/>
    </row>
    <row r="129" spans="1:13" ht="15.75" hidden="1" thickBot="1" x14ac:dyDescent="0.3">
      <c r="A129" s="139"/>
      <c r="B129" s="140"/>
      <c r="C129" s="140"/>
      <c r="D129" s="140"/>
      <c r="E129" s="141"/>
      <c r="F129" s="14">
        <v>17865.98</v>
      </c>
      <c r="G129" s="10">
        <v>4</v>
      </c>
      <c r="H129" s="10"/>
      <c r="I129" s="9">
        <f>J60</f>
        <v>0</v>
      </c>
      <c r="J129" s="22" t="e">
        <f>G129/H129*I129</f>
        <v>#DIV/0!</v>
      </c>
      <c r="K129" s="22">
        <f>F129*G129*12*1.302</f>
        <v>1116552.28608</v>
      </c>
      <c r="L129" s="34" t="s">
        <v>59</v>
      </c>
      <c r="M129" s="13"/>
    </row>
    <row r="130" spans="1:13" ht="15.75" hidden="1" thickBot="1" x14ac:dyDescent="0.3">
      <c r="A130" s="132"/>
      <c r="B130" s="132"/>
      <c r="C130" s="132"/>
      <c r="D130" s="132"/>
      <c r="E130" s="132"/>
      <c r="F130" s="8">
        <v>9544</v>
      </c>
      <c r="G130" s="10">
        <v>1</v>
      </c>
      <c r="H130" s="10"/>
      <c r="I130" s="9">
        <f>J60</f>
        <v>0</v>
      </c>
      <c r="J130" s="8" t="e">
        <f>G130/H130*I130</f>
        <v>#DIV/0!</v>
      </c>
      <c r="K130" s="8">
        <f>F130*G130*12*1.302</f>
        <v>149115.45600000001</v>
      </c>
      <c r="L130" s="8">
        <f>I130/2374954*100</f>
        <v>0</v>
      </c>
      <c r="M130" s="13"/>
    </row>
    <row r="131" spans="1:13" ht="15" hidden="1" customHeight="1" x14ac:dyDescent="0.25">
      <c r="A131" s="148"/>
      <c r="B131" s="149"/>
      <c r="C131" s="149"/>
      <c r="D131" s="149"/>
      <c r="E131" s="150"/>
      <c r="F131" s="14">
        <v>11560</v>
      </c>
      <c r="G131" s="10">
        <v>1</v>
      </c>
      <c r="H131" s="10"/>
      <c r="I131" s="9">
        <f>J60</f>
        <v>0</v>
      </c>
      <c r="J131" s="8" t="e">
        <f>G131/H131*I131</f>
        <v>#DIV/0!</v>
      </c>
      <c r="K131" s="8">
        <f>F131*G131*12*1.302</f>
        <v>180613.44</v>
      </c>
      <c r="L131" s="8"/>
      <c r="M131" s="13"/>
    </row>
    <row r="132" spans="1:13" ht="15.75" hidden="1" thickBot="1" x14ac:dyDescent="0.3">
      <c r="A132" s="147"/>
      <c r="B132" s="147"/>
      <c r="C132" s="147"/>
      <c r="D132" s="147"/>
      <c r="E132" s="147"/>
      <c r="F132" s="14">
        <v>9544</v>
      </c>
      <c r="G132" s="9">
        <v>0.5</v>
      </c>
      <c r="H132" s="10"/>
      <c r="I132" s="9">
        <f>J60</f>
        <v>0</v>
      </c>
      <c r="J132" s="8" t="e">
        <f>G132/H132*I132</f>
        <v>#DIV/0!</v>
      </c>
      <c r="K132" s="8">
        <f>F132*G132*12*1.302</f>
        <v>74557.728000000003</v>
      </c>
      <c r="L132" s="8"/>
      <c r="M132" s="13"/>
    </row>
    <row r="133" spans="1:13" ht="15.75" hidden="1" thickBot="1" x14ac:dyDescent="0.3">
      <c r="A133" s="147"/>
      <c r="B133" s="147"/>
      <c r="C133" s="147"/>
      <c r="D133" s="147"/>
      <c r="E133" s="147"/>
      <c r="F133" s="14">
        <v>9544</v>
      </c>
      <c r="G133" s="10">
        <v>1</v>
      </c>
      <c r="H133" s="10"/>
      <c r="I133" s="9">
        <f>J60</f>
        <v>0</v>
      </c>
      <c r="J133" s="8" t="e">
        <f t="shared" ref="J133:J150" si="5">G133/H133*I133</f>
        <v>#DIV/0!</v>
      </c>
      <c r="K133" s="8">
        <f t="shared" ref="K133:K150" si="6">F133*G133*12*1.302</f>
        <v>149115.45600000001</v>
      </c>
      <c r="L133" s="8"/>
      <c r="M133" s="13"/>
    </row>
    <row r="134" spans="1:13" ht="14.25" hidden="1" customHeight="1" x14ac:dyDescent="0.25">
      <c r="A134" s="147"/>
      <c r="B134" s="147"/>
      <c r="C134" s="147"/>
      <c r="D134" s="147"/>
      <c r="E134" s="147"/>
      <c r="F134" s="14">
        <v>9544</v>
      </c>
      <c r="G134" s="10">
        <v>1</v>
      </c>
      <c r="H134" s="10"/>
      <c r="I134" s="9">
        <f>J60</f>
        <v>0</v>
      </c>
      <c r="J134" s="8" t="e">
        <f t="shared" si="5"/>
        <v>#DIV/0!</v>
      </c>
      <c r="K134" s="8">
        <f t="shared" si="6"/>
        <v>149115.45600000001</v>
      </c>
      <c r="L134" s="25" t="e">
        <f t="shared" ref="L134:L152" si="7">J134*K134</f>
        <v>#DIV/0!</v>
      </c>
      <c r="M134" s="13"/>
    </row>
    <row r="135" spans="1:13" ht="15.75" hidden="1" thickBot="1" x14ac:dyDescent="0.3">
      <c r="A135" s="181"/>
      <c r="B135" s="182"/>
      <c r="C135" s="182"/>
      <c r="D135" s="182"/>
      <c r="E135" s="183"/>
      <c r="F135" s="14">
        <v>9544</v>
      </c>
      <c r="G135" s="8"/>
      <c r="H135" s="10"/>
      <c r="I135" s="9">
        <f>J60</f>
        <v>0</v>
      </c>
      <c r="J135" s="8" t="e">
        <f t="shared" si="5"/>
        <v>#DIV/0!</v>
      </c>
      <c r="K135" s="8">
        <f t="shared" si="6"/>
        <v>0</v>
      </c>
      <c r="L135" s="25" t="e">
        <f t="shared" si="7"/>
        <v>#DIV/0!</v>
      </c>
      <c r="M135" s="13"/>
    </row>
    <row r="136" spans="1:13" ht="15.75" hidden="1" thickBot="1" x14ac:dyDescent="0.3">
      <c r="A136" s="181"/>
      <c r="B136" s="182"/>
      <c r="C136" s="182"/>
      <c r="D136" s="182"/>
      <c r="E136" s="183"/>
      <c r="F136" s="14">
        <v>9544</v>
      </c>
      <c r="G136" s="8">
        <v>0.25</v>
      </c>
      <c r="H136" s="10"/>
      <c r="I136" s="9">
        <f>J60</f>
        <v>0</v>
      </c>
      <c r="J136" s="8" t="e">
        <f t="shared" si="5"/>
        <v>#DIV/0!</v>
      </c>
      <c r="K136" s="8">
        <f>F136*G136*12*1.302</f>
        <v>37278.864000000001</v>
      </c>
      <c r="L136" s="25" t="e">
        <f t="shared" si="7"/>
        <v>#DIV/0!</v>
      </c>
      <c r="M136" s="13"/>
    </row>
    <row r="137" spans="1:13" ht="15.75" hidden="1" thickBot="1" x14ac:dyDescent="0.3">
      <c r="A137" s="181"/>
      <c r="B137" s="182"/>
      <c r="C137" s="182"/>
      <c r="D137" s="182"/>
      <c r="E137" s="183"/>
      <c r="F137" s="14">
        <v>9544</v>
      </c>
      <c r="G137" s="8"/>
      <c r="H137" s="10"/>
      <c r="I137" s="9">
        <f>J60</f>
        <v>0</v>
      </c>
      <c r="J137" s="8" t="e">
        <f t="shared" si="5"/>
        <v>#DIV/0!</v>
      </c>
      <c r="K137" s="8">
        <f t="shared" si="6"/>
        <v>0</v>
      </c>
      <c r="L137" s="25" t="e">
        <f t="shared" si="7"/>
        <v>#DIV/0!</v>
      </c>
      <c r="M137" s="13"/>
    </row>
    <row r="138" spans="1:13" ht="15.75" hidden="1" thickBot="1" x14ac:dyDescent="0.3">
      <c r="A138" s="181"/>
      <c r="B138" s="182"/>
      <c r="C138" s="182"/>
      <c r="D138" s="182"/>
      <c r="E138" s="183"/>
      <c r="F138" s="14">
        <v>9544</v>
      </c>
      <c r="G138" s="9">
        <v>0.5</v>
      </c>
      <c r="H138" s="10"/>
      <c r="I138" s="9">
        <f>J60</f>
        <v>0</v>
      </c>
      <c r="J138" s="8" t="e">
        <f t="shared" si="5"/>
        <v>#DIV/0!</v>
      </c>
      <c r="K138" s="8">
        <f t="shared" si="6"/>
        <v>74557.728000000003</v>
      </c>
      <c r="L138" s="25" t="e">
        <f t="shared" si="7"/>
        <v>#DIV/0!</v>
      </c>
      <c r="M138" s="13"/>
    </row>
    <row r="139" spans="1:13" ht="15.75" hidden="1" customHeight="1" x14ac:dyDescent="0.25">
      <c r="A139" s="181"/>
      <c r="B139" s="182"/>
      <c r="C139" s="182"/>
      <c r="D139" s="182"/>
      <c r="E139" s="183"/>
      <c r="F139" s="14">
        <v>9544</v>
      </c>
      <c r="G139" s="10">
        <v>1</v>
      </c>
      <c r="H139" s="10"/>
      <c r="I139" s="9">
        <f>J60</f>
        <v>0</v>
      </c>
      <c r="J139" s="8" t="e">
        <f t="shared" si="5"/>
        <v>#DIV/0!</v>
      </c>
      <c r="K139" s="8">
        <f t="shared" si="6"/>
        <v>149115.45600000001</v>
      </c>
      <c r="L139" s="25" t="e">
        <f t="shared" si="7"/>
        <v>#DIV/0!</v>
      </c>
      <c r="M139" s="13"/>
    </row>
    <row r="140" spans="1:13" ht="15" hidden="1" customHeight="1" x14ac:dyDescent="0.25">
      <c r="A140" s="147"/>
      <c r="B140" s="147"/>
      <c r="C140" s="147"/>
      <c r="D140" s="147"/>
      <c r="E140" s="147"/>
      <c r="F140" s="14">
        <v>9544</v>
      </c>
      <c r="G140" s="10">
        <v>1</v>
      </c>
      <c r="H140" s="10"/>
      <c r="I140" s="9">
        <f>J60</f>
        <v>0</v>
      </c>
      <c r="J140" s="8" t="e">
        <f t="shared" si="5"/>
        <v>#DIV/0!</v>
      </c>
      <c r="K140" s="8">
        <f t="shared" si="6"/>
        <v>149115.45600000001</v>
      </c>
      <c r="L140" s="25" t="e">
        <f t="shared" si="7"/>
        <v>#DIV/0!</v>
      </c>
      <c r="M140" s="13"/>
    </row>
    <row r="141" spans="1:13" ht="15" hidden="1" customHeight="1" x14ac:dyDescent="0.25">
      <c r="A141" s="147"/>
      <c r="B141" s="147"/>
      <c r="C141" s="147"/>
      <c r="D141" s="147"/>
      <c r="E141" s="147"/>
      <c r="F141" s="14">
        <v>9544</v>
      </c>
      <c r="G141" s="9">
        <v>5.5</v>
      </c>
      <c r="H141" s="10"/>
      <c r="I141" s="9">
        <f>J60</f>
        <v>0</v>
      </c>
      <c r="J141" s="8" t="e">
        <f t="shared" si="5"/>
        <v>#DIV/0!</v>
      </c>
      <c r="K141" s="8">
        <f>F141*G141*12*1.302</f>
        <v>820135.00800000003</v>
      </c>
      <c r="L141" s="25" t="e">
        <f t="shared" si="7"/>
        <v>#DIV/0!</v>
      </c>
      <c r="M141" s="13"/>
    </row>
    <row r="142" spans="1:13" ht="15" hidden="1" customHeight="1" x14ac:dyDescent="0.25">
      <c r="A142" s="147"/>
      <c r="B142" s="147"/>
      <c r="C142" s="147"/>
      <c r="D142" s="147"/>
      <c r="E142" s="147"/>
      <c r="F142" s="14">
        <v>9544</v>
      </c>
      <c r="G142" s="10">
        <v>1</v>
      </c>
      <c r="H142" s="10"/>
      <c r="I142" s="9">
        <f>J60</f>
        <v>0</v>
      </c>
      <c r="J142" s="8" t="e">
        <f t="shared" si="5"/>
        <v>#DIV/0!</v>
      </c>
      <c r="K142" s="8">
        <f t="shared" si="6"/>
        <v>149115.45600000001</v>
      </c>
      <c r="L142" s="25" t="e">
        <f t="shared" si="7"/>
        <v>#DIV/0!</v>
      </c>
      <c r="M142" s="13"/>
    </row>
    <row r="143" spans="1:13" ht="15" hidden="1" customHeight="1" x14ac:dyDescent="0.25">
      <c r="A143" s="147"/>
      <c r="B143" s="147"/>
      <c r="C143" s="147"/>
      <c r="D143" s="147"/>
      <c r="E143" s="147"/>
      <c r="F143" s="14">
        <v>9544</v>
      </c>
      <c r="G143" s="9">
        <v>0.5</v>
      </c>
      <c r="H143" s="10"/>
      <c r="I143" s="9">
        <f>J60</f>
        <v>0</v>
      </c>
      <c r="J143" s="8" t="e">
        <f t="shared" si="5"/>
        <v>#DIV/0!</v>
      </c>
      <c r="K143" s="8">
        <f>F143*G143*12*1.302</f>
        <v>74557.728000000003</v>
      </c>
      <c r="L143" s="25" t="e">
        <f t="shared" si="7"/>
        <v>#DIV/0!</v>
      </c>
      <c r="M143" s="13"/>
    </row>
    <row r="144" spans="1:13" ht="15" hidden="1" customHeight="1" x14ac:dyDescent="0.25">
      <c r="A144" s="147"/>
      <c r="B144" s="147"/>
      <c r="C144" s="147"/>
      <c r="D144" s="147"/>
      <c r="E144" s="147"/>
      <c r="F144" s="14">
        <v>9544</v>
      </c>
      <c r="G144" s="9">
        <v>0.5</v>
      </c>
      <c r="H144" s="10"/>
      <c r="I144" s="9">
        <f>J60</f>
        <v>0</v>
      </c>
      <c r="J144" s="8" t="e">
        <f t="shared" si="5"/>
        <v>#DIV/0!</v>
      </c>
      <c r="K144" s="8">
        <f>F144*G144*12*1.302</f>
        <v>74557.728000000003</v>
      </c>
      <c r="L144" s="25" t="e">
        <f t="shared" si="7"/>
        <v>#DIV/0!</v>
      </c>
      <c r="M144" s="13"/>
    </row>
    <row r="145" spans="1:13" ht="15.75" hidden="1" thickBot="1" x14ac:dyDescent="0.3">
      <c r="A145" s="147"/>
      <c r="B145" s="147"/>
      <c r="C145" s="147"/>
      <c r="D145" s="147"/>
      <c r="E145" s="147"/>
      <c r="F145" s="14">
        <v>9544</v>
      </c>
      <c r="G145" s="10">
        <v>1</v>
      </c>
      <c r="H145" s="10"/>
      <c r="I145" s="9">
        <f>J60</f>
        <v>0</v>
      </c>
      <c r="J145" s="8" t="e">
        <f t="shared" si="5"/>
        <v>#DIV/0!</v>
      </c>
      <c r="K145" s="8">
        <f t="shared" si="6"/>
        <v>149115.45600000001</v>
      </c>
      <c r="L145" s="25" t="e">
        <f t="shared" si="7"/>
        <v>#DIV/0!</v>
      </c>
      <c r="M145" s="13"/>
    </row>
    <row r="146" spans="1:13" ht="15.75" hidden="1" customHeight="1" x14ac:dyDescent="0.25">
      <c r="A146" s="147"/>
      <c r="B146" s="147"/>
      <c r="C146" s="147"/>
      <c r="D146" s="147"/>
      <c r="E146" s="147"/>
      <c r="F146" s="14">
        <v>9544</v>
      </c>
      <c r="G146" s="10">
        <v>4</v>
      </c>
      <c r="H146" s="10"/>
      <c r="I146" s="9">
        <f>J60</f>
        <v>0</v>
      </c>
      <c r="J146" s="8" t="e">
        <f t="shared" si="5"/>
        <v>#DIV/0!</v>
      </c>
      <c r="K146" s="8">
        <f t="shared" si="6"/>
        <v>596461.82400000002</v>
      </c>
      <c r="L146" s="25" t="e">
        <f t="shared" si="7"/>
        <v>#DIV/0!</v>
      </c>
      <c r="M146" s="13"/>
    </row>
    <row r="147" spans="1:13" ht="16.5" hidden="1" customHeight="1" x14ac:dyDescent="0.25">
      <c r="A147" s="181"/>
      <c r="B147" s="182"/>
      <c r="C147" s="182"/>
      <c r="D147" s="182"/>
      <c r="E147" s="183"/>
      <c r="F147" s="8">
        <v>9544</v>
      </c>
      <c r="G147" s="10">
        <v>1</v>
      </c>
      <c r="H147" s="10"/>
      <c r="I147" s="9">
        <f>J60</f>
        <v>0</v>
      </c>
      <c r="J147" s="8" t="e">
        <f t="shared" si="5"/>
        <v>#DIV/0!</v>
      </c>
      <c r="K147" s="8">
        <f t="shared" si="6"/>
        <v>149115.45600000001</v>
      </c>
      <c r="L147" s="25" t="e">
        <f t="shared" si="7"/>
        <v>#DIV/0!</v>
      </c>
      <c r="M147" s="13"/>
    </row>
    <row r="148" spans="1:13" ht="16.5" hidden="1" customHeight="1" x14ac:dyDescent="0.25">
      <c r="A148" s="181"/>
      <c r="B148" s="182"/>
      <c r="C148" s="182"/>
      <c r="D148" s="182"/>
      <c r="E148" s="183"/>
      <c r="F148" s="8">
        <v>9544</v>
      </c>
      <c r="G148" s="8">
        <v>1.75</v>
      </c>
      <c r="H148" s="10"/>
      <c r="I148" s="9">
        <f>J60</f>
        <v>0</v>
      </c>
      <c r="J148" s="8" t="e">
        <f t="shared" si="5"/>
        <v>#DIV/0!</v>
      </c>
      <c r="K148" s="8">
        <f>F148*G148*12*1.302</f>
        <v>260952.04800000001</v>
      </c>
      <c r="L148" s="25" t="e">
        <f t="shared" si="7"/>
        <v>#DIV/0!</v>
      </c>
      <c r="M148" s="13"/>
    </row>
    <row r="149" spans="1:13" ht="16.5" hidden="1" customHeight="1" x14ac:dyDescent="0.25">
      <c r="A149" s="181"/>
      <c r="B149" s="182"/>
      <c r="C149" s="182"/>
      <c r="D149" s="182"/>
      <c r="E149" s="183"/>
      <c r="F149" s="8">
        <v>9544</v>
      </c>
      <c r="G149" s="9"/>
      <c r="H149" s="10"/>
      <c r="I149" s="9">
        <f>J60</f>
        <v>0</v>
      </c>
      <c r="J149" s="8" t="e">
        <f t="shared" si="5"/>
        <v>#DIV/0!</v>
      </c>
      <c r="K149" s="8">
        <f t="shared" si="6"/>
        <v>0</v>
      </c>
      <c r="L149" s="25" t="e">
        <f t="shared" si="7"/>
        <v>#DIV/0!</v>
      </c>
      <c r="M149" s="13"/>
    </row>
    <row r="150" spans="1:13" ht="16.5" hidden="1" customHeight="1" x14ac:dyDescent="0.25">
      <c r="A150" s="181"/>
      <c r="B150" s="182"/>
      <c r="C150" s="182"/>
      <c r="D150" s="182"/>
      <c r="E150" s="183"/>
      <c r="F150" s="8">
        <v>9544</v>
      </c>
      <c r="G150" s="9">
        <v>0.5</v>
      </c>
      <c r="H150" s="10"/>
      <c r="I150" s="9">
        <f>J60</f>
        <v>0</v>
      </c>
      <c r="J150" s="8" t="e">
        <f t="shared" si="5"/>
        <v>#DIV/0!</v>
      </c>
      <c r="K150" s="8">
        <f t="shared" si="6"/>
        <v>74557.728000000003</v>
      </c>
      <c r="L150" s="25" t="e">
        <f t="shared" si="7"/>
        <v>#DIV/0!</v>
      </c>
      <c r="M150" s="13"/>
    </row>
    <row r="151" spans="1:13" ht="15" hidden="1" customHeight="1" x14ac:dyDescent="0.25">
      <c r="A151" s="181"/>
      <c r="B151" s="182"/>
      <c r="C151" s="182"/>
      <c r="D151" s="182"/>
      <c r="E151" s="183"/>
      <c r="F151" s="8"/>
      <c r="G151" s="8"/>
      <c r="H151" s="8"/>
      <c r="I151" s="8"/>
      <c r="J151" s="8"/>
      <c r="K151" s="8"/>
      <c r="L151" s="25">
        <f t="shared" si="7"/>
        <v>0</v>
      </c>
      <c r="M151" s="13"/>
    </row>
    <row r="152" spans="1:13" ht="15.75" hidden="1" customHeight="1" x14ac:dyDescent="0.25">
      <c r="A152" s="181"/>
      <c r="B152" s="182"/>
      <c r="C152" s="182"/>
      <c r="D152" s="182"/>
      <c r="E152" s="183"/>
      <c r="F152" s="8"/>
      <c r="G152" s="8"/>
      <c r="H152" s="8"/>
      <c r="I152" s="8"/>
      <c r="J152" s="8"/>
      <c r="K152" s="8"/>
      <c r="L152" s="25">
        <f t="shared" si="7"/>
        <v>0</v>
      </c>
      <c r="M152" s="13"/>
    </row>
    <row r="153" spans="1:13" ht="14.25" hidden="1" customHeight="1" x14ac:dyDescent="0.25">
      <c r="A153" s="181"/>
      <c r="B153" s="182"/>
      <c r="C153" s="182"/>
      <c r="D153" s="182"/>
      <c r="E153" s="183"/>
      <c r="F153" s="8"/>
      <c r="G153" s="8"/>
      <c r="H153" s="8"/>
      <c r="I153" s="8"/>
      <c r="J153" s="26"/>
      <c r="K153" s="26"/>
      <c r="L153" s="47">
        <f>I153/1138493*100</f>
        <v>0</v>
      </c>
      <c r="M153" s="13"/>
    </row>
    <row r="154" spans="1:13" ht="15.75" thickBot="1" x14ac:dyDescent="0.3">
      <c r="A154" s="184" t="s">
        <v>32</v>
      </c>
      <c r="B154" s="185"/>
      <c r="C154" s="185"/>
      <c r="D154" s="185"/>
      <c r="E154" s="186"/>
      <c r="F154" s="63"/>
      <c r="G154" s="65"/>
      <c r="H154" s="65"/>
      <c r="I154" s="35">
        <f>I128</f>
        <v>1622683.2279800004</v>
      </c>
      <c r="J154" s="2"/>
      <c r="K154" s="102"/>
      <c r="L154" s="8"/>
      <c r="M154" s="13"/>
    </row>
    <row r="155" spans="1:13" ht="14.25" customHeight="1" x14ac:dyDescent="0.25"/>
    <row r="156" spans="1:13" hidden="1" x14ac:dyDescent="0.25">
      <c r="A156" s="157" t="s">
        <v>33</v>
      </c>
      <c r="B156" s="157"/>
      <c r="C156" s="157"/>
      <c r="D156" s="157"/>
      <c r="E156" s="157"/>
      <c r="F156" s="157"/>
      <c r="G156" s="157"/>
      <c r="H156" s="157"/>
      <c r="I156" s="157"/>
      <c r="J156" s="157"/>
      <c r="K156" s="157"/>
      <c r="L156" s="157"/>
    </row>
    <row r="157" spans="1:13" hidden="1" x14ac:dyDescent="0.25"/>
    <row r="158" spans="1:13" ht="45" hidden="1" x14ac:dyDescent="0.25">
      <c r="A158" s="121" t="s">
        <v>34</v>
      </c>
      <c r="B158" s="121"/>
      <c r="C158" s="121"/>
      <c r="D158" s="121"/>
      <c r="E158" s="121"/>
      <c r="F158" s="3" t="s">
        <v>7</v>
      </c>
      <c r="G158" s="3" t="s">
        <v>10</v>
      </c>
      <c r="H158" s="3" t="s">
        <v>11</v>
      </c>
      <c r="I158" s="3" t="s">
        <v>12</v>
      </c>
      <c r="J158" s="3" t="s">
        <v>13</v>
      </c>
      <c r="K158" s="3" t="s">
        <v>14</v>
      </c>
      <c r="L158" s="3" t="s">
        <v>79</v>
      </c>
    </row>
    <row r="159" spans="1:13" hidden="1" x14ac:dyDescent="0.25">
      <c r="A159" s="132" t="s">
        <v>35</v>
      </c>
      <c r="B159" s="132"/>
      <c r="C159" s="132"/>
      <c r="D159" s="132"/>
      <c r="E159" s="132"/>
      <c r="F159" s="11" t="s">
        <v>38</v>
      </c>
      <c r="G159" s="11">
        <v>0</v>
      </c>
      <c r="H159" s="17">
        <f>L90</f>
        <v>0</v>
      </c>
      <c r="I159" s="18">
        <f>J60</f>
        <v>0</v>
      </c>
      <c r="J159" s="11"/>
      <c r="K159" s="11"/>
      <c r="L159" s="11"/>
    </row>
    <row r="160" spans="1:13" hidden="1" x14ac:dyDescent="0.25">
      <c r="A160" s="132" t="s">
        <v>36</v>
      </c>
      <c r="B160" s="132"/>
      <c r="C160" s="132"/>
      <c r="D160" s="132"/>
      <c r="E160" s="132"/>
      <c r="F160" s="11" t="s">
        <v>39</v>
      </c>
      <c r="G160" s="11">
        <v>0</v>
      </c>
      <c r="H160" s="17">
        <f>L90</f>
        <v>0</v>
      </c>
      <c r="I160" s="18">
        <f>J60</f>
        <v>0</v>
      </c>
      <c r="J160" s="11"/>
      <c r="K160" s="11"/>
      <c r="L160" s="11"/>
    </row>
    <row r="161" spans="1:13" hidden="1" x14ac:dyDescent="0.25">
      <c r="A161" s="132" t="s">
        <v>37</v>
      </c>
      <c r="B161" s="132"/>
      <c r="C161" s="132"/>
      <c r="D161" s="132"/>
      <c r="E161" s="132"/>
      <c r="F161" s="11" t="s">
        <v>39</v>
      </c>
      <c r="G161" s="11">
        <v>0</v>
      </c>
      <c r="H161" s="17">
        <f>L90</f>
        <v>0</v>
      </c>
      <c r="I161" s="18">
        <f>J60</f>
        <v>0</v>
      </c>
      <c r="J161" s="11"/>
      <c r="K161" s="11"/>
      <c r="L161" s="11"/>
    </row>
    <row r="162" spans="1:13" hidden="1" x14ac:dyDescent="0.25">
      <c r="A162" s="193" t="s">
        <v>40</v>
      </c>
      <c r="B162" s="194"/>
      <c r="C162" s="194"/>
      <c r="D162" s="194"/>
      <c r="E162" s="194"/>
      <c r="F162" s="194"/>
      <c r="G162" s="194"/>
      <c r="H162" s="194"/>
      <c r="I162" s="194"/>
      <c r="J162" s="194"/>
      <c r="K162" s="195"/>
      <c r="L162" s="21">
        <f>L159+L160+L161</f>
        <v>0</v>
      </c>
    </row>
    <row r="163" spans="1:13" hidden="1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  <c r="L163" s="13"/>
    </row>
    <row r="164" spans="1:13" ht="0.75" customHeight="1" x14ac:dyDescent="0.25"/>
    <row r="165" spans="1:13" hidden="1" x14ac:dyDescent="0.25">
      <c r="A165" s="196" t="s">
        <v>60</v>
      </c>
      <c r="B165" s="196"/>
      <c r="C165" s="196"/>
      <c r="D165" s="196"/>
      <c r="E165" s="196"/>
      <c r="F165" s="196"/>
      <c r="G165" s="196"/>
      <c r="H165" s="196"/>
      <c r="I165" s="196"/>
      <c r="J165" s="196"/>
      <c r="K165" s="196"/>
      <c r="L165" s="196"/>
    </row>
    <row r="166" spans="1:13" ht="12.75" hidden="1" customHeight="1" x14ac:dyDescent="0.25"/>
    <row r="167" spans="1:13" hidden="1" x14ac:dyDescent="0.25"/>
    <row r="168" spans="1:13" hidden="1" x14ac:dyDescent="0.25"/>
    <row r="169" spans="1:13" hidden="1" x14ac:dyDescent="0.25"/>
    <row r="170" spans="1:13" ht="30" hidden="1" x14ac:dyDescent="0.25">
      <c r="A170" s="122" t="s">
        <v>61</v>
      </c>
      <c r="B170" s="123"/>
      <c r="C170" s="123"/>
      <c r="D170" s="123"/>
      <c r="E170" s="124"/>
      <c r="F170" s="3" t="s">
        <v>7</v>
      </c>
      <c r="G170" s="3" t="s">
        <v>10</v>
      </c>
      <c r="H170" s="12" t="s">
        <v>14</v>
      </c>
      <c r="I170" s="3" t="s">
        <v>79</v>
      </c>
      <c r="J170" s="23"/>
    </row>
    <row r="171" spans="1:13" hidden="1" x14ac:dyDescent="0.25">
      <c r="A171" s="178">
        <v>1</v>
      </c>
      <c r="B171" s="179"/>
      <c r="C171" s="179"/>
      <c r="D171" s="179"/>
      <c r="E171" s="180"/>
      <c r="F171" s="12">
        <v>2</v>
      </c>
      <c r="G171" s="12">
        <v>3</v>
      </c>
      <c r="H171" s="12">
        <v>4</v>
      </c>
      <c r="I171" s="12">
        <v>5</v>
      </c>
      <c r="J171" s="24"/>
      <c r="L171" s="24"/>
      <c r="M171" s="13"/>
    </row>
    <row r="172" spans="1:13" hidden="1" x14ac:dyDescent="0.25">
      <c r="A172" s="189" t="s">
        <v>63</v>
      </c>
      <c r="B172" s="190"/>
      <c r="C172" s="190"/>
      <c r="D172" s="190"/>
      <c r="E172" s="191"/>
      <c r="F172" s="8" t="s">
        <v>25</v>
      </c>
      <c r="G172" s="10">
        <v>0</v>
      </c>
      <c r="H172" s="8"/>
      <c r="I172" s="8">
        <f>J60</f>
        <v>0</v>
      </c>
      <c r="J172" s="25"/>
      <c r="L172" s="22">
        <f>J172*H172</f>
        <v>0</v>
      </c>
      <c r="M172" s="13"/>
    </row>
    <row r="173" spans="1:13" hidden="1" x14ac:dyDescent="0.25">
      <c r="A173" s="189" t="s">
        <v>64</v>
      </c>
      <c r="B173" s="190"/>
      <c r="C173" s="190"/>
      <c r="D173" s="190"/>
      <c r="E173" s="191"/>
      <c r="F173" s="8" t="s">
        <v>25</v>
      </c>
      <c r="G173" s="10">
        <v>0</v>
      </c>
      <c r="H173" s="8"/>
      <c r="I173" s="8">
        <f>J60</f>
        <v>0</v>
      </c>
      <c r="J173" s="25"/>
      <c r="L173" s="8"/>
      <c r="M173" s="13"/>
    </row>
    <row r="174" spans="1:13" hidden="1" x14ac:dyDescent="0.25">
      <c r="A174" s="189" t="s">
        <v>65</v>
      </c>
      <c r="B174" s="190"/>
      <c r="C174" s="190"/>
      <c r="D174" s="190"/>
      <c r="E174" s="191"/>
      <c r="F174" s="8" t="s">
        <v>25</v>
      </c>
      <c r="G174" s="31">
        <v>130.19999999999999</v>
      </c>
      <c r="H174" s="8">
        <v>34</v>
      </c>
      <c r="I174" s="8"/>
      <c r="J174" s="25"/>
      <c r="M174" s="13"/>
    </row>
    <row r="175" spans="1:13" ht="15.75" hidden="1" thickBot="1" x14ac:dyDescent="0.3">
      <c r="A175" s="63" t="s">
        <v>62</v>
      </c>
      <c r="B175" s="64"/>
      <c r="C175" s="64"/>
      <c r="D175" s="64"/>
      <c r="E175" s="64"/>
      <c r="F175" s="64"/>
      <c r="G175" s="64"/>
      <c r="H175" s="64"/>
      <c r="I175" s="64"/>
      <c r="J175" s="29">
        <f>I174</f>
        <v>0</v>
      </c>
      <c r="M175" s="13"/>
    </row>
    <row r="176" spans="1:13" hidden="1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  <c r="L176" s="13"/>
      <c r="M176" s="13"/>
    </row>
    <row r="177" spans="1:12" hidden="1" x14ac:dyDescent="0.25"/>
    <row r="178" spans="1:12" ht="14.25" customHeight="1" x14ac:dyDescent="0.25">
      <c r="A178" s="157" t="s">
        <v>41</v>
      </c>
      <c r="B178" s="157"/>
      <c r="C178" s="157"/>
      <c r="D178" s="157"/>
      <c r="E178" s="157"/>
      <c r="F178" s="157"/>
      <c r="G178" s="157"/>
      <c r="H178" s="157"/>
      <c r="I178" s="157"/>
      <c r="J178" s="157"/>
      <c r="K178" s="157"/>
      <c r="L178" s="157"/>
    </row>
    <row r="179" spans="1:12" hidden="1" x14ac:dyDescent="0.25"/>
    <row r="180" spans="1:12" ht="32.25" customHeight="1" x14ac:dyDescent="0.25">
      <c r="A180" s="192" t="s">
        <v>42</v>
      </c>
      <c r="B180" s="192"/>
      <c r="C180" s="192"/>
      <c r="D180" s="121" t="s">
        <v>43</v>
      </c>
      <c r="E180" s="121"/>
      <c r="F180" s="121"/>
      <c r="G180" s="121"/>
      <c r="H180" s="121"/>
      <c r="I180" s="121"/>
      <c r="J180" s="121"/>
      <c r="K180" s="192" t="s">
        <v>53</v>
      </c>
      <c r="L180" s="192"/>
    </row>
    <row r="181" spans="1:12" ht="28.5" customHeight="1" x14ac:dyDescent="0.25">
      <c r="A181" s="2" t="s">
        <v>44</v>
      </c>
      <c r="B181" s="3" t="s">
        <v>45</v>
      </c>
      <c r="C181" s="2" t="s">
        <v>46</v>
      </c>
      <c r="D181" s="2" t="s">
        <v>47</v>
      </c>
      <c r="E181" s="2" t="s">
        <v>48</v>
      </c>
      <c r="F181" s="11" t="s">
        <v>117</v>
      </c>
      <c r="G181" s="2" t="s">
        <v>49</v>
      </c>
      <c r="H181" s="2" t="s">
        <v>50</v>
      </c>
      <c r="I181" s="2" t="s">
        <v>51</v>
      </c>
      <c r="J181" s="2" t="s">
        <v>52</v>
      </c>
      <c r="K181" s="192"/>
      <c r="L181" s="192"/>
    </row>
    <row r="182" spans="1:12" x14ac:dyDescent="0.25">
      <c r="A182" s="7">
        <f>K60</f>
        <v>22347.43336022857</v>
      </c>
      <c r="B182" s="7"/>
      <c r="C182" s="8"/>
      <c r="D182" s="7">
        <f>K99</f>
        <v>2440.0332857142857</v>
      </c>
      <c r="E182" s="7">
        <f>K110</f>
        <v>81.5</v>
      </c>
      <c r="F182" s="8">
        <f>L86</f>
        <v>10</v>
      </c>
      <c r="G182" s="7">
        <f>L121</f>
        <v>218.57142857142858</v>
      </c>
      <c r="H182" s="7"/>
      <c r="I182" s="7">
        <f>K128</f>
        <v>11590.594485571432</v>
      </c>
      <c r="J182" s="7">
        <f>J118</f>
        <v>551.5</v>
      </c>
      <c r="K182" s="187">
        <f>SUM(A182:J182)</f>
        <v>37239.632560085716</v>
      </c>
      <c r="L182" s="188"/>
    </row>
    <row r="183" spans="1:12" ht="15.75" thickBot="1" x14ac:dyDescent="0.3"/>
    <row r="184" spans="1:12" ht="15.75" thickBot="1" x14ac:dyDescent="0.3">
      <c r="A184" s="1" t="s">
        <v>88</v>
      </c>
      <c r="B184" s="1"/>
      <c r="C184" s="1"/>
      <c r="J184" s="32">
        <f>I60+K86+I99+I110+H118+J122+I154</f>
        <v>5213548.5584120005</v>
      </c>
      <c r="L184" s="32">
        <f>K182*140</f>
        <v>5213548.5584120005</v>
      </c>
    </row>
    <row r="187" spans="1:12" ht="18.75" x14ac:dyDescent="0.3">
      <c r="A187" s="59" t="s">
        <v>106</v>
      </c>
      <c r="B187" s="59"/>
      <c r="C187" s="59"/>
      <c r="D187" s="73"/>
      <c r="E187" s="73"/>
      <c r="F187" s="73"/>
      <c r="G187" s="59"/>
      <c r="H187" s="59" t="s">
        <v>105</v>
      </c>
      <c r="I187" s="73"/>
    </row>
    <row r="189" spans="1:12" x14ac:dyDescent="0.25">
      <c r="J189" s="73"/>
      <c r="L189" s="13"/>
    </row>
    <row r="190" spans="1:12" x14ac:dyDescent="0.25">
      <c r="C190" s="73"/>
      <c r="D190" s="73"/>
      <c r="E190" s="73"/>
      <c r="F190" s="73"/>
      <c r="G190" s="73"/>
      <c r="H190" s="73"/>
      <c r="I190" s="73"/>
      <c r="J190" s="73"/>
    </row>
    <row r="194" spans="1:3" x14ac:dyDescent="0.25">
      <c r="A194" s="103" t="s">
        <v>67</v>
      </c>
      <c r="B194" s="103"/>
    </row>
    <row r="195" spans="1:3" x14ac:dyDescent="0.25">
      <c r="A195" s="103" t="s">
        <v>68</v>
      </c>
      <c r="B195" s="103"/>
    </row>
    <row r="196" spans="1:3" x14ac:dyDescent="0.25">
      <c r="A196" s="103" t="s">
        <v>69</v>
      </c>
      <c r="B196" s="103"/>
    </row>
    <row r="197" spans="1:3" ht="15.75" x14ac:dyDescent="0.25">
      <c r="C197" s="19"/>
    </row>
    <row r="198" spans="1:3" ht="15.75" x14ac:dyDescent="0.25">
      <c r="C198" s="19"/>
    </row>
    <row r="199" spans="1:3" ht="15.75" x14ac:dyDescent="0.25">
      <c r="C199" s="19"/>
    </row>
    <row r="200" spans="1:3" ht="15.75" x14ac:dyDescent="0.25">
      <c r="A200" s="19"/>
      <c r="B200" s="19"/>
      <c r="C200" s="19"/>
    </row>
  </sheetData>
  <mergeCells count="183">
    <mergeCell ref="K182:L182"/>
    <mergeCell ref="A172:E172"/>
    <mergeCell ref="A173:E173"/>
    <mergeCell ref="A174:E174"/>
    <mergeCell ref="A178:L178"/>
    <mergeCell ref="A180:C180"/>
    <mergeCell ref="D180:J180"/>
    <mergeCell ref="K180:L181"/>
    <mergeCell ref="A160:E160"/>
    <mergeCell ref="A161:E161"/>
    <mergeCell ref="A162:K162"/>
    <mergeCell ref="A165:L165"/>
    <mergeCell ref="A170:E170"/>
    <mergeCell ref="A171:E171"/>
    <mergeCell ref="A152:E152"/>
    <mergeCell ref="A153:E153"/>
    <mergeCell ref="A154:E154"/>
    <mergeCell ref="A156:L156"/>
    <mergeCell ref="A158:E158"/>
    <mergeCell ref="A159:E159"/>
    <mergeCell ref="A146:E146"/>
    <mergeCell ref="A147:E147"/>
    <mergeCell ref="A148:E148"/>
    <mergeCell ref="A149:E149"/>
    <mergeCell ref="A150:E150"/>
    <mergeCell ref="A151:E151"/>
    <mergeCell ref="A140:E140"/>
    <mergeCell ref="A141:E141"/>
    <mergeCell ref="A142:E142"/>
    <mergeCell ref="A143:E143"/>
    <mergeCell ref="A144:E144"/>
    <mergeCell ref="A145:E145"/>
    <mergeCell ref="A134:E134"/>
    <mergeCell ref="A135:E135"/>
    <mergeCell ref="A136:E136"/>
    <mergeCell ref="A137:E137"/>
    <mergeCell ref="A138:E138"/>
    <mergeCell ref="A139:E139"/>
    <mergeCell ref="A128:E128"/>
    <mergeCell ref="A129:E129"/>
    <mergeCell ref="A130:E130"/>
    <mergeCell ref="A131:E131"/>
    <mergeCell ref="A132:E132"/>
    <mergeCell ref="A133:E133"/>
    <mergeCell ref="A121:E121"/>
    <mergeCell ref="A122:E122"/>
    <mergeCell ref="F122:I122"/>
    <mergeCell ref="A124:L124"/>
    <mergeCell ref="A126:E126"/>
    <mergeCell ref="A127:E127"/>
    <mergeCell ref="A115:E115"/>
    <mergeCell ref="A116:E116"/>
    <mergeCell ref="A117:E117"/>
    <mergeCell ref="A118:E118"/>
    <mergeCell ref="A119:M119"/>
    <mergeCell ref="A120:E120"/>
    <mergeCell ref="A105:E105"/>
    <mergeCell ref="A106:E106"/>
    <mergeCell ref="A107:E107"/>
    <mergeCell ref="A108:E108"/>
    <mergeCell ref="A112:L112"/>
    <mergeCell ref="A114:E114"/>
    <mergeCell ref="A96:E96"/>
    <mergeCell ref="A98:E98"/>
    <mergeCell ref="A99:E99"/>
    <mergeCell ref="A101:L101"/>
    <mergeCell ref="A103:E103"/>
    <mergeCell ref="A104:E104"/>
    <mergeCell ref="A91:L91"/>
    <mergeCell ref="A90:K90"/>
    <mergeCell ref="A92:E92"/>
    <mergeCell ref="A93:E93"/>
    <mergeCell ref="A94:E94"/>
    <mergeCell ref="A95:E95"/>
    <mergeCell ref="A97:E97"/>
    <mergeCell ref="A81:E81"/>
    <mergeCell ref="A82:E82"/>
    <mergeCell ref="A83:E83"/>
    <mergeCell ref="A84:E84"/>
    <mergeCell ref="A85:E85"/>
    <mergeCell ref="A75:E75"/>
    <mergeCell ref="A76:E76"/>
    <mergeCell ref="A77:E77"/>
    <mergeCell ref="A78:E78"/>
    <mergeCell ref="A79:E79"/>
    <mergeCell ref="A80:E80"/>
    <mergeCell ref="A69:E69"/>
    <mergeCell ref="A70:E70"/>
    <mergeCell ref="A71:E71"/>
    <mergeCell ref="A72:E72"/>
    <mergeCell ref="A73:E73"/>
    <mergeCell ref="A74:E74"/>
    <mergeCell ref="A60:E60"/>
    <mergeCell ref="A64:L64"/>
    <mergeCell ref="A65:E65"/>
    <mergeCell ref="A66:E66"/>
    <mergeCell ref="A67:E67"/>
    <mergeCell ref="A68:E68"/>
    <mergeCell ref="A54:E54"/>
    <mergeCell ref="A55:E55"/>
    <mergeCell ref="A56:E56"/>
    <mergeCell ref="A57:E57"/>
    <mergeCell ref="A58:E58"/>
    <mergeCell ref="A59:E59"/>
    <mergeCell ref="A47:E47"/>
    <mergeCell ref="G47:K47"/>
    <mergeCell ref="A48:E48"/>
    <mergeCell ref="G48:K48"/>
    <mergeCell ref="A52:L52"/>
    <mergeCell ref="A53:E53"/>
    <mergeCell ref="A44:E44"/>
    <mergeCell ref="G44:K44"/>
    <mergeCell ref="A45:E45"/>
    <mergeCell ref="G45:K45"/>
    <mergeCell ref="A46:E46"/>
    <mergeCell ref="G46:K46"/>
    <mergeCell ref="A41:E41"/>
    <mergeCell ref="G41:K41"/>
    <mergeCell ref="A42:E42"/>
    <mergeCell ref="G42:K42"/>
    <mergeCell ref="A43:E43"/>
    <mergeCell ref="G43:K43"/>
    <mergeCell ref="A38:E38"/>
    <mergeCell ref="G38:K38"/>
    <mergeCell ref="A39:E39"/>
    <mergeCell ref="G39:K39"/>
    <mergeCell ref="A40:E40"/>
    <mergeCell ref="G40:K40"/>
    <mergeCell ref="A35:E35"/>
    <mergeCell ref="G35:K35"/>
    <mergeCell ref="A36:E36"/>
    <mergeCell ref="G36:K36"/>
    <mergeCell ref="A37:E37"/>
    <mergeCell ref="G37:K37"/>
    <mergeCell ref="A32:E32"/>
    <mergeCell ref="G32:K32"/>
    <mergeCell ref="A33:E33"/>
    <mergeCell ref="G33:K33"/>
    <mergeCell ref="A34:E34"/>
    <mergeCell ref="G34:K34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G28:K28"/>
    <mergeCell ref="A23:E23"/>
    <mergeCell ref="G23:K23"/>
    <mergeCell ref="A24:E24"/>
    <mergeCell ref="G24:K24"/>
    <mergeCell ref="A25:E25"/>
    <mergeCell ref="G25:K25"/>
    <mergeCell ref="A20:E20"/>
    <mergeCell ref="G20:K20"/>
    <mergeCell ref="A21:E21"/>
    <mergeCell ref="G21:K21"/>
    <mergeCell ref="A22:E22"/>
    <mergeCell ref="G22:K22"/>
    <mergeCell ref="A8:G8"/>
    <mergeCell ref="A9:G9"/>
    <mergeCell ref="A10:G10"/>
    <mergeCell ref="A18:E18"/>
    <mergeCell ref="G18:K18"/>
    <mergeCell ref="A19:E19"/>
    <mergeCell ref="G19:K19"/>
    <mergeCell ref="A4:C4"/>
    <mergeCell ref="E4:G4"/>
    <mergeCell ref="I4:K4"/>
    <mergeCell ref="A6:C6"/>
    <mergeCell ref="E6:G6"/>
    <mergeCell ref="I6:K6"/>
    <mergeCell ref="A2:D2"/>
    <mergeCell ref="E2:H2"/>
    <mergeCell ref="I2:L2"/>
    <mergeCell ref="A3:B3"/>
    <mergeCell ref="E3:F3"/>
    <mergeCell ref="I3:J3"/>
  </mergeCells>
  <pageMargins left="0.70866141732283472" right="0.70866141732283472" top="0.22" bottom="0.16" header="0.15" footer="0.16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Услуга №1 на 01.01.2020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2019-12-30T04:05:39Z</dcterms:modified>
</cp:coreProperties>
</file>