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5" windowWidth="15120" windowHeight="8010" tabRatio="659" activeTab="5"/>
  </bookViews>
  <sheets>
    <sheet name="СВОД" sheetId="12" r:id="rId1"/>
    <sheet name="Услуга №1" sheetId="8" r:id="rId2"/>
    <sheet name="Услуга №2 " sheetId="4" r:id="rId3"/>
    <sheet name="Работа №1" sheetId="9" r:id="rId4"/>
    <sheet name="Работа №2" sheetId="10" r:id="rId5"/>
    <sheet name="Работа №3" sheetId="11" r:id="rId6"/>
  </sheets>
  <calcPr calcId="162913" refMode="R1C1"/>
</workbook>
</file>

<file path=xl/calcChain.xml><?xml version="1.0" encoding="utf-8"?>
<calcChain xmlns="http://schemas.openxmlformats.org/spreadsheetml/2006/main">
  <c r="K128" i="9" l="1"/>
  <c r="I128" i="9"/>
  <c r="K130" i="11"/>
  <c r="I130" i="11"/>
  <c r="I92" i="8"/>
  <c r="F92" i="8"/>
  <c r="G58" i="11" l="1"/>
  <c r="I124" i="9" l="1"/>
  <c r="I58" i="8"/>
  <c r="K98" i="11"/>
  <c r="I98" i="11"/>
  <c r="K100" i="10"/>
  <c r="I100" i="10"/>
  <c r="H100" i="10"/>
  <c r="I95" i="9"/>
  <c r="H95" i="9"/>
  <c r="I101" i="4"/>
  <c r="H101" i="4"/>
  <c r="H92" i="8"/>
  <c r="I124" i="8" s="1"/>
  <c r="M92" i="8" l="1"/>
  <c r="G101" i="4"/>
  <c r="G100" i="10"/>
  <c r="G98" i="11"/>
  <c r="I50" i="9"/>
  <c r="I60" i="4"/>
  <c r="H60" i="4"/>
  <c r="I51" i="8"/>
  <c r="H51" i="8"/>
  <c r="I60" i="8" l="1"/>
  <c r="I66" i="11"/>
  <c r="I65" i="11"/>
  <c r="I64" i="11"/>
  <c r="I63" i="11"/>
  <c r="I62" i="11"/>
  <c r="I67" i="10"/>
  <c r="I66" i="10"/>
  <c r="I65" i="10"/>
  <c r="I64" i="10"/>
  <c r="I63" i="10"/>
  <c r="I59" i="10"/>
  <c r="I58" i="9"/>
  <c r="I57" i="9"/>
  <c r="I56" i="9"/>
  <c r="I55" i="9"/>
  <c r="I54" i="9"/>
  <c r="I68" i="4"/>
  <c r="I67" i="4"/>
  <c r="I66" i="4"/>
  <c r="I65" i="4"/>
  <c r="I64" i="4"/>
  <c r="I59" i="8"/>
  <c r="I56" i="8"/>
  <c r="I57" i="8"/>
  <c r="I55" i="8"/>
  <c r="G95" i="9"/>
  <c r="G93" i="9"/>
  <c r="M60" i="8" l="1"/>
  <c r="F129" i="11"/>
  <c r="F131" i="10"/>
  <c r="F126" i="9"/>
  <c r="F132" i="4"/>
  <c r="J127" i="11"/>
  <c r="H127" i="11"/>
  <c r="J124" i="9"/>
  <c r="H124" i="9"/>
  <c r="J130" i="4"/>
  <c r="I122" i="11"/>
  <c r="J121" i="11"/>
  <c r="I121" i="11"/>
  <c r="K120" i="11"/>
  <c r="J120" i="11"/>
  <c r="J115" i="11"/>
  <c r="I115" i="11"/>
  <c r="I116" i="11" s="1"/>
  <c r="K114" i="11"/>
  <c r="I124" i="10"/>
  <c r="I123" i="10"/>
  <c r="J123" i="10"/>
  <c r="J117" i="10"/>
  <c r="I117" i="10"/>
  <c r="I118" i="10" s="1"/>
  <c r="K116" i="10"/>
  <c r="I119" i="9"/>
  <c r="J118" i="9"/>
  <c r="I118" i="9"/>
  <c r="K117" i="9"/>
  <c r="J117" i="9"/>
  <c r="J112" i="9"/>
  <c r="I112" i="9"/>
  <c r="I113" i="9" s="1"/>
  <c r="K111" i="9"/>
  <c r="I125" i="4"/>
  <c r="I124" i="4"/>
  <c r="I118" i="4"/>
  <c r="I119" i="4" s="1"/>
  <c r="J123" i="4"/>
  <c r="J109" i="11"/>
  <c r="I109" i="11"/>
  <c r="K109" i="11" s="1"/>
  <c r="K108" i="11"/>
  <c r="I112" i="10"/>
  <c r="J111" i="10"/>
  <c r="I111" i="10"/>
  <c r="K110" i="10"/>
  <c r="I107" i="9"/>
  <c r="J106" i="9"/>
  <c r="I106" i="9"/>
  <c r="K106" i="9" s="1"/>
  <c r="K105" i="9"/>
  <c r="I113" i="4"/>
  <c r="J112" i="4"/>
  <c r="I112" i="4"/>
  <c r="K111" i="4"/>
  <c r="I104" i="11"/>
  <c r="J103" i="11"/>
  <c r="K103" i="11" s="1"/>
  <c r="K102" i="11"/>
  <c r="I106" i="10"/>
  <c r="K105" i="10"/>
  <c r="K104" i="10"/>
  <c r="I101" i="9"/>
  <c r="K99" i="9"/>
  <c r="I107" i="4"/>
  <c r="I115" i="8"/>
  <c r="I109" i="8"/>
  <c r="I110" i="8" s="1"/>
  <c r="M110" i="8" s="1"/>
  <c r="I103" i="8"/>
  <c r="I104" i="8" s="1"/>
  <c r="M104" i="8" s="1"/>
  <c r="I67" i="11"/>
  <c r="I68" i="10"/>
  <c r="I59" i="9"/>
  <c r="I69" i="4"/>
  <c r="H64" i="4"/>
  <c r="H54" i="9" s="1"/>
  <c r="H65" i="4"/>
  <c r="H55" i="9" s="1"/>
  <c r="H66" i="4"/>
  <c r="H56" i="9" s="1"/>
  <c r="H67" i="4"/>
  <c r="H57" i="9" s="1"/>
  <c r="I58" i="11"/>
  <c r="M51" i="8" s="1"/>
  <c r="G59" i="10"/>
  <c r="G50" i="9"/>
  <c r="K121" i="11" l="1"/>
  <c r="K122" i="11" s="1"/>
  <c r="K115" i="11"/>
  <c r="K116" i="11" s="1"/>
  <c r="K123" i="10"/>
  <c r="K122" i="10"/>
  <c r="K117" i="10"/>
  <c r="K118" i="10" s="1"/>
  <c r="K119" i="9"/>
  <c r="K118" i="9"/>
  <c r="K112" i="9"/>
  <c r="K113" i="9" s="1"/>
  <c r="J124" i="4"/>
  <c r="K123" i="4"/>
  <c r="K125" i="4" s="1"/>
  <c r="K124" i="4"/>
  <c r="K117" i="4"/>
  <c r="K119" i="4" s="1"/>
  <c r="J118" i="4"/>
  <c r="K118" i="4" s="1"/>
  <c r="K110" i="11"/>
  <c r="I110" i="11"/>
  <c r="K111" i="10"/>
  <c r="K112" i="10" s="1"/>
  <c r="K107" i="9"/>
  <c r="K112" i="4"/>
  <c r="K113" i="4" s="1"/>
  <c r="K104" i="11"/>
  <c r="K106" i="10"/>
  <c r="H129" i="10" s="1"/>
  <c r="J100" i="9"/>
  <c r="K100" i="9" s="1"/>
  <c r="K101" i="9" s="1"/>
  <c r="I116" i="8"/>
  <c r="M116" i="8" s="1"/>
  <c r="I80" i="4"/>
  <c r="A135" i="4"/>
  <c r="A129" i="9" s="1"/>
  <c r="A134" i="10" s="1"/>
  <c r="A132" i="11" s="1"/>
  <c r="K89" i="11"/>
  <c r="H90" i="4"/>
  <c r="H92" i="4"/>
  <c r="H89" i="4"/>
  <c r="J76" i="8"/>
  <c r="J77" i="8" s="1"/>
  <c r="J78" i="8" s="1"/>
  <c r="K90" i="10"/>
  <c r="K81" i="9"/>
  <c r="A91" i="4"/>
  <c r="A81" i="9" s="1"/>
  <c r="A90" i="10" s="1"/>
  <c r="A89" i="11" s="1"/>
  <c r="A90" i="4"/>
  <c r="A80" i="9" s="1"/>
  <c r="A89" i="10" s="1"/>
  <c r="A88" i="11" s="1"/>
  <c r="G96" i="11"/>
  <c r="G97" i="11"/>
  <c r="G95" i="11"/>
  <c r="G98" i="10"/>
  <c r="G99" i="10"/>
  <c r="G97" i="10"/>
  <c r="G89" i="9"/>
  <c r="G90" i="9"/>
  <c r="G91" i="9"/>
  <c r="G92" i="9"/>
  <c r="G94" i="9"/>
  <c r="G88" i="9"/>
  <c r="G99" i="4"/>
  <c r="G100" i="4"/>
  <c r="G98" i="4"/>
  <c r="G86" i="8"/>
  <c r="G87" i="8"/>
  <c r="G88" i="8"/>
  <c r="G89" i="8"/>
  <c r="G90" i="8"/>
  <c r="G91" i="8"/>
  <c r="G85" i="8"/>
  <c r="G43" i="4"/>
  <c r="G46" i="4"/>
  <c r="G47" i="4"/>
  <c r="G48" i="4"/>
  <c r="G50" i="4"/>
  <c r="G51" i="4"/>
  <c r="G53" i="4"/>
  <c r="G54" i="4"/>
  <c r="G55" i="4"/>
  <c r="G56" i="4"/>
  <c r="G57" i="4"/>
  <c r="G58" i="4"/>
  <c r="G59" i="4"/>
  <c r="G42" i="4"/>
  <c r="G38" i="8"/>
  <c r="G39" i="8"/>
  <c r="G40" i="8"/>
  <c r="G41" i="8"/>
  <c r="G42" i="8"/>
  <c r="G43" i="8"/>
  <c r="G44" i="8"/>
  <c r="G45" i="8"/>
  <c r="G46" i="8"/>
  <c r="G47" i="8"/>
  <c r="G48" i="8"/>
  <c r="G49" i="8"/>
  <c r="G50" i="8"/>
  <c r="G37" i="8"/>
  <c r="F38" i="4"/>
  <c r="G45" i="4"/>
  <c r="G52" i="4"/>
  <c r="G49" i="4"/>
  <c r="F33" i="8"/>
  <c r="L32" i="9"/>
  <c r="F32" i="9"/>
  <c r="L36" i="11"/>
  <c r="L37" i="10"/>
  <c r="L38" i="4"/>
  <c r="L33" i="8"/>
  <c r="J129" i="10" l="1"/>
  <c r="K124" i="10"/>
  <c r="G51" i="8"/>
  <c r="G92" i="8"/>
  <c r="H86" i="8"/>
  <c r="F36" i="11"/>
  <c r="G44" i="4"/>
  <c r="G60" i="4" s="1"/>
  <c r="H82" i="9"/>
  <c r="H79" i="9"/>
  <c r="H80" i="9"/>
  <c r="K78" i="8"/>
  <c r="J79" i="8"/>
  <c r="J80" i="8" s="1"/>
  <c r="K77" i="8"/>
  <c r="I93" i="4"/>
  <c r="I80" i="8"/>
  <c r="H65" i="10"/>
  <c r="H64" i="11" s="1"/>
  <c r="H63" i="10"/>
  <c r="H62" i="11" s="1"/>
  <c r="H66" i="10"/>
  <c r="H64" i="10"/>
  <c r="F37" i="10"/>
  <c r="M33" i="8" s="1"/>
  <c r="F88" i="9"/>
  <c r="F100" i="4"/>
  <c r="F94" i="9" s="1"/>
  <c r="F99" i="4"/>
  <c r="F89" i="9" s="1"/>
  <c r="F98" i="4"/>
  <c r="F59" i="4"/>
  <c r="F58" i="10" s="1"/>
  <c r="F56" i="4"/>
  <c r="F55" i="10" s="1"/>
  <c r="F57" i="4"/>
  <c r="F47" i="9" s="1"/>
  <c r="F55" i="11" s="1"/>
  <c r="F58" i="4"/>
  <c r="F57" i="10" s="1"/>
  <c r="F55" i="4"/>
  <c r="F54" i="10" s="1"/>
  <c r="F54" i="4"/>
  <c r="F44" i="9" s="1"/>
  <c r="F53" i="10" s="1"/>
  <c r="F52" i="11" s="1"/>
  <c r="F51" i="11"/>
  <c r="F52" i="10"/>
  <c r="F43" i="9"/>
  <c r="F53" i="4"/>
  <c r="F50" i="11"/>
  <c r="F51" i="10"/>
  <c r="F93" i="9"/>
  <c r="F52" i="4"/>
  <c r="F49" i="11"/>
  <c r="F48" i="11"/>
  <c r="F42" i="9"/>
  <c r="F41" i="9"/>
  <c r="F51" i="4"/>
  <c r="F50" i="10" s="1"/>
  <c r="F50" i="4"/>
  <c r="F49" i="10" s="1"/>
  <c r="F47" i="11"/>
  <c r="F48" i="10"/>
  <c r="F92" i="9"/>
  <c r="F49" i="4"/>
  <c r="F48" i="4"/>
  <c r="F40" i="9" s="1"/>
  <c r="F47" i="4"/>
  <c r="F39" i="9" s="1"/>
  <c r="F43" i="11"/>
  <c r="F41" i="11"/>
  <c r="F40" i="11"/>
  <c r="F91" i="9"/>
  <c r="F90" i="9"/>
  <c r="F46" i="4"/>
  <c r="F44" i="11" s="1"/>
  <c r="F45" i="4"/>
  <c r="F44" i="4"/>
  <c r="F42" i="11" s="1"/>
  <c r="F43" i="4"/>
  <c r="F37" i="9" s="1"/>
  <c r="F42" i="4"/>
  <c r="F36" i="9" s="1"/>
  <c r="F41" i="10" s="1"/>
  <c r="F97" i="10" l="1"/>
  <c r="K80" i="8"/>
  <c r="H88" i="10"/>
  <c r="H89" i="10"/>
  <c r="K80" i="9"/>
  <c r="H91" i="10"/>
  <c r="F45" i="9"/>
  <c r="F53" i="11" s="1"/>
  <c r="F99" i="10"/>
  <c r="F97" i="11" s="1"/>
  <c r="F56" i="10"/>
  <c r="H63" i="11"/>
  <c r="H65" i="11"/>
  <c r="F98" i="10"/>
  <c r="F96" i="11" s="1"/>
  <c r="F49" i="9"/>
  <c r="F57" i="11" s="1"/>
  <c r="F48" i="9"/>
  <c r="F56" i="11" s="1"/>
  <c r="F46" i="9"/>
  <c r="F54" i="11" s="1"/>
  <c r="F46" i="11"/>
  <c r="F47" i="10"/>
  <c r="F45" i="11"/>
  <c r="F46" i="10"/>
  <c r="F38" i="9"/>
  <c r="F95" i="11" l="1"/>
  <c r="H88" i="11"/>
  <c r="K88" i="11" s="1"/>
  <c r="K89" i="10"/>
  <c r="H90" i="11"/>
  <c r="H87" i="11"/>
  <c r="H50" i="8"/>
  <c r="H59" i="4"/>
  <c r="I59" i="4" s="1"/>
  <c r="H41" i="11"/>
  <c r="I41" i="11" s="1"/>
  <c r="H42" i="11"/>
  <c r="I42" i="11" s="1"/>
  <c r="H43" i="11"/>
  <c r="I43" i="11" s="1"/>
  <c r="H44" i="11"/>
  <c r="I44" i="11" s="1"/>
  <c r="H45" i="11"/>
  <c r="I45" i="11" s="1"/>
  <c r="H46" i="11"/>
  <c r="I46" i="11" s="1"/>
  <c r="H47" i="11"/>
  <c r="I47" i="11" s="1"/>
  <c r="H48" i="11"/>
  <c r="I48" i="11" s="1"/>
  <c r="H49" i="11"/>
  <c r="I49" i="11" s="1"/>
  <c r="H50" i="11"/>
  <c r="I50" i="11" s="1"/>
  <c r="H51" i="11"/>
  <c r="I51" i="11" s="1"/>
  <c r="H52" i="11"/>
  <c r="I52" i="11" s="1"/>
  <c r="H53" i="11"/>
  <c r="I53" i="11" s="1"/>
  <c r="H54" i="11"/>
  <c r="I54" i="11" s="1"/>
  <c r="H55" i="11"/>
  <c r="I55" i="11" s="1"/>
  <c r="H56" i="11"/>
  <c r="I56" i="11" s="1"/>
  <c r="H57" i="11"/>
  <c r="I57" i="11" s="1"/>
  <c r="H40" i="11"/>
  <c r="I40" i="11" s="1"/>
  <c r="H42" i="10"/>
  <c r="I42" i="10" s="1"/>
  <c r="H43" i="10"/>
  <c r="I43" i="10" s="1"/>
  <c r="H44" i="10"/>
  <c r="I44" i="10" s="1"/>
  <c r="H45" i="10"/>
  <c r="I45" i="10" s="1"/>
  <c r="H46" i="10"/>
  <c r="I46" i="10" s="1"/>
  <c r="H47" i="10"/>
  <c r="I47" i="10" s="1"/>
  <c r="H48" i="10"/>
  <c r="I48" i="10" s="1"/>
  <c r="H49" i="10"/>
  <c r="I49" i="10" s="1"/>
  <c r="H50" i="10"/>
  <c r="I50" i="10" s="1"/>
  <c r="H51" i="10"/>
  <c r="I51" i="10" s="1"/>
  <c r="H52" i="10"/>
  <c r="I52" i="10" s="1"/>
  <c r="H53" i="10"/>
  <c r="I53" i="10" s="1"/>
  <c r="H54" i="10"/>
  <c r="I54" i="10" s="1"/>
  <c r="H55" i="10"/>
  <c r="I55" i="10" s="1"/>
  <c r="H56" i="10"/>
  <c r="I56" i="10" s="1"/>
  <c r="H57" i="10"/>
  <c r="I57" i="10" s="1"/>
  <c r="H58" i="10"/>
  <c r="I58" i="10" s="1"/>
  <c r="H41" i="10"/>
  <c r="I41" i="10" s="1"/>
  <c r="H43" i="4"/>
  <c r="I43" i="4" s="1"/>
  <c r="H44" i="4"/>
  <c r="I44" i="4" s="1"/>
  <c r="H45" i="4"/>
  <c r="I45" i="4" s="1"/>
  <c r="H46" i="4"/>
  <c r="I46" i="4" s="1"/>
  <c r="H47" i="4"/>
  <c r="I47" i="4" s="1"/>
  <c r="H48" i="4"/>
  <c r="I48" i="4" s="1"/>
  <c r="H49" i="4"/>
  <c r="I49" i="4" s="1"/>
  <c r="H50" i="4"/>
  <c r="I50" i="4" s="1"/>
  <c r="H51" i="4"/>
  <c r="I51" i="4" s="1"/>
  <c r="H52" i="4"/>
  <c r="I52" i="4" s="1"/>
  <c r="H53" i="4"/>
  <c r="I53" i="4" s="1"/>
  <c r="H54" i="4"/>
  <c r="I54" i="4" s="1"/>
  <c r="H55" i="4"/>
  <c r="I55" i="4" s="1"/>
  <c r="H56" i="4"/>
  <c r="I56" i="4" s="1"/>
  <c r="H57" i="4"/>
  <c r="I57" i="4" s="1"/>
  <c r="H58" i="4"/>
  <c r="I58" i="4" s="1"/>
  <c r="H42" i="4"/>
  <c r="I42" i="4" s="1"/>
  <c r="J40" i="11"/>
  <c r="J41" i="11" s="1"/>
  <c r="J41" i="10"/>
  <c r="J42" i="10" s="1"/>
  <c r="H97" i="11"/>
  <c r="I97" i="11" s="1"/>
  <c r="H96" i="11"/>
  <c r="I96" i="11" s="1"/>
  <c r="H95" i="11"/>
  <c r="H99" i="10"/>
  <c r="I99" i="10" s="1"/>
  <c r="H98" i="10"/>
  <c r="I98" i="10" s="1"/>
  <c r="H97" i="10"/>
  <c r="J42" i="4"/>
  <c r="J43" i="4" s="1"/>
  <c r="J44" i="4" s="1"/>
  <c r="J45" i="4" s="1"/>
  <c r="J46" i="4" s="1"/>
  <c r="J47" i="4" s="1"/>
  <c r="J48" i="4" s="1"/>
  <c r="J49" i="4" s="1"/>
  <c r="J50" i="4" s="1"/>
  <c r="J51" i="4" s="1"/>
  <c r="J52" i="4" s="1"/>
  <c r="J53" i="4" s="1"/>
  <c r="J54" i="4" s="1"/>
  <c r="J55" i="4" s="1"/>
  <c r="J56" i="4" s="1"/>
  <c r="J57" i="4" s="1"/>
  <c r="J58" i="4" s="1"/>
  <c r="J59" i="4" s="1"/>
  <c r="I82" i="11"/>
  <c r="I83" i="10"/>
  <c r="I84" i="10" s="1"/>
  <c r="H94" i="9"/>
  <c r="I94" i="9" s="1"/>
  <c r="H93" i="9"/>
  <c r="I93" i="9" s="1"/>
  <c r="H92" i="9"/>
  <c r="I92" i="9" s="1"/>
  <c r="H91" i="9"/>
  <c r="I91" i="9" s="1"/>
  <c r="H90" i="9"/>
  <c r="I90" i="9" s="1"/>
  <c r="H89" i="9"/>
  <c r="I89" i="9" s="1"/>
  <c r="H88" i="9"/>
  <c r="I74" i="9"/>
  <c r="H49" i="9"/>
  <c r="I49" i="9" s="1"/>
  <c r="H48" i="9"/>
  <c r="I48" i="9" s="1"/>
  <c r="J47" i="9"/>
  <c r="J48" i="9" s="1"/>
  <c r="J49" i="9" s="1"/>
  <c r="J54" i="9" s="1"/>
  <c r="H47" i="9"/>
  <c r="I47" i="9" s="1"/>
  <c r="H46" i="9"/>
  <c r="I46" i="9" s="1"/>
  <c r="H45" i="9"/>
  <c r="I45" i="9" s="1"/>
  <c r="H44" i="9"/>
  <c r="I44" i="9" s="1"/>
  <c r="H43" i="9"/>
  <c r="I43" i="9" s="1"/>
  <c r="H42" i="9"/>
  <c r="I42" i="9" s="1"/>
  <c r="H41" i="9"/>
  <c r="I41" i="9" s="1"/>
  <c r="H40" i="9"/>
  <c r="I40" i="9" s="1"/>
  <c r="H39" i="9"/>
  <c r="I39" i="9" s="1"/>
  <c r="H38" i="9"/>
  <c r="I38" i="9" s="1"/>
  <c r="H37" i="9"/>
  <c r="I37" i="9" s="1"/>
  <c r="J36" i="9"/>
  <c r="J37" i="9" s="1"/>
  <c r="J38" i="9" s="1"/>
  <c r="J39" i="9" s="1"/>
  <c r="J40" i="9" s="1"/>
  <c r="J41" i="9" s="1"/>
  <c r="J42" i="9" s="1"/>
  <c r="J43" i="9" s="1"/>
  <c r="H36" i="9"/>
  <c r="I36" i="9" s="1"/>
  <c r="H100" i="4"/>
  <c r="I100" i="4" s="1"/>
  <c r="H99" i="4"/>
  <c r="I99" i="4" s="1"/>
  <c r="H98" i="4"/>
  <c r="I84" i="4"/>
  <c r="J37" i="8"/>
  <c r="J38" i="8" s="1"/>
  <c r="I98" i="4" l="1"/>
  <c r="I95" i="11"/>
  <c r="I88" i="9"/>
  <c r="I97" i="10"/>
  <c r="J55" i="9"/>
  <c r="K54" i="9"/>
  <c r="J50" i="9"/>
  <c r="K50" i="9" s="1"/>
  <c r="J60" i="4"/>
  <c r="K60" i="4" s="1"/>
  <c r="J64" i="4"/>
  <c r="I71" i="8"/>
  <c r="I133" i="4"/>
  <c r="I78" i="11"/>
  <c r="I92" i="10"/>
  <c r="I79" i="10"/>
  <c r="K40" i="11"/>
  <c r="I70" i="9"/>
  <c r="K57" i="4"/>
  <c r="K53" i="4"/>
  <c r="K49" i="4"/>
  <c r="K45" i="4"/>
  <c r="K54" i="4"/>
  <c r="K50" i="4"/>
  <c r="K46" i="4"/>
  <c r="K58" i="4"/>
  <c r="K55" i="4"/>
  <c r="K51" i="4"/>
  <c r="K47" i="4"/>
  <c r="K43" i="4"/>
  <c r="K42" i="4"/>
  <c r="K56" i="4"/>
  <c r="K52" i="4"/>
  <c r="K48" i="4"/>
  <c r="K44" i="4"/>
  <c r="I132" i="10"/>
  <c r="K59" i="4"/>
  <c r="K41" i="10"/>
  <c r="K41" i="11"/>
  <c r="J42" i="11"/>
  <c r="J43" i="10"/>
  <c r="K42" i="10"/>
  <c r="I83" i="11"/>
  <c r="I91" i="11"/>
  <c r="K48" i="9"/>
  <c r="K36" i="9"/>
  <c r="I75" i="9"/>
  <c r="K37" i="9"/>
  <c r="K39" i="9"/>
  <c r="K41" i="9"/>
  <c r="K47" i="9"/>
  <c r="I83" i="9"/>
  <c r="M80" i="8" s="1"/>
  <c r="K43" i="9"/>
  <c r="J45" i="9"/>
  <c r="J44" i="9"/>
  <c r="J46" i="9" s="1"/>
  <c r="K46" i="9" s="1"/>
  <c r="K45" i="9"/>
  <c r="K38" i="9"/>
  <c r="K40" i="9"/>
  <c r="K42" i="9"/>
  <c r="K49" i="9"/>
  <c r="I85" i="4"/>
  <c r="M71" i="8" l="1"/>
  <c r="J56" i="9"/>
  <c r="J57" i="9"/>
  <c r="J59" i="9" s="1"/>
  <c r="K59" i="9" s="1"/>
  <c r="K55" i="9"/>
  <c r="J65" i="4"/>
  <c r="K64" i="4"/>
  <c r="K42" i="11"/>
  <c r="J43" i="11"/>
  <c r="J44" i="10"/>
  <c r="K43" i="10"/>
  <c r="K44" i="9"/>
  <c r="K56" i="9" l="1"/>
  <c r="J58" i="9"/>
  <c r="K58" i="9" s="1"/>
  <c r="J63" i="9"/>
  <c r="K57" i="9"/>
  <c r="D124" i="9" s="1"/>
  <c r="J66" i="4"/>
  <c r="J67" i="4"/>
  <c r="J73" i="4" s="1"/>
  <c r="K65" i="4"/>
  <c r="A124" i="9"/>
  <c r="A130" i="4"/>
  <c r="K43" i="11"/>
  <c r="J44" i="11"/>
  <c r="J45" i="10"/>
  <c r="K44" i="10"/>
  <c r="J74" i="4" l="1"/>
  <c r="K73" i="4"/>
  <c r="K67" i="4"/>
  <c r="J69" i="4"/>
  <c r="K69" i="4" s="1"/>
  <c r="J64" i="9"/>
  <c r="K63" i="9"/>
  <c r="K66" i="4"/>
  <c r="J68" i="4"/>
  <c r="K68" i="4" s="1"/>
  <c r="K44" i="11"/>
  <c r="J45" i="11"/>
  <c r="J46" i="10"/>
  <c r="K45" i="10"/>
  <c r="J75" i="4" l="1"/>
  <c r="K74" i="4"/>
  <c r="K64" i="9"/>
  <c r="J65" i="9"/>
  <c r="K45" i="11"/>
  <c r="J46" i="11"/>
  <c r="J47" i="10"/>
  <c r="K46" i="10"/>
  <c r="J76" i="4" l="1"/>
  <c r="J77" i="4"/>
  <c r="J78" i="4"/>
  <c r="K78" i="4" s="1"/>
  <c r="K75" i="4"/>
  <c r="K65" i="9"/>
  <c r="J66" i="9"/>
  <c r="J68" i="9"/>
  <c r="K68" i="9" s="1"/>
  <c r="J67" i="9"/>
  <c r="K46" i="11"/>
  <c r="J47" i="11"/>
  <c r="J48" i="10"/>
  <c r="K47" i="10"/>
  <c r="J74" i="9"/>
  <c r="K67" i="9" l="1"/>
  <c r="J70" i="9"/>
  <c r="K70" i="9" s="1"/>
  <c r="K77" i="4"/>
  <c r="J80" i="4"/>
  <c r="K80" i="4" s="1"/>
  <c r="J79" i="4"/>
  <c r="K79" i="4" s="1"/>
  <c r="K76" i="4"/>
  <c r="K66" i="9"/>
  <c r="J69" i="9"/>
  <c r="K69" i="9" s="1"/>
  <c r="K74" i="9"/>
  <c r="J79" i="9"/>
  <c r="K47" i="11"/>
  <c r="J48" i="11"/>
  <c r="J49" i="10"/>
  <c r="K48" i="10"/>
  <c r="K75" i="9"/>
  <c r="E124" i="9" l="1"/>
  <c r="K48" i="11"/>
  <c r="J49" i="11"/>
  <c r="J50" i="10"/>
  <c r="K49" i="10"/>
  <c r="J82" i="9"/>
  <c r="K79" i="9"/>
  <c r="K49" i="11" l="1"/>
  <c r="J50" i="11"/>
  <c r="J51" i="10"/>
  <c r="K50" i="10"/>
  <c r="J88" i="9"/>
  <c r="K82" i="9"/>
  <c r="K83" i="9" s="1"/>
  <c r="G124" i="9" s="1"/>
  <c r="K50" i="11" l="1"/>
  <c r="J51" i="11"/>
  <c r="J52" i="10"/>
  <c r="K51" i="10"/>
  <c r="J89" i="9"/>
  <c r="K88" i="9"/>
  <c r="K51" i="11" l="1"/>
  <c r="J52" i="11"/>
  <c r="J53" i="10"/>
  <c r="K52" i="10"/>
  <c r="J91" i="9"/>
  <c r="J90" i="9"/>
  <c r="K89" i="9"/>
  <c r="J53" i="11" l="1"/>
  <c r="K52" i="11"/>
  <c r="J54" i="10"/>
  <c r="K53" i="10"/>
  <c r="J93" i="9"/>
  <c r="K91" i="9"/>
  <c r="J92" i="9"/>
  <c r="K90" i="9"/>
  <c r="K93" i="9" l="1"/>
  <c r="J95" i="9"/>
  <c r="K95" i="9" s="1"/>
  <c r="J54" i="11"/>
  <c r="K53" i="11"/>
  <c r="J55" i="10"/>
  <c r="K54" i="10"/>
  <c r="J94" i="9"/>
  <c r="K92" i="9"/>
  <c r="J55" i="11" l="1"/>
  <c r="K54" i="11"/>
  <c r="J56" i="10"/>
  <c r="K55" i="10"/>
  <c r="K94" i="9"/>
  <c r="J56" i="11" l="1"/>
  <c r="K55" i="11"/>
  <c r="J57" i="10"/>
  <c r="J63" i="10" s="1"/>
  <c r="K56" i="10"/>
  <c r="K124" i="9" l="1"/>
  <c r="K63" i="10"/>
  <c r="J64" i="10"/>
  <c r="K56" i="11"/>
  <c r="J57" i="11"/>
  <c r="J58" i="11" s="1"/>
  <c r="K58" i="11" s="1"/>
  <c r="J58" i="10"/>
  <c r="J59" i="10" s="1"/>
  <c r="K59" i="10" s="1"/>
  <c r="K57" i="10"/>
  <c r="K57" i="11" l="1"/>
  <c r="A127" i="11" s="1"/>
  <c r="J62" i="11"/>
  <c r="K58" i="10"/>
  <c r="A129" i="10" s="1"/>
  <c r="J66" i="10"/>
  <c r="K64" i="10"/>
  <c r="J65" i="10"/>
  <c r="J72" i="10" l="1"/>
  <c r="J68" i="10"/>
  <c r="K68" i="10" s="1"/>
  <c r="K65" i="10"/>
  <c r="J67" i="10"/>
  <c r="K67" i="10" s="1"/>
  <c r="J73" i="10"/>
  <c r="K72" i="10"/>
  <c r="J63" i="11"/>
  <c r="K62" i="11"/>
  <c r="K66" i="10"/>
  <c r="D129" i="10" l="1"/>
  <c r="K73" i="10"/>
  <c r="J74" i="10"/>
  <c r="J65" i="11"/>
  <c r="J64" i="11"/>
  <c r="K63" i="11"/>
  <c r="J71" i="11" l="1"/>
  <c r="K71" i="11" s="1"/>
  <c r="J67" i="11"/>
  <c r="K67" i="11" s="1"/>
  <c r="K64" i="11"/>
  <c r="J66" i="11"/>
  <c r="K66" i="11" s="1"/>
  <c r="J72" i="11"/>
  <c r="J75" i="10"/>
  <c r="J76" i="10"/>
  <c r="J77" i="10"/>
  <c r="K74" i="10"/>
  <c r="K65" i="11"/>
  <c r="D127" i="11" l="1"/>
  <c r="K76" i="10"/>
  <c r="J79" i="10"/>
  <c r="K79" i="10" s="1"/>
  <c r="K72" i="11"/>
  <c r="J73" i="11"/>
  <c r="K77" i="10"/>
  <c r="J83" i="10"/>
  <c r="J88" i="10" s="1"/>
  <c r="K75" i="10"/>
  <c r="J78" i="10"/>
  <c r="K78" i="10" s="1"/>
  <c r="K73" i="11" l="1"/>
  <c r="J76" i="11"/>
  <c r="J74" i="11"/>
  <c r="J75" i="11"/>
  <c r="K88" i="10"/>
  <c r="J91" i="10"/>
  <c r="E129" i="10"/>
  <c r="K83" i="10"/>
  <c r="K84" i="10" s="1"/>
  <c r="K75" i="11" l="1"/>
  <c r="J78" i="11"/>
  <c r="K78" i="11" s="1"/>
  <c r="K76" i="11"/>
  <c r="J82" i="11"/>
  <c r="J87" i="11" s="1"/>
  <c r="J77" i="11"/>
  <c r="K77" i="11" s="1"/>
  <c r="K74" i="11"/>
  <c r="J97" i="10"/>
  <c r="K91" i="10"/>
  <c r="K92" i="10" s="1"/>
  <c r="G129" i="10" s="1"/>
  <c r="J90" i="11" l="1"/>
  <c r="K87" i="11"/>
  <c r="E127" i="11"/>
  <c r="K97" i="10"/>
  <c r="J98" i="10"/>
  <c r="K82" i="11"/>
  <c r="K83" i="11" s="1"/>
  <c r="J95" i="11" l="1"/>
  <c r="K90" i="11"/>
  <c r="K91" i="11" s="1"/>
  <c r="G127" i="11" s="1"/>
  <c r="K98" i="10"/>
  <c r="J99" i="10"/>
  <c r="K95" i="11" l="1"/>
  <c r="J96" i="11"/>
  <c r="K99" i="10"/>
  <c r="I129" i="10" s="1"/>
  <c r="K96" i="11" l="1"/>
  <c r="J97" i="11"/>
  <c r="K97" i="11" s="1"/>
  <c r="H47" i="8"/>
  <c r="I47" i="8" s="1"/>
  <c r="H46" i="8"/>
  <c r="I46" i="8" s="1"/>
  <c r="H45" i="8"/>
  <c r="I45" i="8" s="1"/>
  <c r="H44" i="8"/>
  <c r="I44" i="8" s="1"/>
  <c r="H43" i="8"/>
  <c r="I43" i="8" s="1"/>
  <c r="H42" i="8"/>
  <c r="I42" i="8" s="1"/>
  <c r="H41" i="8"/>
  <c r="I41" i="8" s="1"/>
  <c r="H40" i="8"/>
  <c r="I40" i="8" s="1"/>
  <c r="H39" i="8"/>
  <c r="I39" i="8" s="1"/>
  <c r="H38" i="8"/>
  <c r="I38" i="8" s="1"/>
  <c r="J39" i="8"/>
  <c r="J40" i="8" s="1"/>
  <c r="J41" i="8" s="1"/>
  <c r="J42" i="8" s="1"/>
  <c r="J43" i="8" s="1"/>
  <c r="J44" i="8" s="1"/>
  <c r="H37" i="8"/>
  <c r="I37" i="8" s="1"/>
  <c r="K129" i="10" l="1"/>
  <c r="K132" i="10" s="1"/>
  <c r="I127" i="11"/>
  <c r="K127" i="11" s="1"/>
  <c r="K40" i="8"/>
  <c r="K38" i="8"/>
  <c r="K44" i="8"/>
  <c r="K37" i="8"/>
  <c r="K42" i="8"/>
  <c r="J45" i="8"/>
  <c r="J47" i="8" s="1"/>
  <c r="J46" i="8"/>
  <c r="K39" i="8"/>
  <c r="K41" i="8"/>
  <c r="K43" i="8"/>
  <c r="I98" i="8"/>
  <c r="M98" i="8" s="1"/>
  <c r="H91" i="8"/>
  <c r="I91" i="8" s="1"/>
  <c r="H90" i="8"/>
  <c r="I90" i="8" s="1"/>
  <c r="H89" i="8"/>
  <c r="I89" i="8" s="1"/>
  <c r="H88" i="8"/>
  <c r="I88" i="8" s="1"/>
  <c r="H87" i="8"/>
  <c r="I87" i="8" s="1"/>
  <c r="I86" i="8"/>
  <c r="H85" i="8"/>
  <c r="I50" i="8"/>
  <c r="H49" i="8"/>
  <c r="I49" i="8" s="1"/>
  <c r="J48" i="8"/>
  <c r="J49" i="8" s="1"/>
  <c r="J50" i="8" s="1"/>
  <c r="H48" i="8"/>
  <c r="I48" i="8" s="1"/>
  <c r="I85" i="8" l="1"/>
  <c r="J55" i="8"/>
  <c r="J56" i="8" s="1"/>
  <c r="J51" i="8"/>
  <c r="K51" i="8" s="1"/>
  <c r="K47" i="8"/>
  <c r="K45" i="8"/>
  <c r="K46" i="8"/>
  <c r="K50" i="8"/>
  <c r="K49" i="8"/>
  <c r="K48" i="8"/>
  <c r="K55" i="8" l="1"/>
  <c r="A2" i="12"/>
  <c r="A121" i="8"/>
  <c r="J57" i="8"/>
  <c r="K56" i="8"/>
  <c r="J58" i="8"/>
  <c r="J60" i="8" s="1"/>
  <c r="K60" i="8" s="1"/>
  <c r="K57" i="8" l="1"/>
  <c r="J59" i="8"/>
  <c r="K59" i="8" s="1"/>
  <c r="J64" i="8"/>
  <c r="K58" i="8"/>
  <c r="D121" i="8" s="1"/>
  <c r="J65" i="8" l="1"/>
  <c r="K64" i="8"/>
  <c r="J66" i="8" l="1"/>
  <c r="K65" i="8"/>
  <c r="J69" i="8" l="1"/>
  <c r="J68" i="8"/>
  <c r="J71" i="8" s="1"/>
  <c r="K71" i="8" s="1"/>
  <c r="J67" i="8"/>
  <c r="K66" i="8"/>
  <c r="K67" i="8" l="1"/>
  <c r="J70" i="8"/>
  <c r="K70" i="8" s="1"/>
  <c r="K69" i="8"/>
  <c r="K68" i="8"/>
  <c r="E121" i="8" l="1"/>
  <c r="K76" i="8" l="1"/>
  <c r="K79" i="8" l="1"/>
  <c r="G121" i="8" s="1"/>
  <c r="J85" i="8"/>
  <c r="J86" i="8" l="1"/>
  <c r="K85" i="8"/>
  <c r="J88" i="8" l="1"/>
  <c r="J87" i="8"/>
  <c r="K86" i="8"/>
  <c r="J90" i="8" l="1"/>
  <c r="J92" i="8" s="1"/>
  <c r="K92" i="8" s="1"/>
  <c r="K88" i="8"/>
  <c r="J89" i="8"/>
  <c r="K87" i="8"/>
  <c r="K90" i="8" l="1"/>
  <c r="J91" i="8"/>
  <c r="J96" i="8" s="1"/>
  <c r="K96" i="8" s="1"/>
  <c r="K89" i="8"/>
  <c r="J97" i="8" l="1"/>
  <c r="K97" i="8" s="1"/>
  <c r="J102" i="8"/>
  <c r="J108" i="8" s="1"/>
  <c r="K91" i="8"/>
  <c r="I121" i="8" s="1"/>
  <c r="K121" i="8" s="1"/>
  <c r="K124" i="8" s="1"/>
  <c r="J109" i="8" l="1"/>
  <c r="K109" i="8" s="1"/>
  <c r="J114" i="8"/>
  <c r="K108" i="8"/>
  <c r="K110" i="8" s="1"/>
  <c r="J103" i="8"/>
  <c r="K103" i="8" s="1"/>
  <c r="K102" i="8"/>
  <c r="K98" i="8"/>
  <c r="H121" i="8" l="1"/>
  <c r="J115" i="8"/>
  <c r="K115" i="8" s="1"/>
  <c r="K114" i="8"/>
  <c r="K104" i="8"/>
  <c r="K116" i="8" l="1"/>
  <c r="J121" i="8" s="1"/>
  <c r="D130" i="4"/>
  <c r="J84" i="4" l="1"/>
  <c r="J89" i="4" s="1"/>
  <c r="K84" i="4" l="1"/>
  <c r="K85" i="4" s="1"/>
  <c r="J90" i="4"/>
  <c r="J93" i="4" s="1"/>
  <c r="K93" i="4" s="1"/>
  <c r="E130" i="4"/>
  <c r="J91" i="4" l="1"/>
  <c r="K91" i="4" s="1"/>
  <c r="K90" i="4"/>
  <c r="J92" i="4"/>
  <c r="K89" i="4"/>
  <c r="J98" i="4" l="1"/>
  <c r="K92" i="4"/>
  <c r="G130" i="4" s="1"/>
  <c r="J99" i="4" l="1"/>
  <c r="K98" i="4"/>
  <c r="K99" i="4" l="1"/>
  <c r="J100" i="4"/>
  <c r="J101" i="4" l="1"/>
  <c r="K101" i="4" s="1"/>
  <c r="J105" i="4"/>
  <c r="K100" i="4"/>
  <c r="I130" i="4" s="1"/>
  <c r="K105" i="4" l="1"/>
  <c r="J106" i="4"/>
  <c r="K106" i="4" s="1"/>
  <c r="K107" i="4" l="1"/>
  <c r="H130" i="4" s="1"/>
  <c r="K130" i="4" s="1"/>
  <c r="K133" i="4" s="1"/>
  <c r="B2" i="12" s="1"/>
</calcChain>
</file>

<file path=xl/sharedStrings.xml><?xml version="1.0" encoding="utf-8"?>
<sst xmlns="http://schemas.openxmlformats.org/spreadsheetml/2006/main" count="1041" uniqueCount="139">
  <si>
    <t>Работники, непосредственно связанные с оказанием услуги</t>
  </si>
  <si>
    <t>Кол-во ставок</t>
  </si>
  <si>
    <t>Работники, непосредственно не связанные с оказанием услуги</t>
  </si>
  <si>
    <t>Директор</t>
  </si>
  <si>
    <t>Всего</t>
  </si>
  <si>
    <t>Должности по штатному расписанию</t>
  </si>
  <si>
    <t>З/п на одну ставку (ФОТ)</t>
  </si>
  <si>
    <t xml:space="preserve">Итого </t>
  </si>
  <si>
    <t>Ед.изм. нормы</t>
  </si>
  <si>
    <t>Затраты на коммунальные услуги</t>
  </si>
  <si>
    <t>Наименование коммунальных услуг</t>
  </si>
  <si>
    <t>Электроэнергия</t>
  </si>
  <si>
    <t>Теплоэнергия</t>
  </si>
  <si>
    <t>Холодное водоснабжение</t>
  </si>
  <si>
    <t>Водоотведение</t>
  </si>
  <si>
    <t>Гкал</t>
  </si>
  <si>
    <t>м3</t>
  </si>
  <si>
    <t>Итого коммунальные услуги</t>
  </si>
  <si>
    <t>Затраты на содержание объектов недвижимого имущества</t>
  </si>
  <si>
    <t>ТО средств тревожной сигнализации</t>
  </si>
  <si>
    <t>договор</t>
  </si>
  <si>
    <t>Итого содержание объектов недвиж.имущества</t>
  </si>
  <si>
    <t>Наименование затрат</t>
  </si>
  <si>
    <t>Наименование услуги связи</t>
  </si>
  <si>
    <t>Абонентская связь</t>
  </si>
  <si>
    <t>кол-во номеров, ед.</t>
  </si>
  <si>
    <t>Итого услуги связи</t>
  </si>
  <si>
    <t>Итого работники, не связанные с оказанием услуг</t>
  </si>
  <si>
    <t>сумма в год</t>
  </si>
  <si>
    <t>Утверждение базового норматива затрат</t>
  </si>
  <si>
    <t>Затраты, непосредственно связанные с оказанием услуги, руб.</t>
  </si>
  <si>
    <t>Затраты на общехозяйственные нужды, руб.</t>
  </si>
  <si>
    <t>ОТ1</t>
  </si>
  <si>
    <t>МЗ и ОЦДИ</t>
  </si>
  <si>
    <t>ИНЗ</t>
  </si>
  <si>
    <t>КУ</t>
  </si>
  <si>
    <t>СНИ</t>
  </si>
  <si>
    <t>СОЦДИ</t>
  </si>
  <si>
    <t>УС</t>
  </si>
  <si>
    <t>ТУ</t>
  </si>
  <si>
    <t>ОТ2</t>
  </si>
  <si>
    <t>ПНЗ</t>
  </si>
  <si>
    <t>Базовый норматив затрат на оказание услуг, руб.</t>
  </si>
  <si>
    <t>Затраты на оплату труда (с начислениями) работников, непосредственно не связанных с оказанием услуги</t>
  </si>
  <si>
    <t>Администратор</t>
  </si>
  <si>
    <t>Руководитель кружка</t>
  </si>
  <si>
    <t>Художник-декоратор</t>
  </si>
  <si>
    <t>Художник по свету</t>
  </si>
  <si>
    <t>Звукооператор</t>
  </si>
  <si>
    <t>Хормейстер</t>
  </si>
  <si>
    <t>Концертмейстер по классу вокала</t>
  </si>
  <si>
    <t>Аккомпаниатор</t>
  </si>
  <si>
    <t>Костюмер</t>
  </si>
  <si>
    <t>Методист</t>
  </si>
  <si>
    <t>Зам.директора по основной деятельности</t>
  </si>
  <si>
    <t>Режиссер</t>
  </si>
  <si>
    <t>Механик по обслуживанию звуковой техники</t>
  </si>
  <si>
    <r>
      <t xml:space="preserve">Учреждение: </t>
    </r>
    <r>
      <rPr>
        <sz val="11"/>
        <color theme="1"/>
        <rFont val="Times New Roman"/>
        <family val="1"/>
        <charset val="204"/>
      </rPr>
      <t>Муниципальное бюджетное учреждение культуры "Культурно-досуговый центр «Энергетик»" г.Назарово Красноярского края</t>
    </r>
  </si>
  <si>
    <r>
      <t>Планируемое число зрителей в год:</t>
    </r>
    <r>
      <rPr>
        <sz val="11"/>
        <color theme="1"/>
        <rFont val="Times New Roman"/>
        <family val="1"/>
        <charset val="204"/>
      </rPr>
      <t xml:space="preserve"> человек</t>
    </r>
  </si>
  <si>
    <t>ТО узла тепловой энергии</t>
  </si>
  <si>
    <t>Вывоз мусора</t>
  </si>
  <si>
    <t>8(39155) 7-45-95</t>
  </si>
  <si>
    <t xml:space="preserve">ИСХОДНЫЕ ДАННЫЕ И РЕЗУЛЬТАТЫ РАСЧЕТОВ  МБУК "КДО "ЭНЕРГЕТИК" г.НАЗАРОВО </t>
  </si>
  <si>
    <t>Утверждаю</t>
  </si>
  <si>
    <t xml:space="preserve">Приказ № ______   от  _______________ </t>
  </si>
  <si>
    <t>_________________________ Н.Н.Гурулев</t>
  </si>
  <si>
    <t>"______" _________________20____ г.</t>
  </si>
  <si>
    <t xml:space="preserve">Директор МБУК "КДО "Энергетик"                                                                             </t>
  </si>
  <si>
    <t xml:space="preserve">БАЗОВОГО  НОРМАТИВА ЗАТРАТ НА ОКАЗАНИЕ МУНИЦИПАЛЬНЫХ УСЛУГ </t>
  </si>
  <si>
    <t xml:space="preserve">   ИСХОДНЫЕ ДАННЫЕ И РЕЗУЛЬТАТЫ РАСЧЕТОВ  МБУК "КДО "ЭНЕРГЕТИК" г.НАЗАРОВО </t>
  </si>
  <si>
    <t>Балетмейстер-постановщик</t>
  </si>
  <si>
    <t xml:space="preserve">Нормативный объем </t>
  </si>
  <si>
    <t xml:space="preserve">Тариф (цена), рублей </t>
  </si>
  <si>
    <t xml:space="preserve">БАЗОВОГО НОРМАТИВА ЗАТРАТ НА ОКАЗАНИЕ МУНИЦИПАЛЬНЫХ УСЛУГ </t>
  </si>
  <si>
    <r>
      <t xml:space="preserve">Содержание услуги: </t>
    </r>
    <r>
      <rPr>
        <sz val="11"/>
        <color theme="1"/>
        <rFont val="Times New Roman"/>
        <family val="1"/>
        <charset val="204"/>
      </rPr>
      <t>Стационар, на выезде, на гастролях</t>
    </r>
  </si>
  <si>
    <t>ФОТ за год с учетом количества ставок</t>
  </si>
  <si>
    <t>ФОТ с начислениями на выплаты по оплате труда</t>
  </si>
  <si>
    <t>Количество потребителей</t>
  </si>
  <si>
    <t>Нормативные затраты на 1 потребителя</t>
  </si>
  <si>
    <t>Кассир билетный</t>
  </si>
  <si>
    <t>Контролер билетов</t>
  </si>
  <si>
    <t>Заведующий художественно-постановочной частью</t>
  </si>
  <si>
    <t>Итого работники,  связанные с оказанием услуг</t>
  </si>
  <si>
    <t>Сумма в год</t>
  </si>
  <si>
    <t>кВт час</t>
  </si>
  <si>
    <t>ТО установок пожарной сигнализации</t>
  </si>
  <si>
    <t>Затраты на прочие работы, услуги</t>
  </si>
  <si>
    <t>Итого прочие работы, услуги</t>
  </si>
  <si>
    <t>Затраты на услуги связи</t>
  </si>
  <si>
    <t>Интернет</t>
  </si>
  <si>
    <t>кол-во точек, ед.</t>
  </si>
  <si>
    <t>Затраты на прочие расходы</t>
  </si>
  <si>
    <t>Прочие затраты</t>
  </si>
  <si>
    <t>Итого прочие расходы</t>
  </si>
  <si>
    <r>
      <t xml:space="preserve">Услуга: </t>
    </r>
    <r>
      <rPr>
        <sz val="11"/>
        <color theme="1"/>
        <rFont val="Times New Roman"/>
        <family val="1"/>
        <charset val="204"/>
      </rPr>
      <t>Показ (организация показа) спектаклей (театральных постановок)</t>
    </r>
  </si>
  <si>
    <t>Заведующий отделом по досуго-массовой работе</t>
  </si>
  <si>
    <t>Заведующий отделом  (по финансово-хозяйственной деятельности)</t>
  </si>
  <si>
    <t>Заведующий отделом по работе с детьми</t>
  </si>
  <si>
    <r>
      <t xml:space="preserve">Наименование показателя объема: 40 </t>
    </r>
    <r>
      <rPr>
        <sz val="11"/>
        <color theme="1"/>
        <rFont val="Times New Roman"/>
        <family val="1"/>
        <charset val="204"/>
      </rPr>
      <t>клубных формирований</t>
    </r>
  </si>
  <si>
    <r>
      <t>Планируемое число постановок в год:</t>
    </r>
    <r>
      <rPr>
        <sz val="11"/>
        <color theme="1"/>
        <rFont val="Times New Roman"/>
        <family val="1"/>
        <charset val="204"/>
      </rPr>
      <t xml:space="preserve"> </t>
    </r>
  </si>
  <si>
    <t>Охрана клуба по месту жительства "Мир"</t>
  </si>
  <si>
    <t>ТО и ремонт автоматическй установки водяного пожаротушения</t>
  </si>
  <si>
    <t>Обучение сотрудников</t>
  </si>
  <si>
    <t>Бензин АИ-8</t>
  </si>
  <si>
    <t>СВОД (рубли)</t>
  </si>
  <si>
    <t>СВОД (норматив)</t>
  </si>
  <si>
    <r>
      <t xml:space="preserve">Содержание услуги: </t>
    </r>
    <r>
      <rPr>
        <sz val="11"/>
        <color theme="1"/>
        <rFont val="Times New Roman"/>
        <family val="1"/>
        <charset val="204"/>
      </rPr>
      <t>Драма, кукольный спектакль</t>
    </r>
  </si>
  <si>
    <t>Абонентская связь (дополнительно)</t>
  </si>
  <si>
    <t>Услуги междугородней связи</t>
  </si>
  <si>
    <t xml:space="preserve"> НА 2020 г. </t>
  </si>
  <si>
    <r>
      <t>Наименование показателя объема: 6000</t>
    </r>
    <r>
      <rPr>
        <sz val="11"/>
        <color theme="1"/>
        <rFont val="Times New Roman"/>
        <family val="1"/>
        <charset val="204"/>
      </rPr>
      <t xml:space="preserve"> человек.</t>
    </r>
  </si>
  <si>
    <r>
      <t xml:space="preserve">Штатное расписание: 29,5 </t>
    </r>
    <r>
      <rPr>
        <sz val="11"/>
        <color theme="1"/>
        <rFont val="Times New Roman"/>
        <family val="1"/>
        <charset val="204"/>
      </rPr>
      <t>человек</t>
    </r>
  </si>
  <si>
    <t xml:space="preserve"> НА 2020г. </t>
  </si>
  <si>
    <r>
      <t>Наименование показателя объема: 3020</t>
    </r>
    <r>
      <rPr>
        <sz val="11"/>
        <color theme="1"/>
        <rFont val="Times New Roman"/>
        <family val="1"/>
        <charset val="204"/>
      </rPr>
      <t xml:space="preserve"> человек.</t>
    </r>
  </si>
  <si>
    <r>
      <t xml:space="preserve">Наименование показателя объема: 72 </t>
    </r>
    <r>
      <rPr>
        <sz val="11"/>
        <color theme="1"/>
        <rFont val="Times New Roman"/>
        <family val="1"/>
        <charset val="204"/>
      </rPr>
      <t>постановоки</t>
    </r>
  </si>
  <si>
    <t>ТО видеонаблюдения</t>
  </si>
  <si>
    <t>ТО дымоудаления</t>
  </si>
  <si>
    <t xml:space="preserve">ТО внутреннего пожарного водопровода </t>
  </si>
  <si>
    <t>Реагирование на срабатывание средств тревожной сигнализации</t>
  </si>
  <si>
    <t>Социальные пособия и компенсация персоналу в денежной форме</t>
  </si>
  <si>
    <t xml:space="preserve">Итого соц.пособия </t>
  </si>
  <si>
    <t>Компенс.выпл.раб.по уходу за ребенком до 3-х лет</t>
  </si>
  <si>
    <t xml:space="preserve">Увеличение стоимости прочих оборотных активов </t>
  </si>
  <si>
    <t>Мероприятия</t>
  </si>
  <si>
    <t xml:space="preserve">Увеличение стоимости материальных запасов однократного применеия </t>
  </si>
  <si>
    <t xml:space="preserve">Призовая продукция </t>
  </si>
  <si>
    <t>Итого активов</t>
  </si>
  <si>
    <t>Итого запасов</t>
  </si>
  <si>
    <t>Лонская Клавдия Алексеевна</t>
  </si>
  <si>
    <t xml:space="preserve">          О.Е. Федичкина</t>
  </si>
  <si>
    <r>
      <t xml:space="preserve">Содержание услуги: </t>
    </r>
    <r>
      <rPr>
        <sz val="11"/>
        <color theme="1"/>
        <rFont val="Times New Roman"/>
        <family val="1"/>
        <charset val="204"/>
      </rPr>
      <t>Жанры (формы) спектаклей (театральных постановок)</t>
    </r>
  </si>
  <si>
    <r>
      <t xml:space="preserve">Содержание услуги: </t>
    </r>
    <r>
      <rPr>
        <sz val="11"/>
        <color theme="1"/>
        <rFont val="Times New Roman"/>
        <family val="1"/>
        <charset val="204"/>
      </rPr>
      <t>Стационар, на выезде</t>
    </r>
  </si>
  <si>
    <r>
      <t xml:space="preserve">Услуга: </t>
    </r>
    <r>
      <rPr>
        <sz val="11"/>
        <color theme="1"/>
        <rFont val="Times New Roman"/>
        <family val="1"/>
        <charset val="204"/>
      </rPr>
      <t>Организация и проведение мероприятий</t>
    </r>
  </si>
  <si>
    <t>Содержание услуги: Культурно-массовых (иной деятельности, в результате которой сохраняются, создаются, распространяются и осваиваются культурные ценности)</t>
  </si>
  <si>
    <r>
      <t xml:space="preserve">Работа: </t>
    </r>
    <r>
      <rPr>
        <sz val="11"/>
        <color theme="1"/>
        <rFont val="Times New Roman"/>
        <family val="1"/>
        <charset val="204"/>
      </rPr>
      <t>Создание спектаклей</t>
    </r>
  </si>
  <si>
    <r>
      <t xml:space="preserve">Работа: </t>
    </r>
    <r>
      <rPr>
        <sz val="11"/>
        <color theme="1"/>
        <rFont val="Times New Roman"/>
        <family val="1"/>
        <charset val="204"/>
      </rPr>
      <t xml:space="preserve"> Организация и проведение культурно-массовых мероприятий</t>
    </r>
  </si>
  <si>
    <r>
      <t xml:space="preserve">Содержание услуги: </t>
    </r>
    <r>
      <rPr>
        <sz val="11"/>
        <color theme="1"/>
        <rFont val="Times New Roman"/>
        <family val="1"/>
        <charset val="204"/>
      </rPr>
      <t>Культурно массовых (иной деятельности, в результате которой сохраняются, создаются, распространяются и осваиваются культурные ценности)</t>
    </r>
  </si>
  <si>
    <t>Наименование показателя объема: 1510 человек</t>
  </si>
  <si>
    <r>
      <t xml:space="preserve">Работа: </t>
    </r>
    <r>
      <rPr>
        <sz val="11"/>
        <color theme="1"/>
        <rFont val="Times New Roman"/>
        <family val="1"/>
        <charset val="204"/>
      </rPr>
      <t>Организация деятельности клубных формирований и формирований самодеятельного народного творчества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</si>
</sst>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"/>
    <numFmt numFmtId="165" formatCode="0.000"/>
    <numFmt numFmtId="166" formatCode="#,##0.000"/>
  </numFmts>
  <fonts count="10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18">
    <xf numFmtId="0" fontId="0" fillId="0" borderId="0" xfId="0"/>
    <xf numFmtId="0" fontId="2" fillId="0" borderId="0" xfId="0" applyFont="1"/>
    <xf numFmtId="0" fontId="3" fillId="0" borderId="0" xfId="0" applyFont="1"/>
    <xf numFmtId="0" fontId="3" fillId="0" borderId="1" xfId="0" applyFont="1" applyBorder="1"/>
    <xf numFmtId="0" fontId="3" fillId="0" borderId="1" xfId="0" applyFont="1" applyFill="1" applyBorder="1"/>
    <xf numFmtId="2" fontId="3" fillId="0" borderId="1" xfId="0" applyNumberFormat="1" applyFont="1" applyBorder="1"/>
    <xf numFmtId="0" fontId="6" fillId="0" borderId="0" xfId="0" applyFont="1"/>
    <xf numFmtId="0" fontId="8" fillId="0" borderId="0" xfId="0" applyFont="1"/>
    <xf numFmtId="2" fontId="3" fillId="0" borderId="0" xfId="0" applyNumberFormat="1" applyFont="1" applyBorder="1"/>
    <xf numFmtId="0" fontId="6" fillId="0" borderId="0" xfId="0" applyFont="1" applyAlignment="1"/>
    <xf numFmtId="0" fontId="3" fillId="0" borderId="1" xfId="0" applyFont="1" applyBorder="1" applyAlignment="1">
      <alignment horizontal="center" wrapText="1"/>
    </xf>
    <xf numFmtId="0" fontId="0" fillId="0" borderId="0" xfId="0" applyFont="1"/>
    <xf numFmtId="0" fontId="4" fillId="0" borderId="0" xfId="0" applyFont="1" applyAlignment="1"/>
    <xf numFmtId="0" fontId="4" fillId="0" borderId="0" xfId="0" applyFont="1"/>
    <xf numFmtId="0" fontId="0" fillId="0" borderId="0" xfId="0" applyFont="1" applyBorder="1"/>
    <xf numFmtId="4" fontId="2" fillId="0" borderId="1" xfId="0" applyNumberFormat="1" applyFont="1" applyBorder="1" applyAlignment="1">
      <alignment horizontal="right"/>
    </xf>
    <xf numFmtId="4" fontId="3" fillId="0" borderId="1" xfId="0" applyNumberFormat="1" applyFont="1" applyBorder="1" applyAlignment="1">
      <alignment horizontal="right"/>
    </xf>
    <xf numFmtId="0" fontId="3" fillId="0" borderId="0" xfId="0" applyFont="1" applyBorder="1" applyAlignment="1">
      <alignment wrapText="1"/>
    </xf>
    <xf numFmtId="4" fontId="2" fillId="0" borderId="1" xfId="0" applyNumberFormat="1" applyFont="1" applyBorder="1" applyAlignment="1"/>
    <xf numFmtId="4" fontId="2" fillId="0" borderId="0" xfId="0" applyNumberFormat="1" applyFont="1" applyBorder="1" applyAlignment="1"/>
    <xf numFmtId="4" fontId="3" fillId="0" borderId="1" xfId="0" applyNumberFormat="1" applyFont="1" applyBorder="1"/>
    <xf numFmtId="4" fontId="2" fillId="2" borderId="1" xfId="0" applyNumberFormat="1" applyFont="1" applyFill="1" applyBorder="1" applyAlignment="1"/>
    <xf numFmtId="4" fontId="3" fillId="0" borderId="0" xfId="0" applyNumberFormat="1" applyFont="1"/>
    <xf numFmtId="4" fontId="2" fillId="0" borderId="8" xfId="0" applyNumberFormat="1" applyFont="1" applyBorder="1" applyAlignment="1">
      <alignment horizontal="right"/>
    </xf>
    <xf numFmtId="4" fontId="2" fillId="0" borderId="0" xfId="0" applyNumberFormat="1" applyFont="1" applyBorder="1" applyAlignment="1">
      <alignment horizontal="right"/>
    </xf>
    <xf numFmtId="4" fontId="2" fillId="0" borderId="5" xfId="0" applyNumberFormat="1" applyFont="1" applyBorder="1" applyAlignment="1">
      <alignment horizontal="right"/>
    </xf>
    <xf numFmtId="4" fontId="3" fillId="0" borderId="5" xfId="0" applyNumberFormat="1" applyFont="1" applyBorder="1" applyAlignment="1">
      <alignment horizontal="right"/>
    </xf>
    <xf numFmtId="4" fontId="0" fillId="0" borderId="0" xfId="0" applyNumberFormat="1"/>
    <xf numFmtId="4" fontId="0" fillId="0" borderId="0" xfId="0" applyNumberFormat="1" applyFont="1" applyBorder="1"/>
    <xf numFmtId="0" fontId="1" fillId="0" borderId="1" xfId="0" applyFont="1" applyBorder="1" applyAlignment="1">
      <alignment horizontal="center"/>
    </xf>
    <xf numFmtId="4" fontId="0" fillId="0" borderId="1" xfId="0" applyNumberFormat="1" applyBorder="1" applyAlignment="1">
      <alignment horizontal="center"/>
    </xf>
    <xf numFmtId="2" fontId="3" fillId="0" borderId="1" xfId="0" applyNumberFormat="1" applyFont="1" applyFill="1" applyBorder="1"/>
    <xf numFmtId="165" fontId="3" fillId="0" borderId="1" xfId="0" applyNumberFormat="1" applyFont="1" applyBorder="1"/>
    <xf numFmtId="165" fontId="3" fillId="0" borderId="1" xfId="0" applyNumberFormat="1" applyFont="1" applyFill="1" applyBorder="1"/>
    <xf numFmtId="0" fontId="1" fillId="0" borderId="0" xfId="0" applyFont="1"/>
    <xf numFmtId="2" fontId="2" fillId="0" borderId="1" xfId="0" applyNumberFormat="1" applyFont="1" applyBorder="1"/>
    <xf numFmtId="4" fontId="2" fillId="0" borderId="0" xfId="0" applyNumberFormat="1" applyFont="1"/>
    <xf numFmtId="0" fontId="3" fillId="0" borderId="0" xfId="0" applyFont="1" applyFill="1"/>
    <xf numFmtId="164" fontId="2" fillId="0" borderId="0" xfId="0" applyNumberFormat="1" applyFont="1"/>
    <xf numFmtId="4" fontId="2" fillId="0" borderId="7" xfId="0" applyNumberFormat="1" applyFont="1" applyBorder="1" applyAlignment="1"/>
    <xf numFmtId="4" fontId="3" fillId="0" borderId="0" xfId="0" applyNumberFormat="1" applyFont="1" applyBorder="1"/>
    <xf numFmtId="4" fontId="3" fillId="0" borderId="1" xfId="0" applyNumberFormat="1" applyFont="1" applyBorder="1" applyAlignment="1">
      <alignment horizontal="center" wrapText="1"/>
    </xf>
    <xf numFmtId="4" fontId="3" fillId="0" borderId="1" xfId="0" applyNumberFormat="1" applyFont="1" applyFill="1" applyBorder="1" applyAlignment="1">
      <alignment horizontal="center" wrapText="1"/>
    </xf>
    <xf numFmtId="4" fontId="3" fillId="0" borderId="1" xfId="0" applyNumberFormat="1" applyFont="1" applyBorder="1" applyAlignment="1">
      <alignment wrapText="1"/>
    </xf>
    <xf numFmtId="4" fontId="2" fillId="0" borderId="2" xfId="0" applyNumberFormat="1" applyFont="1" applyBorder="1" applyAlignment="1">
      <alignment horizontal="left"/>
    </xf>
    <xf numFmtId="4" fontId="2" fillId="0" borderId="3" xfId="0" applyNumberFormat="1" applyFont="1" applyBorder="1" applyAlignment="1">
      <alignment horizontal="left"/>
    </xf>
    <xf numFmtId="4" fontId="3" fillId="0" borderId="2" xfId="0" applyNumberFormat="1" applyFont="1" applyFill="1" applyBorder="1" applyAlignment="1">
      <alignment horizontal="center" wrapText="1"/>
    </xf>
    <xf numFmtId="4" fontId="3" fillId="0" borderId="6" xfId="0" applyNumberFormat="1" applyFont="1" applyBorder="1" applyAlignment="1">
      <alignment wrapText="1"/>
    </xf>
    <xf numFmtId="4" fontId="3" fillId="0" borderId="2" xfId="0" applyNumberFormat="1" applyFont="1" applyBorder="1" applyAlignment="1">
      <alignment wrapText="1"/>
    </xf>
    <xf numFmtId="4" fontId="3" fillId="0" borderId="6" xfId="0" applyNumberFormat="1" applyFont="1" applyBorder="1"/>
    <xf numFmtId="4" fontId="3" fillId="0" borderId="3" xfId="0" applyNumberFormat="1" applyFont="1" applyBorder="1"/>
    <xf numFmtId="4" fontId="2" fillId="0" borderId="2" xfId="0" applyNumberFormat="1" applyFont="1" applyBorder="1" applyAlignment="1">
      <alignment horizontal="left"/>
    </xf>
    <xf numFmtId="4" fontId="2" fillId="0" borderId="3" xfId="0" applyNumberFormat="1" applyFont="1" applyBorder="1" applyAlignment="1">
      <alignment horizontal="left"/>
    </xf>
    <xf numFmtId="4" fontId="3" fillId="0" borderId="2" xfId="0" applyNumberFormat="1" applyFont="1" applyBorder="1"/>
    <xf numFmtId="4" fontId="3" fillId="0" borderId="1" xfId="0" applyNumberFormat="1" applyFont="1" applyFill="1" applyBorder="1"/>
    <xf numFmtId="4" fontId="3" fillId="0" borderId="2" xfId="0" applyNumberFormat="1" applyFont="1" applyFill="1" applyBorder="1"/>
    <xf numFmtId="4" fontId="3" fillId="0" borderId="6" xfId="0" applyNumberFormat="1" applyFont="1" applyFill="1" applyBorder="1"/>
    <xf numFmtId="4" fontId="3" fillId="0" borderId="0" xfId="0" applyNumberFormat="1" applyFont="1" applyFill="1"/>
    <xf numFmtId="4" fontId="2" fillId="0" borderId="0" xfId="0" applyNumberFormat="1" applyFont="1" applyBorder="1" applyAlignment="1">
      <alignment horizontal="left"/>
    </xf>
    <xf numFmtId="4" fontId="3" fillId="0" borderId="2" xfId="0" applyNumberFormat="1" applyFont="1" applyBorder="1" applyAlignment="1">
      <alignment horizontal="center" wrapText="1"/>
    </xf>
    <xf numFmtId="4" fontId="3" fillId="0" borderId="0" xfId="0" applyNumberFormat="1" applyFont="1" applyBorder="1" applyAlignment="1">
      <alignment wrapText="1"/>
    </xf>
    <xf numFmtId="4" fontId="3" fillId="0" borderId="1" xfId="0" applyNumberFormat="1" applyFont="1" applyFill="1" applyBorder="1" applyAlignment="1">
      <alignment wrapText="1"/>
    </xf>
    <xf numFmtId="4" fontId="2" fillId="0" borderId="0" xfId="0" applyNumberFormat="1" applyFont="1" applyBorder="1"/>
    <xf numFmtId="4" fontId="4" fillId="0" borderId="1" xfId="0" applyNumberFormat="1" applyFont="1" applyBorder="1"/>
    <xf numFmtId="4" fontId="2" fillId="0" borderId="0" xfId="0" applyNumberFormat="1" applyFont="1" applyAlignment="1">
      <alignment horizontal="center"/>
    </xf>
    <xf numFmtId="4" fontId="2" fillId="0" borderId="7" xfId="0" applyNumberFormat="1" applyFont="1" applyBorder="1" applyAlignment="1">
      <alignment horizontal="left"/>
    </xf>
    <xf numFmtId="4" fontId="6" fillId="0" borderId="0" xfId="0" applyNumberFormat="1" applyFont="1"/>
    <xf numFmtId="4" fontId="7" fillId="0" borderId="0" xfId="0" applyNumberFormat="1" applyFont="1"/>
    <xf numFmtId="4" fontId="2" fillId="0" borderId="1" xfId="0" applyNumberFormat="1" applyFont="1" applyBorder="1"/>
    <xf numFmtId="4" fontId="8" fillId="0" borderId="0" xfId="0" applyNumberFormat="1" applyFont="1"/>
    <xf numFmtId="4" fontId="2" fillId="0" borderId="2" xfId="0" applyNumberFormat="1" applyFont="1" applyBorder="1" applyAlignment="1">
      <alignment horizontal="left"/>
    </xf>
    <xf numFmtId="4" fontId="2" fillId="0" borderId="3" xfId="0" applyNumberFormat="1" applyFont="1" applyBorder="1" applyAlignment="1">
      <alignment horizontal="left"/>
    </xf>
    <xf numFmtId="166" fontId="3" fillId="0" borderId="1" xfId="0" applyNumberFormat="1" applyFont="1" applyBorder="1"/>
    <xf numFmtId="4" fontId="2" fillId="0" borderId="2" xfId="0" applyNumberFormat="1" applyFont="1" applyBorder="1"/>
    <xf numFmtId="0" fontId="3" fillId="0" borderId="1" xfId="0" applyFont="1" applyBorder="1" applyAlignment="1">
      <alignment horizontal="left" wrapText="1"/>
    </xf>
    <xf numFmtId="0" fontId="3" fillId="0" borderId="1" xfId="0" applyFont="1" applyBorder="1" applyAlignment="1">
      <alignment horizontal="left"/>
    </xf>
    <xf numFmtId="4" fontId="3" fillId="0" borderId="1" xfId="0" applyNumberFormat="1" applyFont="1" applyBorder="1" applyAlignment="1">
      <alignment horizontal="left"/>
    </xf>
    <xf numFmtId="4" fontId="2" fillId="0" borderId="0" xfId="0" applyNumberFormat="1" applyFont="1" applyAlignment="1">
      <alignment horizontal="center"/>
    </xf>
    <xf numFmtId="4" fontId="3" fillId="0" borderId="1" xfId="0" applyNumberFormat="1" applyFont="1" applyBorder="1" applyAlignment="1">
      <alignment horizontal="center"/>
    </xf>
    <xf numFmtId="0" fontId="3" fillId="0" borderId="2" xfId="0" applyFont="1" applyBorder="1" applyAlignment="1">
      <alignment horizontal="left" wrapText="1"/>
    </xf>
    <xf numFmtId="0" fontId="3" fillId="0" borderId="3" xfId="0" applyFont="1" applyBorder="1" applyAlignment="1">
      <alignment horizontal="left" wrapText="1"/>
    </xf>
    <xf numFmtId="0" fontId="3" fillId="0" borderId="4" xfId="0" applyFont="1" applyBorder="1" applyAlignment="1">
      <alignment horizontal="left" wrapText="1"/>
    </xf>
    <xf numFmtId="0" fontId="2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wrapText="1"/>
    </xf>
    <xf numFmtId="0" fontId="4" fillId="0" borderId="0" xfId="0" applyFont="1" applyAlignment="1">
      <alignment horizontal="left"/>
    </xf>
    <xf numFmtId="0" fontId="4" fillId="0" borderId="0" xfId="0" applyFont="1" applyAlignment="1"/>
    <xf numFmtId="0" fontId="0" fillId="0" borderId="0" xfId="0" applyFont="1" applyAlignment="1"/>
    <xf numFmtId="4" fontId="3" fillId="0" borderId="2" xfId="0" applyNumberFormat="1" applyFont="1" applyBorder="1"/>
    <xf numFmtId="4" fontId="3" fillId="0" borderId="4" xfId="0" applyNumberFormat="1" applyFont="1" applyBorder="1"/>
    <xf numFmtId="4" fontId="6" fillId="0" borderId="0" xfId="0" applyNumberFormat="1" applyFont="1" applyAlignment="1"/>
    <xf numFmtId="4" fontId="0" fillId="0" borderId="0" xfId="0" applyNumberFormat="1" applyAlignment="1"/>
    <xf numFmtId="0" fontId="9" fillId="0" borderId="0" xfId="0" applyFont="1" applyAlignment="1">
      <alignment horizontal="center"/>
    </xf>
    <xf numFmtId="4" fontId="2" fillId="0" borderId="7" xfId="0" applyNumberFormat="1" applyFont="1" applyBorder="1" applyAlignment="1">
      <alignment horizontal="center"/>
    </xf>
    <xf numFmtId="4" fontId="3" fillId="0" borderId="1" xfId="0" applyNumberFormat="1" applyFont="1" applyBorder="1" applyAlignment="1">
      <alignment horizontal="center" wrapText="1"/>
    </xf>
    <xf numFmtId="4" fontId="3" fillId="0" borderId="2" xfId="0" applyNumberFormat="1" applyFont="1" applyBorder="1" applyAlignment="1">
      <alignment horizontal="center"/>
    </xf>
    <xf numFmtId="4" fontId="3" fillId="0" borderId="3" xfId="0" applyNumberFormat="1" applyFont="1" applyBorder="1" applyAlignment="1">
      <alignment horizontal="center"/>
    </xf>
    <xf numFmtId="4" fontId="3" fillId="0" borderId="4" xfId="0" applyNumberFormat="1" applyFont="1" applyBorder="1" applyAlignment="1">
      <alignment horizontal="center"/>
    </xf>
    <xf numFmtId="4" fontId="3" fillId="0" borderId="1" xfId="0" applyNumberFormat="1" applyFont="1" applyFill="1" applyBorder="1" applyAlignment="1">
      <alignment horizontal="left" wrapText="1"/>
    </xf>
    <xf numFmtId="4" fontId="2" fillId="0" borderId="2" xfId="0" applyNumberFormat="1" applyFont="1" applyBorder="1" applyAlignment="1">
      <alignment horizontal="left"/>
    </xf>
    <xf numFmtId="4" fontId="2" fillId="0" borderId="3" xfId="0" applyNumberFormat="1" applyFont="1" applyBorder="1" applyAlignment="1">
      <alignment horizontal="left"/>
    </xf>
    <xf numFmtId="4" fontId="2" fillId="0" borderId="4" xfId="0" applyNumberFormat="1" applyFont="1" applyBorder="1" applyAlignment="1">
      <alignment horizontal="left"/>
    </xf>
    <xf numFmtId="4" fontId="3" fillId="0" borderId="1" xfId="0" applyNumberFormat="1" applyFont="1" applyBorder="1" applyAlignment="1">
      <alignment horizontal="left" wrapText="1"/>
    </xf>
    <xf numFmtId="4" fontId="3" fillId="0" borderId="2" xfId="0" applyNumberFormat="1" applyFont="1" applyBorder="1" applyAlignment="1">
      <alignment horizontal="left"/>
    </xf>
    <xf numFmtId="4" fontId="3" fillId="0" borderId="3" xfId="0" applyNumberFormat="1" applyFont="1" applyBorder="1" applyAlignment="1">
      <alignment horizontal="left"/>
    </xf>
    <xf numFmtId="4" fontId="3" fillId="0" borderId="4" xfId="0" applyNumberFormat="1" applyFont="1" applyBorder="1" applyAlignment="1">
      <alignment horizontal="left"/>
    </xf>
    <xf numFmtId="4" fontId="0" fillId="0" borderId="3" xfId="0" applyNumberFormat="1" applyBorder="1" applyAlignment="1">
      <alignment horizontal="left"/>
    </xf>
    <xf numFmtId="4" fontId="2" fillId="0" borderId="1" xfId="0" applyNumberFormat="1" applyFont="1" applyBorder="1" applyAlignment="1">
      <alignment horizontal="left"/>
    </xf>
    <xf numFmtId="4" fontId="3" fillId="0" borderId="2" xfId="0" applyNumberFormat="1" applyFont="1" applyBorder="1" applyAlignment="1">
      <alignment horizontal="left" wrapText="1"/>
    </xf>
    <xf numFmtId="4" fontId="3" fillId="0" borderId="3" xfId="0" applyNumberFormat="1" applyFont="1" applyBorder="1" applyAlignment="1">
      <alignment horizontal="left" wrapText="1"/>
    </xf>
    <xf numFmtId="4" fontId="3" fillId="0" borderId="4" xfId="0" applyNumberFormat="1" applyFont="1" applyBorder="1" applyAlignment="1">
      <alignment horizontal="left" wrapText="1"/>
    </xf>
    <xf numFmtId="4" fontId="2" fillId="0" borderId="0" xfId="0" applyNumberFormat="1" applyFont="1" applyBorder="1" applyAlignment="1">
      <alignment horizontal="center"/>
    </xf>
    <xf numFmtId="0" fontId="5" fillId="0" borderId="0" xfId="0" applyFont="1" applyAlignment="1">
      <alignment horizontal="center"/>
    </xf>
    <xf numFmtId="0" fontId="3" fillId="0" borderId="2" xfId="0" applyFont="1" applyBorder="1" applyAlignment="1">
      <alignment horizontal="left"/>
    </xf>
    <xf numFmtId="0" fontId="3" fillId="0" borderId="3" xfId="0" applyFont="1" applyBorder="1" applyAlignment="1">
      <alignment horizontal="left"/>
    </xf>
    <xf numFmtId="0" fontId="3" fillId="0" borderId="4" xfId="0" applyFont="1" applyBorder="1" applyAlignment="1">
      <alignment horizontal="left"/>
    </xf>
    <xf numFmtId="0" fontId="6" fillId="0" borderId="0" xfId="0" applyFont="1" applyAlignment="1">
      <alignment horizontal="left"/>
    </xf>
    <xf numFmtId="0" fontId="0" fillId="0" borderId="0" xfId="0" applyAlignment="1"/>
    <xf numFmtId="0" fontId="6" fillId="0" borderId="0" xfId="0" applyFont="1" applyAlignment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3"/>
  <sheetViews>
    <sheetView workbookViewId="0">
      <selection activeCell="A2" sqref="A2"/>
    </sheetView>
  </sheetViews>
  <sheetFormatPr defaultRowHeight="15" x14ac:dyDescent="0.25"/>
  <cols>
    <col min="1" max="2" width="17.5703125" customWidth="1"/>
  </cols>
  <sheetData>
    <row r="1" spans="1:2" ht="42" customHeight="1" x14ac:dyDescent="0.25">
      <c r="A1" s="29" t="s">
        <v>104</v>
      </c>
      <c r="B1" s="29" t="s">
        <v>105</v>
      </c>
    </row>
    <row r="2" spans="1:2" ht="42" customHeight="1" x14ac:dyDescent="0.25">
      <c r="A2" s="30">
        <f>'Услуга №1'!I124+'Услуга №2 '!I133+'Работа №1'!I128+'Работа №2'!I132+'Работа №3'!I130</f>
        <v>11531271.911472803</v>
      </c>
      <c r="B2" s="30">
        <f>'Услуга №1'!K124+'Услуга №2 '!K133+'Работа №1'!K128+'Работа №2'!K132+'Работа №3'!K130</f>
        <v>11531271.911472801</v>
      </c>
    </row>
    <row r="5" spans="1:2" x14ac:dyDescent="0.25">
      <c r="A5" s="27"/>
    </row>
    <row r="7" spans="1:2" x14ac:dyDescent="0.25">
      <c r="A7" s="27"/>
    </row>
    <row r="8" spans="1:2" x14ac:dyDescent="0.25">
      <c r="B8" s="27"/>
    </row>
    <row r="9" spans="1:2" x14ac:dyDescent="0.25">
      <c r="A9" s="27"/>
    </row>
    <row r="11" spans="1:2" x14ac:dyDescent="0.25">
      <c r="A11" s="27"/>
    </row>
    <row r="13" spans="1:2" x14ac:dyDescent="0.25">
      <c r="A13" s="27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32"/>
  <sheetViews>
    <sheetView topLeftCell="A33" zoomScale="90" zoomScaleNormal="90" workbookViewId="0">
      <selection activeCell="O101" sqref="O101"/>
    </sheetView>
  </sheetViews>
  <sheetFormatPr defaultRowHeight="15" x14ac:dyDescent="0.25"/>
  <cols>
    <col min="1" max="1" width="9.140625" style="11"/>
    <col min="2" max="2" width="11" style="11" customWidth="1"/>
    <col min="3" max="4" width="9.140625" style="11"/>
    <col min="5" max="5" width="8.85546875" style="11" customWidth="1"/>
    <col min="6" max="6" width="11.5703125" style="11" customWidth="1"/>
    <col min="7" max="7" width="13.7109375" style="11" customWidth="1"/>
    <col min="8" max="8" width="12.85546875" style="11" customWidth="1"/>
    <col min="9" max="11" width="13.7109375" style="11" customWidth="1"/>
    <col min="12" max="12" width="11" style="11" customWidth="1"/>
    <col min="13" max="13" width="13.85546875" style="11" hidden="1" customWidth="1"/>
    <col min="14" max="16384" width="9.140625" style="11"/>
  </cols>
  <sheetData>
    <row r="1" spans="1:13" hidden="1" x14ac:dyDescent="0.25"/>
    <row r="2" spans="1:13" x14ac:dyDescent="0.25">
      <c r="A2" s="84" t="s">
        <v>63</v>
      </c>
      <c r="B2" s="84"/>
      <c r="C2" s="84"/>
      <c r="D2" s="84"/>
    </row>
    <row r="3" spans="1:13" x14ac:dyDescent="0.25">
      <c r="A3" s="84" t="s">
        <v>64</v>
      </c>
      <c r="B3" s="84"/>
      <c r="C3" s="86"/>
      <c r="D3" s="86"/>
      <c r="E3" s="86"/>
      <c r="F3" s="86"/>
    </row>
    <row r="4" spans="1:13" x14ac:dyDescent="0.25">
      <c r="A4" s="85" t="s">
        <v>65</v>
      </c>
      <c r="B4" s="85"/>
      <c r="C4" s="85"/>
      <c r="D4" s="86"/>
      <c r="E4" s="86"/>
      <c r="F4" s="86"/>
    </row>
    <row r="5" spans="1:13" x14ac:dyDescent="0.25">
      <c r="A5" s="12"/>
      <c r="B5" s="12"/>
      <c r="C5" s="12"/>
      <c r="D5" s="13"/>
    </row>
    <row r="6" spans="1:13" x14ac:dyDescent="0.25">
      <c r="A6" s="85" t="s">
        <v>66</v>
      </c>
      <c r="B6" s="85"/>
      <c r="C6" s="85"/>
      <c r="D6" s="86"/>
      <c r="E6" s="86"/>
      <c r="F6" s="86"/>
    </row>
    <row r="7" spans="1:13" ht="7.5" customHeight="1" x14ac:dyDescent="0.25"/>
    <row r="8" spans="1:13" x14ac:dyDescent="0.25">
      <c r="A8" s="91" t="s">
        <v>62</v>
      </c>
      <c r="B8" s="91"/>
      <c r="C8" s="91"/>
      <c r="D8" s="91"/>
      <c r="E8" s="91"/>
      <c r="F8" s="91"/>
      <c r="G8" s="91"/>
      <c r="H8" s="91"/>
      <c r="I8" s="91"/>
      <c r="J8" s="91"/>
      <c r="K8" s="91"/>
      <c r="L8" s="91"/>
      <c r="M8" s="91"/>
    </row>
    <row r="9" spans="1:13" x14ac:dyDescent="0.25">
      <c r="A9" s="91" t="s">
        <v>73</v>
      </c>
      <c r="B9" s="91"/>
      <c r="C9" s="91"/>
      <c r="D9" s="91"/>
      <c r="E9" s="91"/>
      <c r="F9" s="91"/>
      <c r="G9" s="91"/>
      <c r="H9" s="91"/>
      <c r="I9" s="91"/>
      <c r="J9" s="91"/>
      <c r="K9" s="91"/>
      <c r="L9" s="91"/>
      <c r="M9" s="91"/>
    </row>
    <row r="10" spans="1:13" x14ac:dyDescent="0.25">
      <c r="A10" s="91" t="s">
        <v>109</v>
      </c>
      <c r="B10" s="91"/>
      <c r="C10" s="91"/>
      <c r="D10" s="91"/>
      <c r="E10" s="91"/>
      <c r="F10" s="91"/>
      <c r="G10" s="91"/>
      <c r="H10" s="91"/>
      <c r="I10" s="91"/>
      <c r="J10" s="91"/>
      <c r="K10" s="91"/>
      <c r="L10" s="91"/>
      <c r="M10" s="91"/>
    </row>
    <row r="11" spans="1:13" ht="12" customHeight="1" x14ac:dyDescent="0.25"/>
    <row r="12" spans="1:13" s="2" customFormat="1" x14ac:dyDescent="0.25">
      <c r="A12" s="1" t="s">
        <v>57</v>
      </c>
    </row>
    <row r="13" spans="1:13" s="2" customFormat="1" x14ac:dyDescent="0.25">
      <c r="A13" s="1" t="s">
        <v>94</v>
      </c>
    </row>
    <row r="14" spans="1:13" s="2" customFormat="1" x14ac:dyDescent="0.25">
      <c r="A14" s="1" t="s">
        <v>130</v>
      </c>
    </row>
    <row r="15" spans="1:13" s="2" customFormat="1" x14ac:dyDescent="0.25">
      <c r="A15" s="1" t="s">
        <v>131</v>
      </c>
    </row>
    <row r="16" spans="1:13" s="2" customFormat="1" x14ac:dyDescent="0.25">
      <c r="A16" s="1" t="s">
        <v>110</v>
      </c>
    </row>
    <row r="17" spans="1:12" s="2" customFormat="1" x14ac:dyDescent="0.25">
      <c r="A17" s="1" t="s">
        <v>111</v>
      </c>
    </row>
    <row r="18" spans="1:12" s="2" customFormat="1" ht="33" customHeight="1" x14ac:dyDescent="0.25">
      <c r="A18" s="83" t="s">
        <v>0</v>
      </c>
      <c r="B18" s="83"/>
      <c r="C18" s="83"/>
      <c r="D18" s="83"/>
      <c r="E18" s="83"/>
      <c r="F18" s="10" t="s">
        <v>1</v>
      </c>
      <c r="G18" s="83" t="s">
        <v>2</v>
      </c>
      <c r="H18" s="83"/>
      <c r="I18" s="83"/>
      <c r="J18" s="83"/>
      <c r="K18" s="83"/>
      <c r="L18" s="10" t="s">
        <v>1</v>
      </c>
    </row>
    <row r="19" spans="1:12" s="2" customFormat="1" x14ac:dyDescent="0.25">
      <c r="A19" s="75" t="s">
        <v>54</v>
      </c>
      <c r="B19" s="75"/>
      <c r="C19" s="75"/>
      <c r="D19" s="75"/>
      <c r="E19" s="75"/>
      <c r="F19" s="5">
        <v>0.64</v>
      </c>
      <c r="G19" s="75" t="s">
        <v>3</v>
      </c>
      <c r="H19" s="75"/>
      <c r="I19" s="75"/>
      <c r="J19" s="75"/>
      <c r="K19" s="75"/>
      <c r="L19" s="5">
        <v>0.64</v>
      </c>
    </row>
    <row r="20" spans="1:12" s="2" customFormat="1" x14ac:dyDescent="0.25">
      <c r="A20" s="79" t="s">
        <v>95</v>
      </c>
      <c r="B20" s="80"/>
      <c r="C20" s="80"/>
      <c r="D20" s="80"/>
      <c r="E20" s="81"/>
      <c r="F20" s="5">
        <v>0.64</v>
      </c>
      <c r="G20" s="75" t="s">
        <v>96</v>
      </c>
      <c r="H20" s="75"/>
      <c r="I20" s="75"/>
      <c r="J20" s="75"/>
      <c r="K20" s="75"/>
      <c r="L20" s="5">
        <v>0.64</v>
      </c>
    </row>
    <row r="21" spans="1:12" s="2" customFormat="1" x14ac:dyDescent="0.25">
      <c r="A21" s="75" t="s">
        <v>44</v>
      </c>
      <c r="B21" s="75"/>
      <c r="C21" s="75"/>
      <c r="D21" s="75"/>
      <c r="E21" s="75"/>
      <c r="F21" s="5">
        <v>0.64</v>
      </c>
      <c r="G21" s="75" t="s">
        <v>97</v>
      </c>
      <c r="H21" s="75"/>
      <c r="I21" s="75"/>
      <c r="J21" s="75"/>
      <c r="K21" s="75"/>
      <c r="L21" s="5">
        <v>0.64</v>
      </c>
    </row>
    <row r="22" spans="1:12" s="2" customFormat="1" ht="15" customHeight="1" x14ac:dyDescent="0.25">
      <c r="A22" s="75" t="s">
        <v>46</v>
      </c>
      <c r="B22" s="75"/>
      <c r="C22" s="75"/>
      <c r="D22" s="75"/>
      <c r="E22" s="75"/>
      <c r="F22" s="5">
        <v>0.96</v>
      </c>
      <c r="G22" s="75" t="s">
        <v>70</v>
      </c>
      <c r="H22" s="75"/>
      <c r="I22" s="75"/>
      <c r="J22" s="75"/>
      <c r="K22" s="75"/>
      <c r="L22" s="5">
        <v>0.64</v>
      </c>
    </row>
    <row r="23" spans="1:12" s="2" customFormat="1" ht="14.25" customHeight="1" x14ac:dyDescent="0.25">
      <c r="A23" s="75" t="s">
        <v>45</v>
      </c>
      <c r="B23" s="75"/>
      <c r="C23" s="75"/>
      <c r="D23" s="75"/>
      <c r="E23" s="75"/>
      <c r="F23" s="5">
        <v>4.16</v>
      </c>
      <c r="G23" s="75" t="s">
        <v>51</v>
      </c>
      <c r="H23" s="75"/>
      <c r="I23" s="75"/>
      <c r="J23" s="75"/>
      <c r="K23" s="75"/>
      <c r="L23" s="5">
        <v>1.28</v>
      </c>
    </row>
    <row r="24" spans="1:12" s="2" customFormat="1" x14ac:dyDescent="0.25">
      <c r="A24" s="75" t="s">
        <v>80</v>
      </c>
      <c r="B24" s="75"/>
      <c r="C24" s="75"/>
      <c r="D24" s="75"/>
      <c r="E24" s="75"/>
      <c r="F24" s="5">
        <v>0.32</v>
      </c>
      <c r="G24" s="75" t="s">
        <v>49</v>
      </c>
      <c r="H24" s="75"/>
      <c r="I24" s="75"/>
      <c r="J24" s="75"/>
      <c r="K24" s="75"/>
      <c r="L24" s="5">
        <v>1.92</v>
      </c>
    </row>
    <row r="25" spans="1:12" s="2" customFormat="1" ht="15" customHeight="1" x14ac:dyDescent="0.25">
      <c r="A25" s="75" t="s">
        <v>79</v>
      </c>
      <c r="B25" s="75"/>
      <c r="C25" s="75"/>
      <c r="D25" s="75"/>
      <c r="E25" s="75"/>
      <c r="F25" s="5">
        <v>0.64</v>
      </c>
      <c r="G25" s="79" t="s">
        <v>56</v>
      </c>
      <c r="H25" s="80"/>
      <c r="I25" s="80"/>
      <c r="J25" s="80"/>
      <c r="K25" s="81"/>
      <c r="L25" s="5">
        <v>0.64</v>
      </c>
    </row>
    <row r="26" spans="1:12" s="2" customFormat="1" x14ac:dyDescent="0.25">
      <c r="A26" s="74" t="s">
        <v>53</v>
      </c>
      <c r="B26" s="74"/>
      <c r="C26" s="74"/>
      <c r="D26" s="74"/>
      <c r="E26" s="74"/>
      <c r="F26" s="5">
        <v>0.64</v>
      </c>
      <c r="G26" s="75"/>
      <c r="H26" s="75"/>
      <c r="I26" s="75"/>
      <c r="J26" s="75"/>
      <c r="K26" s="75"/>
      <c r="L26" s="31"/>
    </row>
    <row r="27" spans="1:12" s="2" customFormat="1" ht="19.5" customHeight="1" x14ac:dyDescent="0.25">
      <c r="A27" s="75" t="s">
        <v>48</v>
      </c>
      <c r="B27" s="75"/>
      <c r="C27" s="75"/>
      <c r="D27" s="75"/>
      <c r="E27" s="75"/>
      <c r="F27" s="5">
        <v>0.64</v>
      </c>
      <c r="G27" s="79"/>
      <c r="H27" s="80"/>
      <c r="I27" s="80"/>
      <c r="J27" s="80"/>
      <c r="K27" s="81"/>
      <c r="L27" s="31"/>
    </row>
    <row r="28" spans="1:12" s="2" customFormat="1" x14ac:dyDescent="0.25">
      <c r="A28" s="75" t="s">
        <v>52</v>
      </c>
      <c r="B28" s="75"/>
      <c r="C28" s="75"/>
      <c r="D28" s="75"/>
      <c r="E28" s="75"/>
      <c r="F28" s="5">
        <v>0.64</v>
      </c>
      <c r="G28" s="74"/>
      <c r="H28" s="74"/>
      <c r="I28" s="74"/>
      <c r="J28" s="74"/>
      <c r="K28" s="74"/>
      <c r="L28" s="31"/>
    </row>
    <row r="29" spans="1:12" s="2" customFormat="1" x14ac:dyDescent="0.25">
      <c r="A29" s="75" t="s">
        <v>47</v>
      </c>
      <c r="B29" s="75"/>
      <c r="C29" s="75"/>
      <c r="D29" s="75"/>
      <c r="E29" s="75"/>
      <c r="F29" s="5">
        <v>0.64</v>
      </c>
      <c r="G29" s="74"/>
      <c r="H29" s="74"/>
      <c r="I29" s="74"/>
      <c r="J29" s="74"/>
      <c r="K29" s="74"/>
      <c r="L29" s="31"/>
    </row>
    <row r="30" spans="1:12" s="2" customFormat="1" ht="15" customHeight="1" x14ac:dyDescent="0.25">
      <c r="A30" s="74" t="s">
        <v>50</v>
      </c>
      <c r="B30" s="74"/>
      <c r="C30" s="74"/>
      <c r="D30" s="74"/>
      <c r="E30" s="74"/>
      <c r="F30" s="5">
        <v>0.64</v>
      </c>
      <c r="G30" s="79"/>
      <c r="H30" s="80"/>
      <c r="I30" s="80"/>
      <c r="J30" s="80"/>
      <c r="K30" s="81"/>
      <c r="L30" s="31"/>
    </row>
    <row r="31" spans="1:12" s="2" customFormat="1" x14ac:dyDescent="0.25">
      <c r="A31" s="75" t="s">
        <v>55</v>
      </c>
      <c r="B31" s="75"/>
      <c r="C31" s="75"/>
      <c r="D31" s="75"/>
      <c r="E31" s="75"/>
      <c r="F31" s="5">
        <v>0.64</v>
      </c>
      <c r="G31" s="74"/>
      <c r="H31" s="74"/>
      <c r="I31" s="74"/>
      <c r="J31" s="74"/>
      <c r="K31" s="74"/>
      <c r="L31" s="31"/>
    </row>
    <row r="32" spans="1:12" s="2" customFormat="1" x14ac:dyDescent="0.25">
      <c r="A32" s="75" t="s">
        <v>81</v>
      </c>
      <c r="B32" s="75"/>
      <c r="C32" s="75"/>
      <c r="D32" s="75"/>
      <c r="E32" s="75"/>
      <c r="F32" s="5">
        <v>0.64</v>
      </c>
      <c r="G32" s="74"/>
      <c r="H32" s="74"/>
      <c r="I32" s="74"/>
      <c r="J32" s="74"/>
      <c r="K32" s="74"/>
      <c r="L32" s="31"/>
    </row>
    <row r="33" spans="1:13" s="1" customFormat="1" ht="14.25" x14ac:dyDescent="0.2">
      <c r="A33" s="82" t="s">
        <v>4</v>
      </c>
      <c r="B33" s="82"/>
      <c r="C33" s="82"/>
      <c r="D33" s="82"/>
      <c r="E33" s="82"/>
      <c r="F33" s="35">
        <f>SUM(F19:F32)</f>
        <v>12.480000000000004</v>
      </c>
      <c r="G33" s="82" t="s">
        <v>4</v>
      </c>
      <c r="H33" s="82"/>
      <c r="I33" s="82"/>
      <c r="J33" s="82"/>
      <c r="K33" s="82"/>
      <c r="L33" s="35">
        <f>SUM(L19:L32)</f>
        <v>6.3999999999999995</v>
      </c>
      <c r="M33" s="38">
        <f>F33+L33+'Услуга №2 '!F38+'Услуга №2 '!L38+'Работа №1'!F32+'Работа №1'!L32+'Работа №2'!F37+'Работа №2'!L37+'Работа №3'!F36+'Работа №3'!L36</f>
        <v>29.536000000000005</v>
      </c>
    </row>
    <row r="34" spans="1:13" ht="12" customHeight="1" x14ac:dyDescent="0.25"/>
    <row r="35" spans="1:13" s="2" customFormat="1" x14ac:dyDescent="0.25">
      <c r="A35" s="1" t="s">
        <v>58</v>
      </c>
      <c r="F35" s="2">
        <v>6000</v>
      </c>
    </row>
    <row r="36" spans="1:13" s="2" customFormat="1" ht="75" x14ac:dyDescent="0.25">
      <c r="A36" s="94" t="s">
        <v>5</v>
      </c>
      <c r="B36" s="95"/>
      <c r="C36" s="95"/>
      <c r="D36" s="95"/>
      <c r="E36" s="96"/>
      <c r="F36" s="41" t="s">
        <v>6</v>
      </c>
      <c r="G36" s="41" t="s">
        <v>1</v>
      </c>
      <c r="H36" s="41" t="s">
        <v>75</v>
      </c>
      <c r="I36" s="41" t="s">
        <v>76</v>
      </c>
      <c r="J36" s="41" t="s">
        <v>77</v>
      </c>
      <c r="K36" s="42" t="s">
        <v>78</v>
      </c>
      <c r="L36" s="60"/>
      <c r="M36" s="22"/>
    </row>
    <row r="37" spans="1:13" s="2" customFormat="1" ht="15" hidden="1" customHeight="1" x14ac:dyDescent="0.25">
      <c r="A37" s="76" t="s">
        <v>54</v>
      </c>
      <c r="B37" s="76"/>
      <c r="C37" s="76"/>
      <c r="D37" s="76"/>
      <c r="E37" s="76"/>
      <c r="F37" s="20">
        <v>13850</v>
      </c>
      <c r="G37" s="20">
        <f>F19</f>
        <v>0.64</v>
      </c>
      <c r="H37" s="20">
        <f>F37*G37*12</f>
        <v>106368</v>
      </c>
      <c r="I37" s="20">
        <f>H37*1.302</f>
        <v>138491.136</v>
      </c>
      <c r="J37" s="20">
        <f>F35</f>
        <v>6000</v>
      </c>
      <c r="K37" s="20">
        <f>I37/J37</f>
        <v>23.081855999999998</v>
      </c>
      <c r="L37" s="40"/>
      <c r="M37" s="22"/>
    </row>
    <row r="38" spans="1:13" s="2" customFormat="1" ht="15" hidden="1" customHeight="1" x14ac:dyDescent="0.25">
      <c r="A38" s="76" t="s">
        <v>95</v>
      </c>
      <c r="B38" s="76"/>
      <c r="C38" s="76"/>
      <c r="D38" s="76"/>
      <c r="E38" s="76"/>
      <c r="F38" s="20">
        <v>11538</v>
      </c>
      <c r="G38" s="20">
        <f t="shared" ref="G38:G50" si="0">F20</f>
        <v>0.64</v>
      </c>
      <c r="H38" s="20">
        <f t="shared" ref="H38:H47" si="1">F38*G38*12</f>
        <v>88611.839999999997</v>
      </c>
      <c r="I38" s="20">
        <f t="shared" ref="I38:I47" si="2">H38*1.302</f>
        <v>115372.61568</v>
      </c>
      <c r="J38" s="20">
        <f>J37</f>
        <v>6000</v>
      </c>
      <c r="K38" s="20">
        <f t="shared" ref="K38:K47" si="3">I38/J38</f>
        <v>19.228769280000002</v>
      </c>
      <c r="L38" s="40"/>
      <c r="M38" s="22"/>
    </row>
    <row r="39" spans="1:13" s="2" customFormat="1" ht="15" hidden="1" customHeight="1" x14ac:dyDescent="0.25">
      <c r="A39" s="76" t="s">
        <v>44</v>
      </c>
      <c r="B39" s="76"/>
      <c r="C39" s="76"/>
      <c r="D39" s="76"/>
      <c r="E39" s="76"/>
      <c r="F39" s="20">
        <v>8837</v>
      </c>
      <c r="G39" s="20">
        <f t="shared" si="0"/>
        <v>0.64</v>
      </c>
      <c r="H39" s="20">
        <f t="shared" si="1"/>
        <v>67868.160000000003</v>
      </c>
      <c r="I39" s="20">
        <f t="shared" si="2"/>
        <v>88364.344320000004</v>
      </c>
      <c r="J39" s="20">
        <f t="shared" ref="J39:J45" si="4">J38</f>
        <v>6000</v>
      </c>
      <c r="K39" s="20">
        <f t="shared" si="3"/>
        <v>14.727390720000001</v>
      </c>
      <c r="L39" s="40"/>
      <c r="M39" s="22"/>
    </row>
    <row r="40" spans="1:13" s="2" customFormat="1" ht="15" hidden="1" customHeight="1" x14ac:dyDescent="0.25">
      <c r="A40" s="76" t="s">
        <v>46</v>
      </c>
      <c r="B40" s="76"/>
      <c r="C40" s="76"/>
      <c r="D40" s="76"/>
      <c r="E40" s="76"/>
      <c r="F40" s="20">
        <v>8837</v>
      </c>
      <c r="G40" s="20">
        <f t="shared" si="0"/>
        <v>0.96</v>
      </c>
      <c r="H40" s="20">
        <f t="shared" si="1"/>
        <v>101802.24000000001</v>
      </c>
      <c r="I40" s="20">
        <f t="shared" si="2"/>
        <v>132546.51648000002</v>
      </c>
      <c r="J40" s="20">
        <f t="shared" si="4"/>
        <v>6000</v>
      </c>
      <c r="K40" s="20">
        <f t="shared" si="3"/>
        <v>22.091086080000004</v>
      </c>
      <c r="L40" s="40"/>
      <c r="M40" s="22"/>
    </row>
    <row r="41" spans="1:13" s="2" customFormat="1" ht="15" hidden="1" customHeight="1" x14ac:dyDescent="0.25">
      <c r="A41" s="76" t="s">
        <v>45</v>
      </c>
      <c r="B41" s="76"/>
      <c r="C41" s="76"/>
      <c r="D41" s="76"/>
      <c r="E41" s="76"/>
      <c r="F41" s="20">
        <v>6556</v>
      </c>
      <c r="G41" s="20">
        <f t="shared" si="0"/>
        <v>4.16</v>
      </c>
      <c r="H41" s="20">
        <f t="shared" si="1"/>
        <v>327275.52000000002</v>
      </c>
      <c r="I41" s="20">
        <f t="shared" si="2"/>
        <v>426112.72704000003</v>
      </c>
      <c r="J41" s="20">
        <f t="shared" si="4"/>
        <v>6000</v>
      </c>
      <c r="K41" s="20">
        <f t="shared" si="3"/>
        <v>71.018787840000002</v>
      </c>
      <c r="L41" s="40"/>
      <c r="M41" s="22"/>
    </row>
    <row r="42" spans="1:13" s="2" customFormat="1" ht="15" hidden="1" customHeight="1" x14ac:dyDescent="0.25">
      <c r="A42" s="76" t="s">
        <v>80</v>
      </c>
      <c r="B42" s="76"/>
      <c r="C42" s="76"/>
      <c r="D42" s="76"/>
      <c r="E42" s="76"/>
      <c r="F42" s="20">
        <v>2248</v>
      </c>
      <c r="G42" s="20">
        <f t="shared" si="0"/>
        <v>0.32</v>
      </c>
      <c r="H42" s="20">
        <f t="shared" si="1"/>
        <v>8632.32</v>
      </c>
      <c r="I42" s="20">
        <f t="shared" si="2"/>
        <v>11239.280640000001</v>
      </c>
      <c r="J42" s="20">
        <f t="shared" si="4"/>
        <v>6000</v>
      </c>
      <c r="K42" s="20">
        <f t="shared" si="3"/>
        <v>1.8732134400000002</v>
      </c>
      <c r="L42" s="40"/>
      <c r="M42" s="22"/>
    </row>
    <row r="43" spans="1:13" s="2" customFormat="1" ht="15" hidden="1" customHeight="1" x14ac:dyDescent="0.25">
      <c r="A43" s="76" t="s">
        <v>79</v>
      </c>
      <c r="B43" s="76"/>
      <c r="C43" s="76"/>
      <c r="D43" s="76"/>
      <c r="E43" s="76"/>
      <c r="F43" s="20">
        <v>3993</v>
      </c>
      <c r="G43" s="20">
        <f t="shared" si="0"/>
        <v>0.64</v>
      </c>
      <c r="H43" s="20">
        <f t="shared" si="1"/>
        <v>30666.239999999998</v>
      </c>
      <c r="I43" s="20">
        <f t="shared" si="2"/>
        <v>39927.444479999998</v>
      </c>
      <c r="J43" s="20">
        <f t="shared" si="4"/>
        <v>6000</v>
      </c>
      <c r="K43" s="20">
        <f t="shared" si="3"/>
        <v>6.6545740799999997</v>
      </c>
      <c r="L43" s="40"/>
      <c r="M43" s="22"/>
    </row>
    <row r="44" spans="1:13" s="2" customFormat="1" ht="15" hidden="1" customHeight="1" x14ac:dyDescent="0.25">
      <c r="A44" s="76" t="s">
        <v>53</v>
      </c>
      <c r="B44" s="76"/>
      <c r="C44" s="76"/>
      <c r="D44" s="76"/>
      <c r="E44" s="76"/>
      <c r="F44" s="20">
        <v>8837</v>
      </c>
      <c r="G44" s="20">
        <f t="shared" si="0"/>
        <v>0.64</v>
      </c>
      <c r="H44" s="20">
        <f t="shared" si="1"/>
        <v>67868.160000000003</v>
      </c>
      <c r="I44" s="20">
        <f t="shared" si="2"/>
        <v>88364.344320000004</v>
      </c>
      <c r="J44" s="20">
        <f t="shared" si="4"/>
        <v>6000</v>
      </c>
      <c r="K44" s="20">
        <f t="shared" si="3"/>
        <v>14.727390720000001</v>
      </c>
      <c r="L44" s="40"/>
      <c r="M44" s="22"/>
    </row>
    <row r="45" spans="1:13" s="2" customFormat="1" ht="15" hidden="1" customHeight="1" x14ac:dyDescent="0.25">
      <c r="A45" s="76" t="s">
        <v>48</v>
      </c>
      <c r="B45" s="76"/>
      <c r="C45" s="76"/>
      <c r="D45" s="76"/>
      <c r="E45" s="76"/>
      <c r="F45" s="20">
        <v>8837</v>
      </c>
      <c r="G45" s="20">
        <f t="shared" si="0"/>
        <v>0.64</v>
      </c>
      <c r="H45" s="20">
        <f t="shared" si="1"/>
        <v>67868.160000000003</v>
      </c>
      <c r="I45" s="20">
        <f t="shared" si="2"/>
        <v>88364.344320000004</v>
      </c>
      <c r="J45" s="20">
        <f t="shared" si="4"/>
        <v>6000</v>
      </c>
      <c r="K45" s="20">
        <f t="shared" si="3"/>
        <v>14.727390720000001</v>
      </c>
      <c r="L45" s="40"/>
      <c r="M45" s="22"/>
    </row>
    <row r="46" spans="1:13" s="2" customFormat="1" ht="15" hidden="1" customHeight="1" x14ac:dyDescent="0.25">
      <c r="A46" s="76" t="s">
        <v>52</v>
      </c>
      <c r="B46" s="76"/>
      <c r="C46" s="76"/>
      <c r="D46" s="76"/>
      <c r="E46" s="76"/>
      <c r="F46" s="20">
        <v>4565</v>
      </c>
      <c r="G46" s="20">
        <f t="shared" si="0"/>
        <v>0.64</v>
      </c>
      <c r="H46" s="20">
        <f t="shared" si="1"/>
        <v>35059.199999999997</v>
      </c>
      <c r="I46" s="20">
        <f t="shared" si="2"/>
        <v>45647.078399999999</v>
      </c>
      <c r="J46" s="20">
        <f>J44</f>
        <v>6000</v>
      </c>
      <c r="K46" s="20">
        <f t="shared" si="3"/>
        <v>7.6078463999999997</v>
      </c>
      <c r="L46" s="40"/>
      <c r="M46" s="22"/>
    </row>
    <row r="47" spans="1:13" s="2" customFormat="1" ht="15" hidden="1" customHeight="1" x14ac:dyDescent="0.25">
      <c r="A47" s="76" t="s">
        <v>47</v>
      </c>
      <c r="B47" s="76"/>
      <c r="C47" s="76"/>
      <c r="D47" s="76"/>
      <c r="E47" s="76"/>
      <c r="F47" s="20">
        <v>8837</v>
      </c>
      <c r="G47" s="20">
        <f t="shared" si="0"/>
        <v>0.64</v>
      </c>
      <c r="H47" s="20">
        <f t="shared" si="1"/>
        <v>67868.160000000003</v>
      </c>
      <c r="I47" s="20">
        <f t="shared" si="2"/>
        <v>88364.344320000004</v>
      </c>
      <c r="J47" s="20">
        <f>J45</f>
        <v>6000</v>
      </c>
      <c r="K47" s="20">
        <f t="shared" si="3"/>
        <v>14.727390720000001</v>
      </c>
      <c r="L47" s="40"/>
      <c r="M47" s="22"/>
    </row>
    <row r="48" spans="1:13" s="2" customFormat="1" ht="15" hidden="1" customHeight="1" x14ac:dyDescent="0.25">
      <c r="A48" s="76" t="s">
        <v>50</v>
      </c>
      <c r="B48" s="76"/>
      <c r="C48" s="76"/>
      <c r="D48" s="76"/>
      <c r="E48" s="76"/>
      <c r="F48" s="20">
        <v>8837</v>
      </c>
      <c r="G48" s="20">
        <f t="shared" si="0"/>
        <v>0.64</v>
      </c>
      <c r="H48" s="20">
        <f>F48*G48*12</f>
        <v>67868.160000000003</v>
      </c>
      <c r="I48" s="20">
        <f>H48*1.302</f>
        <v>88364.344320000004</v>
      </c>
      <c r="J48" s="20">
        <f>F35</f>
        <v>6000</v>
      </c>
      <c r="K48" s="20">
        <f>I48/J48</f>
        <v>14.727390720000001</v>
      </c>
      <c r="L48" s="40"/>
      <c r="M48" s="22"/>
    </row>
    <row r="49" spans="1:13" s="2" customFormat="1" ht="15" hidden="1" customHeight="1" x14ac:dyDescent="0.25">
      <c r="A49" s="76" t="s">
        <v>55</v>
      </c>
      <c r="B49" s="76"/>
      <c r="C49" s="76"/>
      <c r="D49" s="76"/>
      <c r="E49" s="76"/>
      <c r="F49" s="20">
        <v>11538</v>
      </c>
      <c r="G49" s="20">
        <f t="shared" si="0"/>
        <v>0.64</v>
      </c>
      <c r="H49" s="20">
        <f t="shared" ref="H49" si="5">F49*G49*12</f>
        <v>88611.839999999997</v>
      </c>
      <c r="I49" s="20">
        <f t="shared" ref="I49:I50" si="6">H49*1.302</f>
        <v>115372.61568</v>
      </c>
      <c r="J49" s="20">
        <f t="shared" ref="J49:J51" si="7">J48</f>
        <v>6000</v>
      </c>
      <c r="K49" s="20">
        <f t="shared" ref="K49:K50" si="8">I49/J49</f>
        <v>19.228769280000002</v>
      </c>
      <c r="L49" s="40"/>
      <c r="M49" s="22"/>
    </row>
    <row r="50" spans="1:13" s="2" customFormat="1" ht="15" hidden="1" customHeight="1" x14ac:dyDescent="0.25">
      <c r="A50" s="76" t="s">
        <v>81</v>
      </c>
      <c r="B50" s="76"/>
      <c r="C50" s="76"/>
      <c r="D50" s="76"/>
      <c r="E50" s="76"/>
      <c r="F50" s="20">
        <v>11538</v>
      </c>
      <c r="G50" s="20">
        <f t="shared" si="0"/>
        <v>0.64</v>
      </c>
      <c r="H50" s="20">
        <f>F50*G50*12</f>
        <v>88611.839999999997</v>
      </c>
      <c r="I50" s="20">
        <f t="shared" si="6"/>
        <v>115372.61568</v>
      </c>
      <c r="J50" s="20">
        <f t="shared" si="7"/>
        <v>6000</v>
      </c>
      <c r="K50" s="20">
        <f t="shared" si="8"/>
        <v>19.228769280000002</v>
      </c>
      <c r="L50" s="40"/>
      <c r="M50" s="22"/>
    </row>
    <row r="51" spans="1:13" customFormat="1" ht="15.75" customHeight="1" x14ac:dyDescent="0.25">
      <c r="A51" s="44" t="s">
        <v>82</v>
      </c>
      <c r="B51" s="45"/>
      <c r="C51" s="45"/>
      <c r="D51" s="45"/>
      <c r="E51" s="45"/>
      <c r="F51" s="15">
        <v>21779.99</v>
      </c>
      <c r="G51" s="15">
        <f>SUM(G37:G50)</f>
        <v>12.480000000000004</v>
      </c>
      <c r="H51" s="15">
        <f>(F51*G51)*12</f>
        <v>3261771.3024000013</v>
      </c>
      <c r="I51" s="15">
        <f>(H51*1.302)</f>
        <v>4246826.2357248021</v>
      </c>
      <c r="J51" s="68">
        <f t="shared" si="7"/>
        <v>6000</v>
      </c>
      <c r="K51" s="15">
        <f>I51/J51</f>
        <v>707.80437262080034</v>
      </c>
      <c r="L51" s="40"/>
      <c r="M51" s="36">
        <f>I51+'Услуга №2 '!I60+'Работа №1'!I50+'Работа №2'!I59+'Работа №3'!I58</f>
        <v>7968266.4941376029</v>
      </c>
    </row>
    <row r="52" spans="1:13" s="2" customFormat="1" ht="13.5" customHeight="1" x14ac:dyDescent="0.25">
      <c r="A52" s="22"/>
      <c r="B52" s="22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</row>
    <row r="53" spans="1:13" s="2" customFormat="1" ht="14.25" customHeight="1" x14ac:dyDescent="0.25">
      <c r="A53" s="77" t="s">
        <v>9</v>
      </c>
      <c r="B53" s="77"/>
      <c r="C53" s="77"/>
      <c r="D53" s="77"/>
      <c r="E53" s="77"/>
      <c r="F53" s="77"/>
      <c r="G53" s="77"/>
      <c r="H53" s="77"/>
      <c r="I53" s="77"/>
      <c r="J53" s="77"/>
      <c r="K53" s="77"/>
      <c r="L53" s="77"/>
      <c r="M53" s="22"/>
    </row>
    <row r="54" spans="1:13" s="2" customFormat="1" ht="45" x14ac:dyDescent="0.25">
      <c r="A54" s="78" t="s">
        <v>10</v>
      </c>
      <c r="B54" s="78"/>
      <c r="C54" s="78"/>
      <c r="D54" s="78"/>
      <c r="E54" s="78"/>
      <c r="F54" s="41" t="s">
        <v>8</v>
      </c>
      <c r="G54" s="41" t="s">
        <v>71</v>
      </c>
      <c r="H54" s="41" t="s">
        <v>72</v>
      </c>
      <c r="I54" s="41" t="s">
        <v>83</v>
      </c>
      <c r="J54" s="41" t="s">
        <v>77</v>
      </c>
      <c r="K54" s="46" t="s">
        <v>78</v>
      </c>
      <c r="L54" s="47"/>
      <c r="M54" s="22"/>
    </row>
    <row r="55" spans="1:13" s="2" customFormat="1" x14ac:dyDescent="0.25">
      <c r="A55" s="102" t="s">
        <v>11</v>
      </c>
      <c r="B55" s="103"/>
      <c r="C55" s="103"/>
      <c r="D55" s="103"/>
      <c r="E55" s="104"/>
      <c r="F55" s="43" t="s">
        <v>84</v>
      </c>
      <c r="G55" s="43">
        <v>76100</v>
      </c>
      <c r="H55" s="43">
        <v>4.9000000000000004</v>
      </c>
      <c r="I55" s="43">
        <f>372890*56.4%</f>
        <v>210309.96</v>
      </c>
      <c r="J55" s="20">
        <f>J50</f>
        <v>6000</v>
      </c>
      <c r="K55" s="48">
        <f>I55/J55</f>
        <v>35.051659999999998</v>
      </c>
      <c r="L55" s="47"/>
      <c r="M55" s="22"/>
    </row>
    <row r="56" spans="1:13" s="2" customFormat="1" x14ac:dyDescent="0.25">
      <c r="A56" s="76" t="s">
        <v>12</v>
      </c>
      <c r="B56" s="76"/>
      <c r="C56" s="76"/>
      <c r="D56" s="76"/>
      <c r="E56" s="76"/>
      <c r="F56" s="20" t="s">
        <v>15</v>
      </c>
      <c r="G56" s="20">
        <v>820</v>
      </c>
      <c r="H56" s="20">
        <v>1690.46</v>
      </c>
      <c r="I56" s="43">
        <f>1386178.05*56.4%</f>
        <v>781804.42019999993</v>
      </c>
      <c r="J56" s="20">
        <f>J55</f>
        <v>6000</v>
      </c>
      <c r="K56" s="48">
        <f t="shared" ref="K56:K59" si="9">I56/J56</f>
        <v>130.30073669999999</v>
      </c>
      <c r="L56" s="49"/>
      <c r="M56" s="22"/>
    </row>
    <row r="57" spans="1:13" s="2" customFormat="1" x14ac:dyDescent="0.25">
      <c r="A57" s="76" t="s">
        <v>13</v>
      </c>
      <c r="B57" s="76"/>
      <c r="C57" s="76"/>
      <c r="D57" s="76"/>
      <c r="E57" s="76"/>
      <c r="F57" s="20" t="s">
        <v>16</v>
      </c>
      <c r="G57" s="20">
        <v>430</v>
      </c>
      <c r="H57" s="20">
        <v>40.96</v>
      </c>
      <c r="I57" s="43">
        <f>17612.8*56.4%</f>
        <v>9933.6191999999992</v>
      </c>
      <c r="J57" s="20">
        <f>J56</f>
        <v>6000</v>
      </c>
      <c r="K57" s="48">
        <f t="shared" si="9"/>
        <v>1.6556031999999998</v>
      </c>
      <c r="L57" s="49"/>
      <c r="M57" s="22"/>
    </row>
    <row r="58" spans="1:13" s="2" customFormat="1" x14ac:dyDescent="0.25">
      <c r="A58" s="76" t="s">
        <v>14</v>
      </c>
      <c r="B58" s="76"/>
      <c r="C58" s="76"/>
      <c r="D58" s="76"/>
      <c r="E58" s="76"/>
      <c r="F58" s="20" t="s">
        <v>16</v>
      </c>
      <c r="G58" s="20">
        <v>430</v>
      </c>
      <c r="H58" s="20">
        <v>59.65</v>
      </c>
      <c r="I58" s="43">
        <f>25649.5*56.4%</f>
        <v>14466.317999999999</v>
      </c>
      <c r="J58" s="20">
        <f>J56</f>
        <v>6000</v>
      </c>
      <c r="K58" s="48">
        <f t="shared" si="9"/>
        <v>2.4110529999999999</v>
      </c>
      <c r="L58" s="49"/>
      <c r="M58" s="22"/>
    </row>
    <row r="59" spans="1:13" s="2" customFormat="1" x14ac:dyDescent="0.25">
      <c r="A59" s="102" t="s">
        <v>60</v>
      </c>
      <c r="B59" s="105"/>
      <c r="C59" s="105"/>
      <c r="D59" s="105"/>
      <c r="E59" s="105"/>
      <c r="F59" s="20" t="s">
        <v>16</v>
      </c>
      <c r="G59" s="20">
        <v>12</v>
      </c>
      <c r="H59" s="50">
        <v>60</v>
      </c>
      <c r="I59" s="43">
        <f>5260*56.4%</f>
        <v>2966.64</v>
      </c>
      <c r="J59" s="20">
        <f t="shared" ref="J59:J60" si="10">J57</f>
        <v>6000</v>
      </c>
      <c r="K59" s="48">
        <f t="shared" si="9"/>
        <v>0.49443999999999999</v>
      </c>
      <c r="L59" s="49"/>
      <c r="M59" s="22"/>
    </row>
    <row r="60" spans="1:13" s="2" customFormat="1" x14ac:dyDescent="0.25">
      <c r="A60" s="98" t="s">
        <v>17</v>
      </c>
      <c r="B60" s="99"/>
      <c r="C60" s="99"/>
      <c r="D60" s="99"/>
      <c r="E60" s="99"/>
      <c r="F60" s="99"/>
      <c r="G60" s="99"/>
      <c r="H60" s="99"/>
      <c r="I60" s="15">
        <f>SUM(I55:I59)</f>
        <v>1019480.9573999998</v>
      </c>
      <c r="J60" s="68">
        <f t="shared" si="10"/>
        <v>6000</v>
      </c>
      <c r="K60" s="15">
        <f>I60/J60</f>
        <v>169.91349289999997</v>
      </c>
      <c r="L60" s="49"/>
      <c r="M60" s="36">
        <f>I60+'Услуга №2 '!I69+'Работа №1'!I59+'Работа №2'!I68+'Работа №3'!I67</f>
        <v>1807590.3499999999</v>
      </c>
    </row>
    <row r="61" spans="1:13" s="2" customFormat="1" ht="12" customHeight="1" x14ac:dyDescent="0.25">
      <c r="A61" s="22"/>
      <c r="B61" s="22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</row>
    <row r="62" spans="1:13" s="2" customFormat="1" x14ac:dyDescent="0.25">
      <c r="A62" s="77" t="s">
        <v>18</v>
      </c>
      <c r="B62" s="77"/>
      <c r="C62" s="77"/>
      <c r="D62" s="77"/>
      <c r="E62" s="77"/>
      <c r="F62" s="77"/>
      <c r="G62" s="77"/>
      <c r="H62" s="77"/>
      <c r="I62" s="77"/>
      <c r="J62" s="77"/>
      <c r="K62" s="77"/>
      <c r="L62" s="77"/>
      <c r="M62" s="22"/>
    </row>
    <row r="63" spans="1:13" s="2" customFormat="1" ht="45" x14ac:dyDescent="0.25">
      <c r="A63" s="94" t="s">
        <v>22</v>
      </c>
      <c r="B63" s="95"/>
      <c r="C63" s="95"/>
      <c r="D63" s="95"/>
      <c r="E63" s="96"/>
      <c r="F63" s="41" t="s">
        <v>8</v>
      </c>
      <c r="G63" s="41" t="s">
        <v>71</v>
      </c>
      <c r="H63" s="41" t="s">
        <v>72</v>
      </c>
      <c r="I63" s="41" t="s">
        <v>83</v>
      </c>
      <c r="J63" s="41" t="s">
        <v>77</v>
      </c>
      <c r="K63" s="46" t="s">
        <v>78</v>
      </c>
      <c r="L63" s="47"/>
      <c r="M63" s="22"/>
    </row>
    <row r="64" spans="1:13" s="2" customFormat="1" x14ac:dyDescent="0.25">
      <c r="A64" s="76" t="s">
        <v>85</v>
      </c>
      <c r="B64" s="76"/>
      <c r="C64" s="76"/>
      <c r="D64" s="76"/>
      <c r="E64" s="76"/>
      <c r="F64" s="20" t="s">
        <v>20</v>
      </c>
      <c r="G64" s="20">
        <v>12</v>
      </c>
      <c r="H64" s="20">
        <v>4000</v>
      </c>
      <c r="I64" s="20">
        <v>30720</v>
      </c>
      <c r="J64" s="20">
        <f>J58</f>
        <v>6000</v>
      </c>
      <c r="K64" s="53">
        <f>I64/J64</f>
        <v>5.12</v>
      </c>
      <c r="L64" s="49"/>
      <c r="M64" s="22"/>
    </row>
    <row r="65" spans="1:13" s="2" customFormat="1" x14ac:dyDescent="0.25">
      <c r="A65" s="76" t="s">
        <v>19</v>
      </c>
      <c r="B65" s="76"/>
      <c r="C65" s="76"/>
      <c r="D65" s="76"/>
      <c r="E65" s="76"/>
      <c r="F65" s="20" t="s">
        <v>20</v>
      </c>
      <c r="G65" s="20">
        <v>12</v>
      </c>
      <c r="H65" s="20">
        <v>570</v>
      </c>
      <c r="I65" s="20">
        <v>4377.6000000000004</v>
      </c>
      <c r="J65" s="20">
        <f>J64</f>
        <v>6000</v>
      </c>
      <c r="K65" s="53">
        <f t="shared" ref="K65:K69" si="11">I65/J65</f>
        <v>0.72960000000000003</v>
      </c>
      <c r="L65" s="49"/>
      <c r="M65" s="22"/>
    </row>
    <row r="66" spans="1:13" s="37" customFormat="1" ht="16.5" customHeight="1" x14ac:dyDescent="0.25">
      <c r="A66" s="97" t="s">
        <v>59</v>
      </c>
      <c r="B66" s="97"/>
      <c r="C66" s="97"/>
      <c r="D66" s="97"/>
      <c r="E66" s="97"/>
      <c r="F66" s="54" t="s">
        <v>20</v>
      </c>
      <c r="G66" s="54">
        <v>12</v>
      </c>
      <c r="H66" s="54">
        <v>3000</v>
      </c>
      <c r="I66" s="54">
        <v>23040</v>
      </c>
      <c r="J66" s="54">
        <f>J65</f>
        <v>6000</v>
      </c>
      <c r="K66" s="55">
        <f t="shared" si="11"/>
        <v>3.84</v>
      </c>
      <c r="L66" s="56"/>
      <c r="M66" s="57"/>
    </row>
    <row r="67" spans="1:13" s="37" customFormat="1" ht="33" customHeight="1" x14ac:dyDescent="0.25">
      <c r="A67" s="97" t="s">
        <v>101</v>
      </c>
      <c r="B67" s="97"/>
      <c r="C67" s="97"/>
      <c r="D67" s="97"/>
      <c r="E67" s="97"/>
      <c r="F67" s="54" t="s">
        <v>20</v>
      </c>
      <c r="G67" s="54">
        <v>12</v>
      </c>
      <c r="H67" s="54">
        <v>4000</v>
      </c>
      <c r="I67" s="54">
        <v>30720</v>
      </c>
      <c r="J67" s="54">
        <f>J66</f>
        <v>6000</v>
      </c>
      <c r="K67" s="55">
        <f t="shared" si="11"/>
        <v>5.12</v>
      </c>
      <c r="L67" s="56"/>
      <c r="M67" s="57"/>
    </row>
    <row r="68" spans="1:13" s="2" customFormat="1" ht="16.5" customHeight="1" x14ac:dyDescent="0.25">
      <c r="A68" s="101" t="s">
        <v>115</v>
      </c>
      <c r="B68" s="101"/>
      <c r="C68" s="101"/>
      <c r="D68" s="101"/>
      <c r="E68" s="101"/>
      <c r="F68" s="20" t="s">
        <v>20</v>
      </c>
      <c r="G68" s="20">
        <v>12</v>
      </c>
      <c r="H68" s="20">
        <v>2500</v>
      </c>
      <c r="I68" s="20">
        <v>19200</v>
      </c>
      <c r="J68" s="20">
        <f>J66</f>
        <v>6000</v>
      </c>
      <c r="K68" s="53">
        <f t="shared" si="11"/>
        <v>3.2</v>
      </c>
      <c r="L68" s="49"/>
      <c r="M68" s="22"/>
    </row>
    <row r="69" spans="1:13" s="2" customFormat="1" ht="15" customHeight="1" x14ac:dyDescent="0.25">
      <c r="A69" s="101" t="s">
        <v>116</v>
      </c>
      <c r="B69" s="101"/>
      <c r="C69" s="101"/>
      <c r="D69" s="101"/>
      <c r="E69" s="101"/>
      <c r="F69" s="20" t="s">
        <v>20</v>
      </c>
      <c r="G69" s="20">
        <v>4</v>
      </c>
      <c r="H69" s="20">
        <v>1000</v>
      </c>
      <c r="I69" s="20">
        <v>2560</v>
      </c>
      <c r="J69" s="20">
        <f>J66</f>
        <v>6000</v>
      </c>
      <c r="K69" s="53">
        <f t="shared" si="11"/>
        <v>0.42666666666666669</v>
      </c>
      <c r="L69" s="49"/>
      <c r="M69" s="22"/>
    </row>
    <row r="70" spans="1:13" s="2" customFormat="1" ht="15" customHeight="1" x14ac:dyDescent="0.25">
      <c r="A70" s="101" t="s">
        <v>117</v>
      </c>
      <c r="B70" s="101"/>
      <c r="C70" s="101"/>
      <c r="D70" s="101"/>
      <c r="E70" s="101"/>
      <c r="F70" s="20" t="s">
        <v>20</v>
      </c>
      <c r="G70" s="20">
        <v>12</v>
      </c>
      <c r="H70" s="20">
        <v>3250</v>
      </c>
      <c r="I70" s="20">
        <v>4160</v>
      </c>
      <c r="J70" s="20">
        <f>J67</f>
        <v>6000</v>
      </c>
      <c r="K70" s="53">
        <f t="shared" ref="K70" si="12">I70/J70</f>
        <v>0.69333333333333336</v>
      </c>
      <c r="L70" s="49"/>
      <c r="M70" s="22"/>
    </row>
    <row r="71" spans="1:13" customFormat="1" ht="18.75" customHeight="1" x14ac:dyDescent="0.25">
      <c r="A71" s="98" t="s">
        <v>21</v>
      </c>
      <c r="B71" s="99"/>
      <c r="C71" s="99"/>
      <c r="D71" s="99"/>
      <c r="E71" s="99"/>
      <c r="F71" s="99"/>
      <c r="G71" s="99"/>
      <c r="H71" s="100"/>
      <c r="I71" s="15">
        <f>SUM(I64:I70)</f>
        <v>114777.60000000001</v>
      </c>
      <c r="J71" s="68">
        <f>J68</f>
        <v>6000</v>
      </c>
      <c r="K71" s="15">
        <f>I71/J71</f>
        <v>19.1296</v>
      </c>
      <c r="L71" s="49"/>
      <c r="M71" s="36">
        <f>I71+'Услуга №2 '!I80+'Работа №1'!I70+'Работа №2'!I79+'Работа №3'!I78</f>
        <v>179340</v>
      </c>
    </row>
    <row r="72" spans="1:13" s="2" customFormat="1" ht="12.75" customHeight="1" x14ac:dyDescent="0.25">
      <c r="A72" s="22"/>
      <c r="B72" s="22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</row>
    <row r="73" spans="1:13" s="2" customFormat="1" x14ac:dyDescent="0.25">
      <c r="A73" s="58"/>
      <c r="B73" s="58"/>
      <c r="C73" s="58"/>
      <c r="D73" s="58"/>
      <c r="E73" s="58"/>
      <c r="F73" s="58"/>
      <c r="G73" s="58"/>
      <c r="H73" s="58"/>
      <c r="I73" s="19"/>
      <c r="J73" s="19"/>
      <c r="K73" s="19"/>
      <c r="L73" s="40"/>
      <c r="M73" s="22"/>
    </row>
    <row r="74" spans="1:13" s="2" customFormat="1" x14ac:dyDescent="0.25">
      <c r="A74" s="77" t="s">
        <v>88</v>
      </c>
      <c r="B74" s="77"/>
      <c r="C74" s="77"/>
      <c r="D74" s="77"/>
      <c r="E74" s="77"/>
      <c r="F74" s="77"/>
      <c r="G74" s="77"/>
      <c r="H74" s="77"/>
      <c r="I74" s="77"/>
      <c r="J74" s="77"/>
      <c r="K74" s="77"/>
      <c r="L74" s="77"/>
      <c r="M74" s="22"/>
    </row>
    <row r="75" spans="1:13" s="2" customFormat="1" ht="60" customHeight="1" x14ac:dyDescent="0.25">
      <c r="A75" s="94" t="s">
        <v>23</v>
      </c>
      <c r="B75" s="95"/>
      <c r="C75" s="95"/>
      <c r="D75" s="95"/>
      <c r="E75" s="96"/>
      <c r="F75" s="41" t="s">
        <v>8</v>
      </c>
      <c r="G75" s="41" t="s">
        <v>71</v>
      </c>
      <c r="H75" s="41" t="s">
        <v>72</v>
      </c>
      <c r="I75" s="41" t="s">
        <v>83</v>
      </c>
      <c r="J75" s="59" t="s">
        <v>77</v>
      </c>
      <c r="K75" s="42" t="s">
        <v>78</v>
      </c>
      <c r="L75" s="60"/>
      <c r="M75" s="60"/>
    </row>
    <row r="76" spans="1:13" s="2" customFormat="1" ht="42" customHeight="1" x14ac:dyDescent="0.25">
      <c r="A76" s="102" t="s">
        <v>24</v>
      </c>
      <c r="B76" s="103"/>
      <c r="C76" s="103"/>
      <c r="D76" s="103"/>
      <c r="E76" s="104"/>
      <c r="F76" s="61" t="s">
        <v>25</v>
      </c>
      <c r="G76" s="20">
        <v>4</v>
      </c>
      <c r="H76" s="20">
        <v>536.9</v>
      </c>
      <c r="I76" s="20">
        <v>16493.57</v>
      </c>
      <c r="J76" s="53">
        <f>F35</f>
        <v>6000</v>
      </c>
      <c r="K76" s="20">
        <f>I76/J76</f>
        <v>2.7489283333333332</v>
      </c>
      <c r="L76" s="40"/>
      <c r="M76" s="40"/>
    </row>
    <row r="77" spans="1:13" s="2" customFormat="1" ht="42" customHeight="1" x14ac:dyDescent="0.25">
      <c r="A77" s="102" t="s">
        <v>107</v>
      </c>
      <c r="B77" s="103"/>
      <c r="C77" s="103"/>
      <c r="D77" s="103"/>
      <c r="E77" s="104"/>
      <c r="F77" s="61" t="s">
        <v>25</v>
      </c>
      <c r="G77" s="20">
        <v>12</v>
      </c>
      <c r="H77" s="20">
        <v>76.7</v>
      </c>
      <c r="I77" s="20">
        <v>589.05999999999995</v>
      </c>
      <c r="J77" s="53">
        <f>J76</f>
        <v>6000</v>
      </c>
      <c r="K77" s="20">
        <f t="shared" ref="K77:K78" si="13">I77/J77</f>
        <v>9.8176666666666662E-2</v>
      </c>
      <c r="L77" s="40"/>
      <c r="M77" s="40"/>
    </row>
    <row r="78" spans="1:13" s="2" customFormat="1" ht="40.5" customHeight="1" x14ac:dyDescent="0.25">
      <c r="A78" s="102" t="s">
        <v>108</v>
      </c>
      <c r="B78" s="103"/>
      <c r="C78" s="103"/>
      <c r="D78" s="103"/>
      <c r="E78" s="104"/>
      <c r="F78" s="61" t="s">
        <v>25</v>
      </c>
      <c r="G78" s="20"/>
      <c r="H78" s="20"/>
      <c r="I78" s="20">
        <v>1349.38</v>
      </c>
      <c r="J78" s="53">
        <f>J77</f>
        <v>6000</v>
      </c>
      <c r="K78" s="20">
        <f t="shared" si="13"/>
        <v>0.22489666666666669</v>
      </c>
      <c r="L78" s="40"/>
      <c r="M78" s="40"/>
    </row>
    <row r="79" spans="1:13" s="2" customFormat="1" ht="30.75" customHeight="1" x14ac:dyDescent="0.25">
      <c r="A79" s="102" t="s">
        <v>89</v>
      </c>
      <c r="B79" s="103"/>
      <c r="C79" s="103"/>
      <c r="D79" s="103"/>
      <c r="E79" s="104"/>
      <c r="F79" s="61" t="s">
        <v>90</v>
      </c>
      <c r="G79" s="20">
        <v>12</v>
      </c>
      <c r="H79" s="20">
        <v>1000</v>
      </c>
      <c r="I79" s="20">
        <v>7680</v>
      </c>
      <c r="J79" s="53">
        <f>J78</f>
        <v>6000</v>
      </c>
      <c r="K79" s="20">
        <f>I79/J79</f>
        <v>1.28</v>
      </c>
      <c r="L79" s="40"/>
      <c r="M79" s="40"/>
    </row>
    <row r="80" spans="1:13" s="2" customFormat="1" x14ac:dyDescent="0.25">
      <c r="A80" s="98" t="s">
        <v>26</v>
      </c>
      <c r="B80" s="99"/>
      <c r="C80" s="99"/>
      <c r="D80" s="99"/>
      <c r="E80" s="99"/>
      <c r="F80" s="99"/>
      <c r="G80" s="99"/>
      <c r="H80" s="100"/>
      <c r="I80" s="18">
        <f>SUM(I76:I79)</f>
        <v>26112.010000000002</v>
      </c>
      <c r="J80" s="73">
        <f>J79</f>
        <v>6000</v>
      </c>
      <c r="K80" s="18">
        <f>I80/J80</f>
        <v>4.3520016666666672</v>
      </c>
      <c r="L80" s="19"/>
      <c r="M80" s="62">
        <f>I80+'Услуга №2 '!I93+'Работа №1'!I83+'Работа №2'!I92+'Работа №3'!I91</f>
        <v>40800.000000000007</v>
      </c>
    </row>
    <row r="81" spans="1:13" s="2" customFormat="1" x14ac:dyDescent="0.25">
      <c r="A81" s="58"/>
      <c r="B81" s="58"/>
      <c r="C81" s="58"/>
      <c r="D81" s="58"/>
      <c r="E81" s="58"/>
      <c r="F81" s="58"/>
      <c r="G81" s="58"/>
      <c r="H81" s="58"/>
      <c r="I81" s="19"/>
      <c r="J81" s="19"/>
      <c r="K81" s="19"/>
      <c r="L81" s="19"/>
      <c r="M81" s="40"/>
    </row>
    <row r="82" spans="1:13" s="2" customFormat="1" x14ac:dyDescent="0.25">
      <c r="A82" s="58"/>
      <c r="B82" s="58"/>
      <c r="C82" s="58"/>
      <c r="D82" s="58"/>
      <c r="E82" s="58"/>
      <c r="F82" s="58"/>
      <c r="G82" s="58"/>
      <c r="H82" s="58"/>
      <c r="I82" s="19"/>
      <c r="J82" s="19"/>
      <c r="K82" s="19"/>
      <c r="L82" s="19"/>
      <c r="M82" s="40"/>
    </row>
    <row r="83" spans="1:13" s="2" customFormat="1" x14ac:dyDescent="0.25">
      <c r="A83" s="77" t="s">
        <v>43</v>
      </c>
      <c r="B83" s="77"/>
      <c r="C83" s="77"/>
      <c r="D83" s="77"/>
      <c r="E83" s="77"/>
      <c r="F83" s="77"/>
      <c r="G83" s="77"/>
      <c r="H83" s="77"/>
      <c r="I83" s="77"/>
      <c r="J83" s="77"/>
      <c r="K83" s="77"/>
      <c r="L83" s="77"/>
      <c r="M83" s="22"/>
    </row>
    <row r="84" spans="1:13" s="2" customFormat="1" ht="75" x14ac:dyDescent="0.25">
      <c r="A84" s="94" t="s">
        <v>5</v>
      </c>
      <c r="B84" s="95"/>
      <c r="C84" s="95"/>
      <c r="D84" s="95"/>
      <c r="E84" s="96"/>
      <c r="F84" s="41" t="s">
        <v>6</v>
      </c>
      <c r="G84" s="41" t="s">
        <v>1</v>
      </c>
      <c r="H84" s="41" t="s">
        <v>75</v>
      </c>
      <c r="I84" s="41" t="s">
        <v>76</v>
      </c>
      <c r="J84" s="41" t="s">
        <v>77</v>
      </c>
      <c r="K84" s="42" t="s">
        <v>78</v>
      </c>
      <c r="L84" s="60"/>
      <c r="M84" s="22"/>
    </row>
    <row r="85" spans="1:13" s="2" customFormat="1" ht="15" hidden="1" customHeight="1" x14ac:dyDescent="0.25">
      <c r="A85" s="76" t="s">
        <v>3</v>
      </c>
      <c r="B85" s="76"/>
      <c r="C85" s="76"/>
      <c r="D85" s="76"/>
      <c r="E85" s="76"/>
      <c r="F85" s="63">
        <v>15388</v>
      </c>
      <c r="G85" s="20">
        <f t="shared" ref="G85:G91" si="14">L19</f>
        <v>0.64</v>
      </c>
      <c r="H85" s="16">
        <f>F85*12*G85</f>
        <v>118179.84</v>
      </c>
      <c r="I85" s="20">
        <f>H85*1.302</f>
        <v>153870.15168000001</v>
      </c>
      <c r="J85" s="20">
        <f>J79</f>
        <v>6000</v>
      </c>
      <c r="K85" s="20">
        <f>I85/J85</f>
        <v>25.645025280000002</v>
      </c>
      <c r="L85" s="40"/>
      <c r="M85" s="22"/>
    </row>
    <row r="86" spans="1:13" s="2" customFormat="1" ht="15" hidden="1" customHeight="1" x14ac:dyDescent="0.25">
      <c r="A86" s="76" t="s">
        <v>96</v>
      </c>
      <c r="B86" s="76"/>
      <c r="C86" s="76"/>
      <c r="D86" s="76"/>
      <c r="E86" s="76"/>
      <c r="F86" s="20">
        <v>11538</v>
      </c>
      <c r="G86" s="20">
        <f t="shared" si="14"/>
        <v>0.64</v>
      </c>
      <c r="H86" s="16">
        <f>F86*12*G86</f>
        <v>88611.839999999997</v>
      </c>
      <c r="I86" s="20">
        <f t="shared" ref="I86:I91" si="15">H86*1.302</f>
        <v>115372.61568</v>
      </c>
      <c r="J86" s="20">
        <f>J85</f>
        <v>6000</v>
      </c>
      <c r="K86" s="20">
        <f t="shared" ref="K86:K91" si="16">I86/J86</f>
        <v>19.228769280000002</v>
      </c>
      <c r="L86" s="40"/>
      <c r="M86" s="22"/>
    </row>
    <row r="87" spans="1:13" s="2" customFormat="1" ht="15" hidden="1" customHeight="1" x14ac:dyDescent="0.25">
      <c r="A87" s="76" t="s">
        <v>97</v>
      </c>
      <c r="B87" s="76"/>
      <c r="C87" s="76"/>
      <c r="D87" s="76"/>
      <c r="E87" s="76"/>
      <c r="F87" s="20">
        <v>11538</v>
      </c>
      <c r="G87" s="20">
        <f t="shared" si="14"/>
        <v>0.64</v>
      </c>
      <c r="H87" s="16">
        <f t="shared" ref="H87:H91" si="17">F87*12*G87</f>
        <v>88611.839999999997</v>
      </c>
      <c r="I87" s="20">
        <f t="shared" si="15"/>
        <v>115372.61568</v>
      </c>
      <c r="J87" s="20">
        <f>J86</f>
        <v>6000</v>
      </c>
      <c r="K87" s="20">
        <f t="shared" si="16"/>
        <v>19.228769280000002</v>
      </c>
      <c r="L87" s="40"/>
      <c r="M87" s="22"/>
    </row>
    <row r="88" spans="1:13" s="2" customFormat="1" ht="15" hidden="1" customHeight="1" x14ac:dyDescent="0.25">
      <c r="A88" s="76" t="s">
        <v>70</v>
      </c>
      <c r="B88" s="76"/>
      <c r="C88" s="76"/>
      <c r="D88" s="76"/>
      <c r="E88" s="76"/>
      <c r="F88" s="20">
        <v>11538</v>
      </c>
      <c r="G88" s="20">
        <f t="shared" si="14"/>
        <v>0.64</v>
      </c>
      <c r="H88" s="16">
        <f t="shared" si="17"/>
        <v>88611.839999999997</v>
      </c>
      <c r="I88" s="20">
        <f t="shared" si="15"/>
        <v>115372.61568</v>
      </c>
      <c r="J88" s="20">
        <f>J86</f>
        <v>6000</v>
      </c>
      <c r="K88" s="20">
        <f t="shared" si="16"/>
        <v>19.228769280000002</v>
      </c>
      <c r="L88" s="40"/>
      <c r="M88" s="22"/>
    </row>
    <row r="89" spans="1:13" s="2" customFormat="1" ht="15.75" hidden="1" customHeight="1" x14ac:dyDescent="0.25">
      <c r="A89" s="76" t="s">
        <v>51</v>
      </c>
      <c r="B89" s="76"/>
      <c r="C89" s="76"/>
      <c r="D89" s="76"/>
      <c r="E89" s="76"/>
      <c r="F89" s="20">
        <v>6556</v>
      </c>
      <c r="G89" s="20">
        <f t="shared" si="14"/>
        <v>1.28</v>
      </c>
      <c r="H89" s="16">
        <f t="shared" si="17"/>
        <v>100700.16</v>
      </c>
      <c r="I89" s="20">
        <f t="shared" si="15"/>
        <v>131111.60832</v>
      </c>
      <c r="J89" s="20">
        <f>J87</f>
        <v>6000</v>
      </c>
      <c r="K89" s="20">
        <f t="shared" si="16"/>
        <v>21.851934719999999</v>
      </c>
      <c r="L89" s="40"/>
      <c r="M89" s="22"/>
    </row>
    <row r="90" spans="1:13" s="2" customFormat="1" ht="14.25" hidden="1" customHeight="1" x14ac:dyDescent="0.25">
      <c r="A90" s="76" t="s">
        <v>49</v>
      </c>
      <c r="B90" s="76"/>
      <c r="C90" s="76"/>
      <c r="D90" s="76"/>
      <c r="E90" s="76"/>
      <c r="F90" s="63">
        <v>11538</v>
      </c>
      <c r="G90" s="20">
        <f t="shared" si="14"/>
        <v>1.92</v>
      </c>
      <c r="H90" s="16">
        <f t="shared" si="17"/>
        <v>265835.52000000002</v>
      </c>
      <c r="I90" s="20">
        <f t="shared" si="15"/>
        <v>346117.84704000002</v>
      </c>
      <c r="J90" s="20">
        <f>J88</f>
        <v>6000</v>
      </c>
      <c r="K90" s="20">
        <f t="shared" si="16"/>
        <v>57.686307840000005</v>
      </c>
      <c r="L90" s="40"/>
      <c r="M90" s="22"/>
    </row>
    <row r="91" spans="1:13" s="2" customFormat="1" ht="15" hidden="1" customHeight="1" x14ac:dyDescent="0.25">
      <c r="A91" s="107" t="s">
        <v>56</v>
      </c>
      <c r="B91" s="108"/>
      <c r="C91" s="108"/>
      <c r="D91" s="108"/>
      <c r="E91" s="109"/>
      <c r="F91" s="63">
        <v>5669</v>
      </c>
      <c r="G91" s="20">
        <f t="shared" si="14"/>
        <v>0.64</v>
      </c>
      <c r="H91" s="16">
        <f t="shared" si="17"/>
        <v>43537.919999999998</v>
      </c>
      <c r="I91" s="20">
        <f t="shared" si="15"/>
        <v>56686.37184</v>
      </c>
      <c r="J91" s="20">
        <f t="shared" ref="J91:J92" si="18">J89</f>
        <v>6000</v>
      </c>
      <c r="K91" s="20">
        <f t="shared" si="16"/>
        <v>9.4477286399999993</v>
      </c>
      <c r="L91" s="40"/>
      <c r="M91" s="22"/>
    </row>
    <row r="92" spans="1:13" customFormat="1" ht="20.25" customHeight="1" x14ac:dyDescent="0.25">
      <c r="A92" s="44" t="s">
        <v>27</v>
      </c>
      <c r="B92" s="45"/>
      <c r="C92" s="45"/>
      <c r="D92" s="45"/>
      <c r="E92" s="45"/>
      <c r="F92" s="15">
        <f>10400.87</f>
        <v>10400.870000000001</v>
      </c>
      <c r="G92" s="15">
        <f>SUM(G85:G91)</f>
        <v>6.3999999999999995</v>
      </c>
      <c r="H92" s="15">
        <f>F92*G92*12</f>
        <v>798786.81599999999</v>
      </c>
      <c r="I92" s="15">
        <f>H92*1.302+0.09</f>
        <v>1040020.524432</v>
      </c>
      <c r="J92" s="15">
        <f t="shared" si="18"/>
        <v>6000</v>
      </c>
      <c r="K92" s="15">
        <f>I92/J92</f>
        <v>173.33675407199999</v>
      </c>
      <c r="L92" s="40"/>
      <c r="M92" s="22">
        <f>I92+'Услуга №2 '!I101+'Работа №1'!I95+'Работа №2'!I100+'Работа №3'!I98</f>
        <v>1405575.1373352001</v>
      </c>
    </row>
    <row r="93" spans="1:13" s="2" customFormat="1" ht="12" customHeight="1" x14ac:dyDescent="0.25">
      <c r="A93" s="22"/>
      <c r="B93" s="22"/>
      <c r="C93" s="22"/>
      <c r="D93" s="22"/>
      <c r="E93" s="22"/>
      <c r="F93" s="64"/>
      <c r="G93" s="64"/>
      <c r="H93" s="64"/>
      <c r="I93" s="64"/>
      <c r="J93" s="64"/>
      <c r="K93" s="64"/>
      <c r="L93" s="64"/>
      <c r="M93" s="22"/>
    </row>
    <row r="94" spans="1:13" customFormat="1" x14ac:dyDescent="0.25">
      <c r="A94" s="92" t="s">
        <v>91</v>
      </c>
      <c r="B94" s="92"/>
      <c r="C94" s="92"/>
      <c r="D94" s="92"/>
      <c r="E94" s="92"/>
      <c r="F94" s="92"/>
      <c r="G94" s="92"/>
      <c r="H94" s="92"/>
      <c r="I94" s="92"/>
      <c r="J94" s="92"/>
      <c r="K94" s="92"/>
      <c r="L94" s="110"/>
      <c r="M94" s="22"/>
    </row>
    <row r="95" spans="1:13" customFormat="1" ht="45" x14ac:dyDescent="0.25">
      <c r="A95" s="78" t="s">
        <v>92</v>
      </c>
      <c r="B95" s="78"/>
      <c r="C95" s="78"/>
      <c r="D95" s="78"/>
      <c r="E95" s="78"/>
      <c r="F95" s="41" t="s">
        <v>8</v>
      </c>
      <c r="G95" s="41" t="s">
        <v>71</v>
      </c>
      <c r="H95" s="41" t="s">
        <v>72</v>
      </c>
      <c r="I95" s="41" t="s">
        <v>83</v>
      </c>
      <c r="J95" s="41" t="s">
        <v>77</v>
      </c>
      <c r="K95" s="46" t="s">
        <v>78</v>
      </c>
      <c r="L95" s="47"/>
      <c r="M95" s="22"/>
    </row>
    <row r="96" spans="1:13" customFormat="1" ht="30.75" customHeight="1" x14ac:dyDescent="0.25">
      <c r="A96" s="101" t="s">
        <v>118</v>
      </c>
      <c r="B96" s="101"/>
      <c r="C96" s="101"/>
      <c r="D96" s="101"/>
      <c r="E96" s="101"/>
      <c r="F96" s="20"/>
      <c r="G96" s="20"/>
      <c r="H96" s="16"/>
      <c r="I96" s="16">
        <v>17525.73</v>
      </c>
      <c r="J96" s="20">
        <f>J91</f>
        <v>6000</v>
      </c>
      <c r="K96" s="53">
        <f>I96/J96</f>
        <v>2.9209549999999997</v>
      </c>
      <c r="L96" s="49"/>
      <c r="M96" s="22"/>
    </row>
    <row r="97" spans="1:13" customFormat="1" x14ac:dyDescent="0.25">
      <c r="A97" s="76" t="s">
        <v>100</v>
      </c>
      <c r="B97" s="76"/>
      <c r="C97" s="76"/>
      <c r="D97" s="76"/>
      <c r="E97" s="76"/>
      <c r="F97" s="20"/>
      <c r="G97" s="20"/>
      <c r="H97" s="16"/>
      <c r="I97" s="16">
        <v>23040</v>
      </c>
      <c r="J97" s="20">
        <f>J96</f>
        <v>6000</v>
      </c>
      <c r="K97" s="53">
        <f>I97/J97</f>
        <v>3.84</v>
      </c>
      <c r="L97" s="49"/>
      <c r="M97" s="22"/>
    </row>
    <row r="98" spans="1:13" customFormat="1" x14ac:dyDescent="0.25">
      <c r="A98" s="106" t="s">
        <v>93</v>
      </c>
      <c r="B98" s="106"/>
      <c r="C98" s="106"/>
      <c r="D98" s="106"/>
      <c r="E98" s="106"/>
      <c r="F98" s="106"/>
      <c r="G98" s="106"/>
      <c r="H98" s="106"/>
      <c r="I98" s="18">
        <f>SUM(I96:I97)</f>
        <v>40565.729999999996</v>
      </c>
      <c r="J98" s="18">
        <v>6000</v>
      </c>
      <c r="K98" s="18">
        <f t="shared" ref="K98" si="19">SUM(K96:K97)</f>
        <v>6.7609549999999992</v>
      </c>
      <c r="L98" s="49"/>
      <c r="M98" s="36">
        <f>I98+'Услуга №2 '!I107+'Работа №1'!I101+'Работа №2'!I106+'Работа №3'!I104</f>
        <v>63383.95</v>
      </c>
    </row>
    <row r="99" spans="1:13" customFormat="1" x14ac:dyDescent="0.25">
      <c r="A99" s="58"/>
      <c r="B99" s="58"/>
      <c r="C99" s="58"/>
      <c r="D99" s="58"/>
      <c r="E99" s="58"/>
      <c r="F99" s="58"/>
      <c r="G99" s="58"/>
      <c r="H99" s="58"/>
      <c r="I99" s="19"/>
      <c r="J99" s="19"/>
      <c r="K99" s="19"/>
      <c r="L99" s="40"/>
      <c r="M99" s="22"/>
    </row>
    <row r="100" spans="1:13" customFormat="1" x14ac:dyDescent="0.25">
      <c r="A100" s="110" t="s">
        <v>119</v>
      </c>
      <c r="B100" s="110"/>
      <c r="C100" s="110"/>
      <c r="D100" s="110"/>
      <c r="E100" s="110"/>
      <c r="F100" s="110"/>
      <c r="G100" s="110"/>
      <c r="H100" s="110"/>
      <c r="I100" s="110"/>
      <c r="J100" s="110"/>
      <c r="K100" s="110"/>
      <c r="L100" s="110"/>
      <c r="M100" s="22"/>
    </row>
    <row r="101" spans="1:13" customFormat="1" ht="45" x14ac:dyDescent="0.25">
      <c r="A101" s="78" t="s">
        <v>92</v>
      </c>
      <c r="B101" s="78"/>
      <c r="C101" s="78"/>
      <c r="D101" s="78"/>
      <c r="E101" s="78"/>
      <c r="F101" s="41" t="s">
        <v>8</v>
      </c>
      <c r="G101" s="41" t="s">
        <v>71</v>
      </c>
      <c r="H101" s="41" t="s">
        <v>72</v>
      </c>
      <c r="I101" s="41" t="s">
        <v>83</v>
      </c>
      <c r="J101" s="41" t="s">
        <v>77</v>
      </c>
      <c r="K101" s="42" t="s">
        <v>78</v>
      </c>
      <c r="L101" s="47"/>
      <c r="M101" s="22"/>
    </row>
    <row r="102" spans="1:13" customFormat="1" x14ac:dyDescent="0.25">
      <c r="A102" s="76" t="s">
        <v>121</v>
      </c>
      <c r="B102" s="76"/>
      <c r="C102" s="76"/>
      <c r="D102" s="76"/>
      <c r="E102" s="76"/>
      <c r="F102" s="20"/>
      <c r="G102" s="20"/>
      <c r="H102" s="16"/>
      <c r="I102" s="16">
        <v>422.4</v>
      </c>
      <c r="J102" s="20">
        <f>J96</f>
        <v>6000</v>
      </c>
      <c r="K102" s="53">
        <f>I102/J102</f>
        <v>7.039999999999999E-2</v>
      </c>
      <c r="L102" s="49"/>
      <c r="M102" s="22"/>
    </row>
    <row r="103" spans="1:13" customFormat="1" hidden="1" x14ac:dyDescent="0.25">
      <c r="A103" s="76" t="s">
        <v>103</v>
      </c>
      <c r="B103" s="76"/>
      <c r="C103" s="76"/>
      <c r="D103" s="76"/>
      <c r="E103" s="76"/>
      <c r="F103" s="20" t="s">
        <v>28</v>
      </c>
      <c r="G103" s="20"/>
      <c r="H103" s="16"/>
      <c r="I103" s="16">
        <f>G103*H103</f>
        <v>0</v>
      </c>
      <c r="J103" s="20">
        <f>J102</f>
        <v>6000</v>
      </c>
      <c r="K103" s="53">
        <f>I103/J103</f>
        <v>0</v>
      </c>
      <c r="L103" s="49"/>
      <c r="M103" s="22"/>
    </row>
    <row r="104" spans="1:13" customFormat="1" x14ac:dyDescent="0.25">
      <c r="A104" s="98" t="s">
        <v>120</v>
      </c>
      <c r="B104" s="99"/>
      <c r="C104" s="99"/>
      <c r="D104" s="99"/>
      <c r="E104" s="99"/>
      <c r="F104" s="99"/>
      <c r="G104" s="99"/>
      <c r="H104" s="99"/>
      <c r="I104" s="18">
        <f>SUM(I102:I103)</f>
        <v>422.4</v>
      </c>
      <c r="J104" s="18">
        <v>6000</v>
      </c>
      <c r="K104" s="18">
        <f t="shared" ref="K104" si="20">SUM(K102:K103)</f>
        <v>7.039999999999999E-2</v>
      </c>
      <c r="L104" s="49"/>
      <c r="M104" s="36">
        <f>I104+'Услуга №2 '!I113+'Работа №1'!I107+'Работа №2'!I112+'Работа №3'!I110</f>
        <v>659.99999999999989</v>
      </c>
    </row>
    <row r="105" spans="1:13" s="2" customFormat="1" x14ac:dyDescent="0.25">
      <c r="A105" s="22"/>
      <c r="B105" s="22"/>
      <c r="C105" s="22"/>
      <c r="D105" s="22"/>
      <c r="E105" s="22"/>
      <c r="F105" s="64"/>
      <c r="G105" s="64"/>
      <c r="H105" s="64"/>
      <c r="I105" s="64"/>
      <c r="J105" s="64"/>
      <c r="K105" s="64"/>
      <c r="L105" s="64"/>
      <c r="M105" s="22"/>
    </row>
    <row r="106" spans="1:13" customFormat="1" x14ac:dyDescent="0.25">
      <c r="A106" s="92" t="s">
        <v>122</v>
      </c>
      <c r="B106" s="92"/>
      <c r="C106" s="92"/>
      <c r="D106" s="92"/>
      <c r="E106" s="92"/>
      <c r="F106" s="92"/>
      <c r="G106" s="92"/>
      <c r="H106" s="92"/>
      <c r="I106" s="92"/>
      <c r="J106" s="92"/>
      <c r="K106" s="92"/>
      <c r="L106" s="110"/>
      <c r="M106" s="22"/>
    </row>
    <row r="107" spans="1:13" customFormat="1" ht="45" x14ac:dyDescent="0.25">
      <c r="A107" s="78" t="s">
        <v>92</v>
      </c>
      <c r="B107" s="78"/>
      <c r="C107" s="78"/>
      <c r="D107" s="78"/>
      <c r="E107" s="78"/>
      <c r="F107" s="41" t="s">
        <v>8</v>
      </c>
      <c r="G107" s="41" t="s">
        <v>71</v>
      </c>
      <c r="H107" s="41" t="s">
        <v>72</v>
      </c>
      <c r="I107" s="41" t="s">
        <v>83</v>
      </c>
      <c r="J107" s="41" t="s">
        <v>77</v>
      </c>
      <c r="K107" s="46" t="s">
        <v>78</v>
      </c>
      <c r="L107" s="47"/>
      <c r="M107" s="22"/>
    </row>
    <row r="108" spans="1:13" customFormat="1" x14ac:dyDescent="0.25">
      <c r="A108" s="76" t="s">
        <v>123</v>
      </c>
      <c r="B108" s="76"/>
      <c r="C108" s="76"/>
      <c r="D108" s="76"/>
      <c r="E108" s="76"/>
      <c r="F108" s="20"/>
      <c r="G108" s="20"/>
      <c r="H108" s="16"/>
      <c r="I108" s="16">
        <v>30856.32</v>
      </c>
      <c r="J108" s="20">
        <f>J102</f>
        <v>6000</v>
      </c>
      <c r="K108" s="53">
        <f>I108/J108</f>
        <v>5.1427199999999997</v>
      </c>
      <c r="L108" s="49"/>
      <c r="M108" s="22"/>
    </row>
    <row r="109" spans="1:13" customFormat="1" hidden="1" x14ac:dyDescent="0.25">
      <c r="A109" s="76" t="s">
        <v>103</v>
      </c>
      <c r="B109" s="76"/>
      <c r="C109" s="76"/>
      <c r="D109" s="76"/>
      <c r="E109" s="76"/>
      <c r="F109" s="20" t="s">
        <v>28</v>
      </c>
      <c r="G109" s="20"/>
      <c r="H109" s="16"/>
      <c r="I109" s="16">
        <f>G109*H109</f>
        <v>0</v>
      </c>
      <c r="J109" s="20">
        <f>J108</f>
        <v>6000</v>
      </c>
      <c r="K109" s="53">
        <f>I109/J109</f>
        <v>0</v>
      </c>
      <c r="L109" s="49"/>
      <c r="M109" s="22"/>
    </row>
    <row r="110" spans="1:13" customFormat="1" x14ac:dyDescent="0.25">
      <c r="A110" s="98" t="s">
        <v>126</v>
      </c>
      <c r="B110" s="99"/>
      <c r="C110" s="99"/>
      <c r="D110" s="99"/>
      <c r="E110" s="99"/>
      <c r="F110" s="99"/>
      <c r="G110" s="99"/>
      <c r="H110" s="99"/>
      <c r="I110" s="18">
        <f>SUM(I108:I109)</f>
        <v>30856.32</v>
      </c>
      <c r="J110" s="18">
        <v>6000</v>
      </c>
      <c r="K110" s="18">
        <f t="shared" ref="K110" si="21">SUM(K108:K109)</f>
        <v>5.1427199999999997</v>
      </c>
      <c r="L110" s="49"/>
      <c r="M110" s="36">
        <f>I110+'Услуга №2 '!I119+'Работа №1'!I113+'Работа №2'!I118+'Работа №3'!I116</f>
        <v>48212.989999999991</v>
      </c>
    </row>
    <row r="111" spans="1:13" customFormat="1" x14ac:dyDescent="0.25">
      <c r="A111" s="65"/>
      <c r="B111" s="65"/>
      <c r="C111" s="65"/>
      <c r="D111" s="65"/>
      <c r="E111" s="65"/>
      <c r="F111" s="65"/>
      <c r="G111" s="65"/>
      <c r="H111" s="65"/>
      <c r="I111" s="39"/>
      <c r="J111" s="39"/>
      <c r="K111" s="39"/>
      <c r="L111" s="40"/>
      <c r="M111" s="22"/>
    </row>
    <row r="112" spans="1:13" customFormat="1" x14ac:dyDescent="0.25">
      <c r="A112" s="92" t="s">
        <v>124</v>
      </c>
      <c r="B112" s="92"/>
      <c r="C112" s="92"/>
      <c r="D112" s="92"/>
      <c r="E112" s="92"/>
      <c r="F112" s="92"/>
      <c r="G112" s="92"/>
      <c r="H112" s="92"/>
      <c r="I112" s="92"/>
      <c r="J112" s="92"/>
      <c r="K112" s="92"/>
      <c r="L112" s="110"/>
      <c r="M112" s="22"/>
    </row>
    <row r="113" spans="1:14" customFormat="1" ht="45" x14ac:dyDescent="0.25">
      <c r="A113" s="78" t="s">
        <v>92</v>
      </c>
      <c r="B113" s="78"/>
      <c r="C113" s="78"/>
      <c r="D113" s="78"/>
      <c r="E113" s="78"/>
      <c r="F113" s="41" t="s">
        <v>8</v>
      </c>
      <c r="G113" s="41" t="s">
        <v>71</v>
      </c>
      <c r="H113" s="41" t="s">
        <v>72</v>
      </c>
      <c r="I113" s="41" t="s">
        <v>83</v>
      </c>
      <c r="J113" s="41" t="s">
        <v>77</v>
      </c>
      <c r="K113" s="46" t="s">
        <v>78</v>
      </c>
      <c r="L113" s="47"/>
      <c r="M113" s="22"/>
    </row>
    <row r="114" spans="1:14" customFormat="1" x14ac:dyDescent="0.25">
      <c r="A114" s="76" t="s">
        <v>125</v>
      </c>
      <c r="B114" s="76"/>
      <c r="C114" s="76"/>
      <c r="D114" s="76"/>
      <c r="E114" s="76"/>
      <c r="F114" s="20"/>
      <c r="G114" s="20"/>
      <c r="H114" s="16"/>
      <c r="I114" s="16">
        <v>11163.52</v>
      </c>
      <c r="J114" s="20">
        <f>J108</f>
        <v>6000</v>
      </c>
      <c r="K114" s="53">
        <f>I114/J114</f>
        <v>1.8605866666666668</v>
      </c>
      <c r="L114" s="49"/>
      <c r="M114" s="22"/>
    </row>
    <row r="115" spans="1:14" customFormat="1" hidden="1" x14ac:dyDescent="0.25">
      <c r="A115" s="76" t="s">
        <v>103</v>
      </c>
      <c r="B115" s="76"/>
      <c r="C115" s="76"/>
      <c r="D115" s="76"/>
      <c r="E115" s="76"/>
      <c r="F115" s="20" t="s">
        <v>28</v>
      </c>
      <c r="G115" s="20"/>
      <c r="H115" s="16"/>
      <c r="I115" s="16">
        <f>G115*H115</f>
        <v>0</v>
      </c>
      <c r="J115" s="20">
        <f>J114</f>
        <v>6000</v>
      </c>
      <c r="K115" s="53">
        <f>I115/J115</f>
        <v>0</v>
      </c>
      <c r="L115" s="49"/>
      <c r="M115" s="22"/>
    </row>
    <row r="116" spans="1:14" customFormat="1" x14ac:dyDescent="0.25">
      <c r="A116" s="98" t="s">
        <v>127</v>
      </c>
      <c r="B116" s="99"/>
      <c r="C116" s="99"/>
      <c r="D116" s="99"/>
      <c r="E116" s="99"/>
      <c r="F116" s="99"/>
      <c r="G116" s="99"/>
      <c r="H116" s="99"/>
      <c r="I116" s="18">
        <f>SUM(I114:I115)</f>
        <v>11163.52</v>
      </c>
      <c r="J116" s="18">
        <v>6000</v>
      </c>
      <c r="K116" s="18">
        <f t="shared" ref="K116" si="22">SUM(K114:K115)</f>
        <v>1.8605866666666668</v>
      </c>
      <c r="L116" s="49"/>
      <c r="M116" s="36">
        <f>I116+'Услуга №2 '!I125+'Работа №1'!I119+'Работа №2'!I124+'Работа №3'!I122</f>
        <v>17442.990000000002</v>
      </c>
    </row>
    <row r="117" spans="1:14" customFormat="1" x14ac:dyDescent="0.25">
      <c r="A117" s="65"/>
      <c r="B117" s="65"/>
      <c r="C117" s="65"/>
      <c r="D117" s="65"/>
      <c r="E117" s="65"/>
      <c r="F117" s="65"/>
      <c r="G117" s="65"/>
      <c r="H117" s="65"/>
      <c r="I117" s="39"/>
      <c r="J117" s="39"/>
      <c r="K117" s="39"/>
      <c r="L117" s="40"/>
      <c r="M117" s="22"/>
    </row>
    <row r="118" spans="1:14" s="2" customFormat="1" ht="12.75" customHeight="1" x14ac:dyDescent="0.25">
      <c r="A118" s="92" t="s">
        <v>29</v>
      </c>
      <c r="B118" s="92"/>
      <c r="C118" s="92"/>
      <c r="D118" s="92"/>
      <c r="E118" s="92"/>
      <c r="F118" s="92"/>
      <c r="G118" s="92"/>
      <c r="H118" s="92"/>
      <c r="I118" s="92"/>
      <c r="J118" s="92"/>
      <c r="K118" s="92"/>
      <c r="L118" s="92"/>
      <c r="M118" s="22"/>
    </row>
    <row r="119" spans="1:14" s="2" customFormat="1" ht="15" customHeight="1" x14ac:dyDescent="0.25">
      <c r="A119" s="93" t="s">
        <v>30</v>
      </c>
      <c r="B119" s="93"/>
      <c r="C119" s="93"/>
      <c r="D119" s="94" t="s">
        <v>31</v>
      </c>
      <c r="E119" s="95"/>
      <c r="F119" s="95"/>
      <c r="G119" s="95"/>
      <c r="H119" s="95"/>
      <c r="I119" s="95"/>
      <c r="J119" s="96"/>
      <c r="K119" s="93" t="s">
        <v>42</v>
      </c>
      <c r="L119" s="93"/>
      <c r="M119" s="22"/>
    </row>
    <row r="120" spans="1:14" s="2" customFormat="1" ht="30" x14ac:dyDescent="0.25">
      <c r="A120" s="20" t="s">
        <v>32</v>
      </c>
      <c r="B120" s="43" t="s">
        <v>33</v>
      </c>
      <c r="C120" s="20" t="s">
        <v>34</v>
      </c>
      <c r="D120" s="20" t="s">
        <v>35</v>
      </c>
      <c r="E120" s="20" t="s">
        <v>36</v>
      </c>
      <c r="F120" s="20" t="s">
        <v>37</v>
      </c>
      <c r="G120" s="20" t="s">
        <v>38</v>
      </c>
      <c r="H120" s="20" t="s">
        <v>39</v>
      </c>
      <c r="I120" s="20" t="s">
        <v>40</v>
      </c>
      <c r="J120" s="20" t="s">
        <v>41</v>
      </c>
      <c r="K120" s="93"/>
      <c r="L120" s="93"/>
      <c r="M120" s="22"/>
    </row>
    <row r="121" spans="1:14" s="2" customFormat="1" x14ac:dyDescent="0.25">
      <c r="A121" s="20">
        <f>K51</f>
        <v>707.80437262080034</v>
      </c>
      <c r="B121" s="20"/>
      <c r="C121" s="20"/>
      <c r="D121" s="20">
        <f>K60</f>
        <v>169.91349289999997</v>
      </c>
      <c r="E121" s="20">
        <f>K71</f>
        <v>19.1296</v>
      </c>
      <c r="F121" s="20"/>
      <c r="G121" s="20">
        <f>K80</f>
        <v>4.3520016666666672</v>
      </c>
      <c r="H121" s="20">
        <f>K98</f>
        <v>6.7609549999999992</v>
      </c>
      <c r="I121" s="20">
        <f>K92</f>
        <v>173.33675407199999</v>
      </c>
      <c r="J121" s="20">
        <f>K104+K110+K116</f>
        <v>7.0737066666666664</v>
      </c>
      <c r="K121" s="87">
        <f>SUM(A121:J121)</f>
        <v>1088.3708829261334</v>
      </c>
      <c r="L121" s="88"/>
      <c r="M121" s="22"/>
    </row>
    <row r="122" spans="1:14" s="2" customFormat="1" x14ac:dyDescent="0.25">
      <c r="A122" s="22"/>
      <c r="B122" s="22"/>
      <c r="C122" s="22"/>
      <c r="D122" s="22"/>
      <c r="E122" s="22"/>
      <c r="F122" s="22"/>
      <c r="G122" s="22"/>
      <c r="H122" s="22"/>
      <c r="I122" s="22"/>
      <c r="J122" s="22"/>
      <c r="K122" s="22"/>
      <c r="L122" s="22"/>
      <c r="M122" s="22"/>
    </row>
    <row r="123" spans="1:14" customFormat="1" ht="15.75" x14ac:dyDescent="0.25">
      <c r="A123" s="66" t="s">
        <v>67</v>
      </c>
      <c r="B123" s="67"/>
      <c r="C123" s="67"/>
      <c r="D123" s="67"/>
      <c r="E123" s="67"/>
      <c r="F123" s="89" t="s">
        <v>129</v>
      </c>
      <c r="G123" s="90"/>
      <c r="H123" s="90"/>
      <c r="I123" s="22"/>
      <c r="J123" s="22"/>
      <c r="K123" s="22"/>
      <c r="L123" s="22"/>
      <c r="M123" s="22"/>
      <c r="N123" s="2"/>
    </row>
    <row r="124" spans="1:14" customFormat="1" x14ac:dyDescent="0.25">
      <c r="A124" s="22"/>
      <c r="B124" s="22"/>
      <c r="C124" s="22"/>
      <c r="D124" s="22"/>
      <c r="E124" s="22"/>
      <c r="F124" s="22"/>
      <c r="G124" s="22"/>
      <c r="H124" s="22"/>
      <c r="I124" s="21">
        <f>I51+I60+I71+I80+I92+I98+I104+I110+I116</f>
        <v>6530225.2975568017</v>
      </c>
      <c r="J124" s="22"/>
      <c r="K124" s="21">
        <f>K121*J97</f>
        <v>6530225.2975568008</v>
      </c>
      <c r="L124" s="22"/>
      <c r="M124" s="22"/>
      <c r="N124" s="2"/>
    </row>
    <row r="125" spans="1:14" customFormat="1" x14ac:dyDescent="0.25">
      <c r="A125" s="22"/>
      <c r="B125" s="22"/>
      <c r="C125" s="22"/>
      <c r="D125" s="22"/>
      <c r="E125" s="22"/>
      <c r="F125" s="22"/>
      <c r="G125" s="22"/>
      <c r="H125" s="22"/>
      <c r="I125" s="22"/>
      <c r="J125" s="22"/>
      <c r="K125" s="22"/>
      <c r="L125" s="22"/>
      <c r="M125" s="22"/>
      <c r="N125" s="2"/>
    </row>
    <row r="126" spans="1:14" customFormat="1" x14ac:dyDescent="0.25">
      <c r="A126" s="7" t="s">
        <v>128</v>
      </c>
      <c r="C126" s="7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</row>
    <row r="127" spans="1:14" customFormat="1" x14ac:dyDescent="0.25">
      <c r="A127" s="7" t="s">
        <v>61</v>
      </c>
      <c r="C127" s="7"/>
      <c r="I127" s="27"/>
    </row>
    <row r="128" spans="1:14" x14ac:dyDescent="0.25">
      <c r="A128" s="14"/>
      <c r="B128" s="14"/>
      <c r="C128" s="14"/>
      <c r="D128" s="14"/>
      <c r="E128" s="14"/>
      <c r="F128" s="14"/>
      <c r="G128" s="14"/>
      <c r="H128" s="14"/>
      <c r="I128" s="14"/>
      <c r="J128" s="14"/>
      <c r="K128" s="14"/>
      <c r="L128" s="14"/>
      <c r="M128" s="14"/>
    </row>
    <row r="129" spans="1:13" x14ac:dyDescent="0.25">
      <c r="A129" s="14"/>
      <c r="B129" s="14"/>
      <c r="C129" s="14"/>
      <c r="D129" s="14"/>
      <c r="E129" s="14"/>
      <c r="F129" s="14"/>
      <c r="G129" s="14"/>
      <c r="H129" s="14"/>
      <c r="I129" s="14"/>
      <c r="J129" s="14"/>
      <c r="K129" s="14"/>
      <c r="L129" s="14"/>
      <c r="M129" s="14"/>
    </row>
    <row r="130" spans="1:13" x14ac:dyDescent="0.25">
      <c r="A130" s="14"/>
      <c r="B130" s="14"/>
      <c r="C130" s="14"/>
      <c r="D130" s="14"/>
      <c r="E130" s="14"/>
      <c r="F130" s="14"/>
      <c r="G130" s="14"/>
      <c r="H130" s="14"/>
      <c r="I130" s="14"/>
      <c r="J130" s="14"/>
      <c r="K130" s="14"/>
      <c r="L130" s="14"/>
      <c r="M130" s="14"/>
    </row>
    <row r="131" spans="1:13" x14ac:dyDescent="0.25">
      <c r="A131" s="14"/>
      <c r="B131" s="14"/>
      <c r="C131" s="14"/>
      <c r="D131" s="14"/>
      <c r="E131" s="14"/>
      <c r="F131" s="14"/>
      <c r="G131" s="14"/>
      <c r="H131" s="14"/>
      <c r="I131" s="14"/>
      <c r="J131" s="14"/>
      <c r="K131" s="14"/>
      <c r="L131" s="14"/>
      <c r="M131" s="14"/>
    </row>
    <row r="132" spans="1:13" x14ac:dyDescent="0.25">
      <c r="A132" s="14"/>
      <c r="B132" s="14"/>
      <c r="C132" s="14"/>
      <c r="D132" s="14"/>
      <c r="E132" s="14"/>
      <c r="F132" s="14"/>
      <c r="G132" s="14"/>
      <c r="H132" s="14"/>
      <c r="I132" s="14"/>
      <c r="J132" s="14"/>
      <c r="K132" s="14"/>
      <c r="L132" s="14"/>
      <c r="M132" s="14"/>
    </row>
  </sheetData>
  <mergeCells count="114">
    <mergeCell ref="A113:E113"/>
    <mergeCell ref="A114:E114"/>
    <mergeCell ref="A115:E115"/>
    <mergeCell ref="A116:H116"/>
    <mergeCell ref="A100:L100"/>
    <mergeCell ref="A101:E101"/>
    <mergeCell ref="A102:E102"/>
    <mergeCell ref="A103:E103"/>
    <mergeCell ref="A104:H104"/>
    <mergeCell ref="A106:L106"/>
    <mergeCell ref="A107:E107"/>
    <mergeCell ref="A108:E108"/>
    <mergeCell ref="A109:E109"/>
    <mergeCell ref="A110:H110"/>
    <mergeCell ref="A112:L112"/>
    <mergeCell ref="A83:L83"/>
    <mergeCell ref="A95:E95"/>
    <mergeCell ref="A98:H98"/>
    <mergeCell ref="A64:E64"/>
    <mergeCell ref="A65:E65"/>
    <mergeCell ref="A74:L74"/>
    <mergeCell ref="A76:E76"/>
    <mergeCell ref="A79:E79"/>
    <mergeCell ref="A80:H80"/>
    <mergeCell ref="A70:E70"/>
    <mergeCell ref="A69:E69"/>
    <mergeCell ref="A97:E97"/>
    <mergeCell ref="A84:E84"/>
    <mergeCell ref="A85:E85"/>
    <mergeCell ref="A86:E86"/>
    <mergeCell ref="A90:E90"/>
    <mergeCell ref="A91:E91"/>
    <mergeCell ref="A75:E75"/>
    <mergeCell ref="A94:L94"/>
    <mergeCell ref="A96:E96"/>
    <mergeCell ref="A77:E77"/>
    <mergeCell ref="A78:E78"/>
    <mergeCell ref="A71:H71"/>
    <mergeCell ref="A60:H60"/>
    <mergeCell ref="A62:L62"/>
    <mergeCell ref="A68:E68"/>
    <mergeCell ref="A63:E63"/>
    <mergeCell ref="A37:E37"/>
    <mergeCell ref="A38:E38"/>
    <mergeCell ref="A39:E39"/>
    <mergeCell ref="A40:E40"/>
    <mergeCell ref="A41:E41"/>
    <mergeCell ref="A42:E42"/>
    <mergeCell ref="A43:E43"/>
    <mergeCell ref="A49:E49"/>
    <mergeCell ref="A50:E50"/>
    <mergeCell ref="A55:E55"/>
    <mergeCell ref="A56:E56"/>
    <mergeCell ref="A59:E59"/>
    <mergeCell ref="K121:L121"/>
    <mergeCell ref="F123:H123"/>
    <mergeCell ref="A8:M8"/>
    <mergeCell ref="A9:M9"/>
    <mergeCell ref="A10:M10"/>
    <mergeCell ref="A118:L118"/>
    <mergeCell ref="A119:C119"/>
    <mergeCell ref="D119:J119"/>
    <mergeCell ref="K119:L120"/>
    <mergeCell ref="A30:E30"/>
    <mergeCell ref="G30:K30"/>
    <mergeCell ref="A27:E27"/>
    <mergeCell ref="G27:K27"/>
    <mergeCell ref="A28:E28"/>
    <mergeCell ref="G28:K28"/>
    <mergeCell ref="A29:E29"/>
    <mergeCell ref="G29:K29"/>
    <mergeCell ref="G33:K33"/>
    <mergeCell ref="A18:E18"/>
    <mergeCell ref="A87:E87"/>
    <mergeCell ref="A88:E88"/>
    <mergeCell ref="A89:E89"/>
    <mergeCell ref="A66:E66"/>
    <mergeCell ref="A67:E67"/>
    <mergeCell ref="A57:E57"/>
    <mergeCell ref="A58:E58"/>
    <mergeCell ref="A48:E48"/>
    <mergeCell ref="G18:K18"/>
    <mergeCell ref="A19:E19"/>
    <mergeCell ref="G19:K19"/>
    <mergeCell ref="A20:E20"/>
    <mergeCell ref="G20:K20"/>
    <mergeCell ref="A2:D2"/>
    <mergeCell ref="A4:F4"/>
    <mergeCell ref="A6:F6"/>
    <mergeCell ref="A3:F3"/>
    <mergeCell ref="A21:E21"/>
    <mergeCell ref="G21:K21"/>
    <mergeCell ref="A22:E22"/>
    <mergeCell ref="G22:K22"/>
    <mergeCell ref="A23:E23"/>
    <mergeCell ref="G23:K23"/>
    <mergeCell ref="A36:E36"/>
    <mergeCell ref="A26:E26"/>
    <mergeCell ref="G26:K26"/>
    <mergeCell ref="A46:E46"/>
    <mergeCell ref="A47:E47"/>
    <mergeCell ref="A53:L53"/>
    <mergeCell ref="A54:E54"/>
    <mergeCell ref="A24:E24"/>
    <mergeCell ref="G24:K24"/>
    <mergeCell ref="A25:E25"/>
    <mergeCell ref="G25:K25"/>
    <mergeCell ref="A31:E31"/>
    <mergeCell ref="G31:K31"/>
    <mergeCell ref="A32:E32"/>
    <mergeCell ref="G32:K32"/>
    <mergeCell ref="A33:E33"/>
    <mergeCell ref="A44:E44"/>
    <mergeCell ref="A45:E45"/>
  </mergeCells>
  <pageMargins left="0.61" right="0.43" top="0.42" bottom="0.4" header="0.31496062992125984" footer="0.31496062992125984"/>
  <pageSetup paperSize="9" scale="85" orientation="landscape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36"/>
  <sheetViews>
    <sheetView topLeftCell="A23" zoomScale="90" zoomScaleNormal="90" workbookViewId="0">
      <selection activeCell="I119" sqref="I119"/>
    </sheetView>
  </sheetViews>
  <sheetFormatPr defaultRowHeight="15" x14ac:dyDescent="0.25"/>
  <cols>
    <col min="3" max="3" width="6.7109375" customWidth="1"/>
    <col min="4" max="4" width="8.85546875" customWidth="1"/>
    <col min="5" max="5" width="13.42578125" customWidth="1"/>
    <col min="6" max="6" width="13" customWidth="1"/>
    <col min="7" max="7" width="13.85546875" customWidth="1"/>
    <col min="8" max="8" width="17.42578125" customWidth="1"/>
    <col min="9" max="9" width="13.7109375" customWidth="1"/>
    <col min="10" max="10" width="13.140625" customWidth="1"/>
    <col min="11" max="11" width="15.28515625" customWidth="1"/>
    <col min="12" max="12" width="14.7109375" customWidth="1"/>
    <col min="13" max="13" width="16.140625" customWidth="1"/>
  </cols>
  <sheetData>
    <row r="1" spans="1:14" hidden="1" x14ac:dyDescent="0.25"/>
    <row r="2" spans="1:14" hidden="1" x14ac:dyDescent="0.25"/>
    <row r="3" spans="1:14" x14ac:dyDescent="0.25">
      <c r="A3" s="84" t="s">
        <v>63</v>
      </c>
      <c r="B3" s="84"/>
      <c r="C3" s="84"/>
      <c r="D3" s="84"/>
      <c r="E3" s="11"/>
      <c r="F3" s="11"/>
    </row>
    <row r="4" spans="1:14" x14ac:dyDescent="0.25">
      <c r="A4" s="84" t="s">
        <v>64</v>
      </c>
      <c r="B4" s="84"/>
      <c r="C4" s="86"/>
      <c r="D4" s="86"/>
      <c r="E4" s="86"/>
      <c r="F4" s="86"/>
    </row>
    <row r="5" spans="1:14" x14ac:dyDescent="0.25">
      <c r="A5" s="85" t="s">
        <v>65</v>
      </c>
      <c r="B5" s="85"/>
      <c r="C5" s="85"/>
      <c r="D5" s="86"/>
      <c r="E5" s="86"/>
      <c r="F5" s="86"/>
    </row>
    <row r="6" spans="1:14" x14ac:dyDescent="0.25">
      <c r="A6" s="12"/>
      <c r="B6" s="12"/>
      <c r="C6" s="12"/>
      <c r="D6" s="13"/>
      <c r="E6" s="11"/>
      <c r="F6" s="11"/>
    </row>
    <row r="7" spans="1:14" x14ac:dyDescent="0.25">
      <c r="A7" s="85" t="s">
        <v>66</v>
      </c>
      <c r="B7" s="85"/>
      <c r="C7" s="85"/>
      <c r="D7" s="86"/>
      <c r="E7" s="86"/>
      <c r="F7" s="86"/>
    </row>
    <row r="8" spans="1:14" x14ac:dyDescent="0.25">
      <c r="A8" s="11"/>
      <c r="B8" s="11"/>
      <c r="C8" s="11"/>
      <c r="D8" s="11"/>
      <c r="E8" s="11"/>
      <c r="F8" s="11"/>
    </row>
    <row r="9" spans="1:14" ht="15.75" x14ac:dyDescent="0.25">
      <c r="A9" s="111" t="s">
        <v>69</v>
      </c>
      <c r="B9" s="111"/>
      <c r="C9" s="111"/>
      <c r="D9" s="111"/>
      <c r="E9" s="111"/>
      <c r="F9" s="111"/>
      <c r="G9" s="111"/>
      <c r="H9" s="111"/>
      <c r="I9" s="111"/>
      <c r="J9" s="111"/>
      <c r="K9" s="111"/>
      <c r="L9" s="111"/>
      <c r="M9" s="111"/>
    </row>
    <row r="10" spans="1:14" ht="15.75" x14ac:dyDescent="0.25">
      <c r="A10" s="111" t="s">
        <v>68</v>
      </c>
      <c r="B10" s="111"/>
      <c r="C10" s="111"/>
      <c r="D10" s="111"/>
      <c r="E10" s="111"/>
      <c r="F10" s="111"/>
      <c r="G10" s="111"/>
      <c r="H10" s="111"/>
      <c r="I10" s="111"/>
      <c r="J10" s="111"/>
      <c r="K10" s="111"/>
      <c r="L10" s="111"/>
      <c r="M10" s="111"/>
    </row>
    <row r="11" spans="1:14" ht="15.75" x14ac:dyDescent="0.25">
      <c r="A11" s="111" t="s">
        <v>112</v>
      </c>
      <c r="B11" s="111"/>
      <c r="C11" s="111"/>
      <c r="D11" s="111"/>
      <c r="E11" s="111"/>
      <c r="F11" s="111"/>
      <c r="G11" s="111"/>
      <c r="H11" s="111"/>
      <c r="I11" s="111"/>
      <c r="J11" s="111"/>
      <c r="K11" s="111"/>
      <c r="L11" s="111"/>
      <c r="M11" s="111"/>
    </row>
    <row r="12" spans="1:14" ht="11.25" customHeight="1" x14ac:dyDescent="0.25"/>
    <row r="13" spans="1:14" x14ac:dyDescent="0.25">
      <c r="A13" s="1" t="s">
        <v>57</v>
      </c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</row>
    <row r="14" spans="1:14" x14ac:dyDescent="0.25">
      <c r="A14" s="1" t="s">
        <v>132</v>
      </c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</row>
    <row r="15" spans="1:14" x14ac:dyDescent="0.25">
      <c r="A15" s="1" t="s">
        <v>133</v>
      </c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</row>
    <row r="16" spans="1:14" hidden="1" x14ac:dyDescent="0.25">
      <c r="A16" s="1" t="s">
        <v>74</v>
      </c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</row>
    <row r="17" spans="1:14" x14ac:dyDescent="0.25">
      <c r="A17" s="1" t="s">
        <v>113</v>
      </c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</row>
    <row r="18" spans="1:14" x14ac:dyDescent="0.25">
      <c r="A18" s="1" t="s">
        <v>111</v>
      </c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</row>
    <row r="19" spans="1:14" ht="33" customHeight="1" x14ac:dyDescent="0.25">
      <c r="A19" s="83" t="s">
        <v>0</v>
      </c>
      <c r="B19" s="83"/>
      <c r="C19" s="83"/>
      <c r="D19" s="83"/>
      <c r="E19" s="83"/>
      <c r="F19" s="3" t="s">
        <v>1</v>
      </c>
      <c r="G19" s="83" t="s">
        <v>2</v>
      </c>
      <c r="H19" s="83"/>
      <c r="I19" s="83"/>
      <c r="J19" s="83"/>
      <c r="K19" s="83"/>
      <c r="L19" s="3" t="s">
        <v>1</v>
      </c>
      <c r="M19" s="2"/>
      <c r="N19" s="2"/>
    </row>
    <row r="20" spans="1:14" x14ac:dyDescent="0.25">
      <c r="A20" s="75" t="s">
        <v>54</v>
      </c>
      <c r="B20" s="75"/>
      <c r="C20" s="75"/>
      <c r="D20" s="75"/>
      <c r="E20" s="75"/>
      <c r="F20" s="5">
        <v>0.32</v>
      </c>
      <c r="G20" s="75" t="s">
        <v>3</v>
      </c>
      <c r="H20" s="75"/>
      <c r="I20" s="75"/>
      <c r="J20" s="75"/>
      <c r="K20" s="75"/>
      <c r="L20" s="5">
        <v>0.32</v>
      </c>
      <c r="M20" s="2"/>
      <c r="N20" s="2"/>
    </row>
    <row r="21" spans="1:14" ht="15" customHeight="1" x14ac:dyDescent="0.25">
      <c r="A21" s="79" t="s">
        <v>95</v>
      </c>
      <c r="B21" s="80"/>
      <c r="C21" s="80"/>
      <c r="D21" s="80"/>
      <c r="E21" s="81"/>
      <c r="F21" s="5">
        <v>0.32</v>
      </c>
      <c r="G21" s="75" t="s">
        <v>96</v>
      </c>
      <c r="H21" s="75"/>
      <c r="I21" s="75"/>
      <c r="J21" s="75"/>
      <c r="K21" s="75"/>
      <c r="L21" s="5">
        <v>0.32</v>
      </c>
      <c r="M21" s="2"/>
      <c r="N21" s="2"/>
    </row>
    <row r="22" spans="1:14" x14ac:dyDescent="0.25">
      <c r="A22" s="75" t="s">
        <v>97</v>
      </c>
      <c r="B22" s="75"/>
      <c r="C22" s="75"/>
      <c r="D22" s="75"/>
      <c r="E22" s="75"/>
      <c r="F22" s="5">
        <v>0.32</v>
      </c>
      <c r="G22" s="79" t="s">
        <v>56</v>
      </c>
      <c r="H22" s="80"/>
      <c r="I22" s="80"/>
      <c r="J22" s="80"/>
      <c r="K22" s="81"/>
      <c r="L22" s="5">
        <v>0.32</v>
      </c>
      <c r="M22" s="2"/>
      <c r="N22" s="2"/>
    </row>
    <row r="23" spans="1:14" ht="15" customHeight="1" x14ac:dyDescent="0.25">
      <c r="A23" s="75" t="s">
        <v>70</v>
      </c>
      <c r="B23" s="75"/>
      <c r="C23" s="75"/>
      <c r="D23" s="75"/>
      <c r="E23" s="75"/>
      <c r="F23" s="5">
        <v>0.32</v>
      </c>
      <c r="G23" s="75"/>
      <c r="H23" s="75"/>
      <c r="I23" s="75"/>
      <c r="J23" s="75"/>
      <c r="K23" s="75"/>
      <c r="L23" s="5"/>
      <c r="M23" s="2"/>
      <c r="N23" s="2"/>
    </row>
    <row r="24" spans="1:14" ht="14.25" customHeight="1" x14ac:dyDescent="0.25">
      <c r="A24" s="112" t="s">
        <v>44</v>
      </c>
      <c r="B24" s="113"/>
      <c r="C24" s="113"/>
      <c r="D24" s="113"/>
      <c r="E24" s="114"/>
      <c r="F24" s="5">
        <v>0.32</v>
      </c>
      <c r="G24" s="75"/>
      <c r="H24" s="75"/>
      <c r="I24" s="75"/>
      <c r="J24" s="75"/>
      <c r="K24" s="75"/>
      <c r="L24" s="5"/>
      <c r="M24" s="2"/>
      <c r="N24" s="2"/>
    </row>
    <row r="25" spans="1:14" x14ac:dyDescent="0.25">
      <c r="A25" s="75" t="s">
        <v>46</v>
      </c>
      <c r="B25" s="75"/>
      <c r="C25" s="75"/>
      <c r="D25" s="75"/>
      <c r="E25" s="75"/>
      <c r="F25" s="5">
        <v>0.48</v>
      </c>
      <c r="G25" s="75"/>
      <c r="H25" s="75"/>
      <c r="I25" s="75"/>
      <c r="J25" s="75"/>
      <c r="K25" s="75"/>
      <c r="L25" s="5"/>
      <c r="M25" s="2"/>
      <c r="N25" s="2"/>
    </row>
    <row r="26" spans="1:14" ht="15" customHeight="1" x14ac:dyDescent="0.25">
      <c r="A26" s="75" t="s">
        <v>45</v>
      </c>
      <c r="B26" s="75"/>
      <c r="C26" s="75"/>
      <c r="D26" s="75"/>
      <c r="E26" s="75"/>
      <c r="F26" s="5">
        <v>2.08</v>
      </c>
      <c r="G26" s="75"/>
      <c r="H26" s="75"/>
      <c r="I26" s="75"/>
      <c r="J26" s="75"/>
      <c r="K26" s="75"/>
      <c r="L26" s="5"/>
      <c r="M26" s="2"/>
      <c r="N26" s="2"/>
    </row>
    <row r="27" spans="1:14" x14ac:dyDescent="0.25">
      <c r="A27" s="75" t="s">
        <v>51</v>
      </c>
      <c r="B27" s="75"/>
      <c r="C27" s="75"/>
      <c r="D27" s="75"/>
      <c r="E27" s="75"/>
      <c r="F27" s="5">
        <v>0.64</v>
      </c>
      <c r="G27" s="75"/>
      <c r="H27" s="75"/>
      <c r="I27" s="75"/>
      <c r="J27" s="75"/>
      <c r="K27" s="75"/>
      <c r="L27" s="31"/>
      <c r="M27" s="2"/>
      <c r="N27" s="2"/>
    </row>
    <row r="28" spans="1:14" x14ac:dyDescent="0.25">
      <c r="A28" s="75" t="s">
        <v>80</v>
      </c>
      <c r="B28" s="75"/>
      <c r="C28" s="75"/>
      <c r="D28" s="75"/>
      <c r="E28" s="75"/>
      <c r="F28" s="5">
        <v>0.16</v>
      </c>
      <c r="G28" s="79"/>
      <c r="H28" s="80"/>
      <c r="I28" s="80"/>
      <c r="J28" s="80"/>
      <c r="K28" s="81"/>
      <c r="L28" s="31"/>
      <c r="M28" s="2"/>
      <c r="N28" s="2"/>
    </row>
    <row r="29" spans="1:14" x14ac:dyDescent="0.25">
      <c r="A29" s="75" t="s">
        <v>79</v>
      </c>
      <c r="B29" s="75"/>
      <c r="C29" s="75"/>
      <c r="D29" s="75"/>
      <c r="E29" s="75"/>
      <c r="F29" s="5">
        <v>0.32</v>
      </c>
      <c r="G29" s="74"/>
      <c r="H29" s="74"/>
      <c r="I29" s="74"/>
      <c r="J29" s="74"/>
      <c r="K29" s="74"/>
      <c r="L29" s="31"/>
      <c r="M29" s="2"/>
      <c r="N29" s="2"/>
    </row>
    <row r="30" spans="1:14" x14ac:dyDescent="0.25">
      <c r="A30" s="75" t="s">
        <v>49</v>
      </c>
      <c r="B30" s="75"/>
      <c r="C30" s="75"/>
      <c r="D30" s="75"/>
      <c r="E30" s="75"/>
      <c r="F30" s="5">
        <v>0.96</v>
      </c>
      <c r="G30" s="74"/>
      <c r="H30" s="74"/>
      <c r="I30" s="74"/>
      <c r="J30" s="74"/>
      <c r="K30" s="74"/>
      <c r="L30" s="31"/>
      <c r="M30" s="2"/>
      <c r="N30" s="2"/>
    </row>
    <row r="31" spans="1:14" x14ac:dyDescent="0.25">
      <c r="A31" s="74" t="s">
        <v>53</v>
      </c>
      <c r="B31" s="74"/>
      <c r="C31" s="74"/>
      <c r="D31" s="74"/>
      <c r="E31" s="74"/>
      <c r="F31" s="5">
        <v>0.32</v>
      </c>
      <c r="G31" s="74"/>
      <c r="H31" s="74"/>
      <c r="I31" s="74"/>
      <c r="J31" s="74"/>
      <c r="K31" s="74"/>
      <c r="L31" s="31"/>
      <c r="M31" s="2"/>
      <c r="N31" s="2"/>
    </row>
    <row r="32" spans="1:14" x14ac:dyDescent="0.25">
      <c r="A32" s="75" t="s">
        <v>48</v>
      </c>
      <c r="B32" s="75"/>
      <c r="C32" s="75"/>
      <c r="D32" s="75"/>
      <c r="E32" s="75"/>
      <c r="F32" s="5">
        <v>0.32</v>
      </c>
      <c r="G32" s="74"/>
      <c r="H32" s="74"/>
      <c r="I32" s="74"/>
      <c r="J32" s="74"/>
      <c r="K32" s="74"/>
      <c r="L32" s="31"/>
      <c r="M32" s="2"/>
      <c r="N32" s="2"/>
    </row>
    <row r="33" spans="1:14" x14ac:dyDescent="0.25">
      <c r="A33" s="75" t="s">
        <v>52</v>
      </c>
      <c r="B33" s="75"/>
      <c r="C33" s="75"/>
      <c r="D33" s="75"/>
      <c r="E33" s="75"/>
      <c r="F33" s="5">
        <v>0.32</v>
      </c>
      <c r="G33" s="74"/>
      <c r="H33" s="74"/>
      <c r="I33" s="74"/>
      <c r="J33" s="74"/>
      <c r="K33" s="74"/>
      <c r="L33" s="31"/>
      <c r="M33" s="2"/>
      <c r="N33" s="2"/>
    </row>
    <row r="34" spans="1:14" x14ac:dyDescent="0.25">
      <c r="A34" s="75" t="s">
        <v>47</v>
      </c>
      <c r="B34" s="75"/>
      <c r="C34" s="75"/>
      <c r="D34" s="75"/>
      <c r="E34" s="75"/>
      <c r="F34" s="5">
        <v>0.32</v>
      </c>
      <c r="G34" s="74"/>
      <c r="H34" s="74"/>
      <c r="I34" s="74"/>
      <c r="J34" s="74"/>
      <c r="K34" s="74"/>
      <c r="L34" s="31"/>
      <c r="M34" s="2"/>
      <c r="N34" s="2"/>
    </row>
    <row r="35" spans="1:14" ht="14.25" customHeight="1" x14ac:dyDescent="0.25">
      <c r="A35" s="74" t="s">
        <v>50</v>
      </c>
      <c r="B35" s="74"/>
      <c r="C35" s="74"/>
      <c r="D35" s="74"/>
      <c r="E35" s="74"/>
      <c r="F35" s="5">
        <v>0.32</v>
      </c>
      <c r="G35" s="74"/>
      <c r="H35" s="74"/>
      <c r="I35" s="74"/>
      <c r="J35" s="74"/>
      <c r="K35" s="74"/>
      <c r="L35" s="31"/>
      <c r="M35" s="2"/>
      <c r="N35" s="2"/>
    </row>
    <row r="36" spans="1:14" x14ac:dyDescent="0.25">
      <c r="A36" s="75" t="s">
        <v>55</v>
      </c>
      <c r="B36" s="75"/>
      <c r="C36" s="75"/>
      <c r="D36" s="75"/>
      <c r="E36" s="75"/>
      <c r="F36" s="5">
        <v>0.32</v>
      </c>
      <c r="G36" s="74"/>
      <c r="H36" s="74"/>
      <c r="I36" s="74"/>
      <c r="J36" s="74"/>
      <c r="K36" s="74"/>
      <c r="L36" s="31"/>
      <c r="M36" s="2"/>
      <c r="N36" s="2"/>
    </row>
    <row r="37" spans="1:14" x14ac:dyDescent="0.25">
      <c r="A37" s="75" t="s">
        <v>81</v>
      </c>
      <c r="B37" s="75"/>
      <c r="C37" s="75"/>
      <c r="D37" s="75"/>
      <c r="E37" s="75"/>
      <c r="F37" s="5">
        <v>0.32</v>
      </c>
      <c r="G37" s="79"/>
      <c r="H37" s="80"/>
      <c r="I37" s="80"/>
      <c r="J37" s="80"/>
      <c r="K37" s="81"/>
      <c r="L37" s="31"/>
      <c r="M37" s="2"/>
      <c r="N37" s="2"/>
    </row>
    <row r="38" spans="1:14" s="34" customFormat="1" x14ac:dyDescent="0.25">
      <c r="A38" s="82" t="s">
        <v>4</v>
      </c>
      <c r="B38" s="82"/>
      <c r="C38" s="82"/>
      <c r="D38" s="82"/>
      <c r="E38" s="82"/>
      <c r="F38" s="35">
        <f>SUM(F20:F37)</f>
        <v>8.4800000000000022</v>
      </c>
      <c r="G38" s="82" t="s">
        <v>4</v>
      </c>
      <c r="H38" s="82"/>
      <c r="I38" s="82"/>
      <c r="J38" s="82"/>
      <c r="K38" s="82"/>
      <c r="L38" s="35">
        <f>SUM(L20:L37)</f>
        <v>0.96</v>
      </c>
      <c r="M38" s="1"/>
      <c r="N38" s="1"/>
    </row>
    <row r="39" spans="1:14" x14ac:dyDescent="0.25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</row>
    <row r="40" spans="1:14" x14ac:dyDescent="0.25">
      <c r="A40" s="1" t="s">
        <v>58</v>
      </c>
      <c r="B40" s="2"/>
      <c r="C40" s="2"/>
      <c r="D40" s="2"/>
      <c r="E40" s="2"/>
      <c r="F40" s="2">
        <v>3020</v>
      </c>
      <c r="G40" s="2"/>
      <c r="H40" s="2"/>
      <c r="I40" s="2"/>
      <c r="J40" s="2"/>
      <c r="K40" s="2"/>
      <c r="L40" s="2"/>
      <c r="M40" s="2"/>
      <c r="N40" s="2"/>
    </row>
    <row r="41" spans="1:14" ht="75" x14ac:dyDescent="0.25">
      <c r="A41" s="94" t="s">
        <v>5</v>
      </c>
      <c r="B41" s="95"/>
      <c r="C41" s="95"/>
      <c r="D41" s="95"/>
      <c r="E41" s="96"/>
      <c r="F41" s="41" t="s">
        <v>6</v>
      </c>
      <c r="G41" s="41" t="s">
        <v>1</v>
      </c>
      <c r="H41" s="41" t="s">
        <v>75</v>
      </c>
      <c r="I41" s="41" t="s">
        <v>76</v>
      </c>
      <c r="J41" s="41" t="s">
        <v>77</v>
      </c>
      <c r="K41" s="42" t="s">
        <v>78</v>
      </c>
      <c r="L41" s="60"/>
      <c r="M41" s="22"/>
      <c r="N41" s="2"/>
    </row>
    <row r="42" spans="1:14" hidden="1" x14ac:dyDescent="0.25">
      <c r="A42" s="76" t="s">
        <v>54</v>
      </c>
      <c r="B42" s="76"/>
      <c r="C42" s="76"/>
      <c r="D42" s="76"/>
      <c r="E42" s="76"/>
      <c r="F42" s="20">
        <f>'Услуга №1'!F37</f>
        <v>13850</v>
      </c>
      <c r="G42" s="20">
        <f>F20</f>
        <v>0.32</v>
      </c>
      <c r="H42" s="20">
        <f>F42*G42*12</f>
        <v>53184</v>
      </c>
      <c r="I42" s="20">
        <f>H42*1.302</f>
        <v>69245.567999999999</v>
      </c>
      <c r="J42" s="20">
        <f>F40</f>
        <v>3020</v>
      </c>
      <c r="K42" s="20">
        <f>I42/J42</f>
        <v>22.928996026490065</v>
      </c>
      <c r="L42" s="40"/>
      <c r="M42" s="22"/>
      <c r="N42" s="2"/>
    </row>
    <row r="43" spans="1:14" ht="15" hidden="1" customHeight="1" x14ac:dyDescent="0.25">
      <c r="A43" s="107" t="s">
        <v>95</v>
      </c>
      <c r="B43" s="108"/>
      <c r="C43" s="108"/>
      <c r="D43" s="108"/>
      <c r="E43" s="109"/>
      <c r="F43" s="20">
        <f>'Услуга №1'!F38</f>
        <v>11538</v>
      </c>
      <c r="G43" s="20">
        <f t="shared" ref="G43:G59" si="0">F21</f>
        <v>0.32</v>
      </c>
      <c r="H43" s="20">
        <f t="shared" ref="H43:H58" si="1">F43*G43*12</f>
        <v>44305.919999999998</v>
      </c>
      <c r="I43" s="20">
        <f t="shared" ref="I43:I59" si="2">H43*1.302</f>
        <v>57686.307840000001</v>
      </c>
      <c r="J43" s="20">
        <f>J42</f>
        <v>3020</v>
      </c>
      <c r="K43" s="20">
        <f t="shared" ref="K43:K59" si="3">I43/J43</f>
        <v>19.101426437086094</v>
      </c>
      <c r="L43" s="40"/>
      <c r="M43" s="22"/>
      <c r="N43" s="2"/>
    </row>
    <row r="44" spans="1:14" hidden="1" x14ac:dyDescent="0.25">
      <c r="A44" s="76" t="s">
        <v>97</v>
      </c>
      <c r="B44" s="76"/>
      <c r="C44" s="76"/>
      <c r="D44" s="76"/>
      <c r="E44" s="76"/>
      <c r="F44" s="20">
        <f>'Услуга №1'!F87</f>
        <v>11538</v>
      </c>
      <c r="G44" s="20">
        <f t="shared" si="0"/>
        <v>0.32</v>
      </c>
      <c r="H44" s="20">
        <f t="shared" si="1"/>
        <v>44305.919999999998</v>
      </c>
      <c r="I44" s="20">
        <f t="shared" si="2"/>
        <v>57686.307840000001</v>
      </c>
      <c r="J44" s="20">
        <f>J43</f>
        <v>3020</v>
      </c>
      <c r="K44" s="20">
        <f t="shared" si="3"/>
        <v>19.101426437086094</v>
      </c>
      <c r="L44" s="40"/>
      <c r="M44" s="22"/>
      <c r="N44" s="2"/>
    </row>
    <row r="45" spans="1:14" hidden="1" x14ac:dyDescent="0.25">
      <c r="A45" s="76" t="s">
        <v>70</v>
      </c>
      <c r="B45" s="76"/>
      <c r="C45" s="76"/>
      <c r="D45" s="76"/>
      <c r="E45" s="76"/>
      <c r="F45" s="20">
        <f>'Услуга №1'!F88</f>
        <v>11538</v>
      </c>
      <c r="G45" s="20">
        <f t="shared" si="0"/>
        <v>0.32</v>
      </c>
      <c r="H45" s="20">
        <f t="shared" si="1"/>
        <v>44305.919999999998</v>
      </c>
      <c r="I45" s="20">
        <f t="shared" si="2"/>
        <v>57686.307840000001</v>
      </c>
      <c r="J45" s="20">
        <f t="shared" ref="J45:J60" si="4">J44</f>
        <v>3020</v>
      </c>
      <c r="K45" s="20">
        <f t="shared" si="3"/>
        <v>19.101426437086094</v>
      </c>
      <c r="L45" s="40"/>
      <c r="M45" s="22"/>
      <c r="N45" s="2"/>
    </row>
    <row r="46" spans="1:14" hidden="1" x14ac:dyDescent="0.25">
      <c r="A46" s="102" t="s">
        <v>44</v>
      </c>
      <c r="B46" s="103"/>
      <c r="C46" s="103"/>
      <c r="D46" s="103"/>
      <c r="E46" s="104"/>
      <c r="F46" s="20">
        <f>'Услуга №1'!F39</f>
        <v>8837</v>
      </c>
      <c r="G46" s="20">
        <f t="shared" si="0"/>
        <v>0.32</v>
      </c>
      <c r="H46" s="20">
        <f t="shared" si="1"/>
        <v>33934.080000000002</v>
      </c>
      <c r="I46" s="20">
        <f t="shared" si="2"/>
        <v>44182.172160000002</v>
      </c>
      <c r="J46" s="20">
        <f t="shared" si="4"/>
        <v>3020</v>
      </c>
      <c r="K46" s="20">
        <f t="shared" si="3"/>
        <v>14.629858331125828</v>
      </c>
      <c r="L46" s="40"/>
      <c r="M46" s="22"/>
      <c r="N46" s="2"/>
    </row>
    <row r="47" spans="1:14" hidden="1" x14ac:dyDescent="0.25">
      <c r="A47" s="76" t="s">
        <v>46</v>
      </c>
      <c r="B47" s="76"/>
      <c r="C47" s="76"/>
      <c r="D47" s="76"/>
      <c r="E47" s="76"/>
      <c r="F47" s="20">
        <f>'Услуга №1'!F40</f>
        <v>8837</v>
      </c>
      <c r="G47" s="20">
        <f t="shared" si="0"/>
        <v>0.48</v>
      </c>
      <c r="H47" s="20">
        <f t="shared" si="1"/>
        <v>50901.120000000003</v>
      </c>
      <c r="I47" s="20">
        <f t="shared" si="2"/>
        <v>66273.25824000001</v>
      </c>
      <c r="J47" s="20">
        <f t="shared" si="4"/>
        <v>3020</v>
      </c>
      <c r="K47" s="20">
        <f t="shared" si="3"/>
        <v>21.944787496688747</v>
      </c>
      <c r="L47" s="40"/>
      <c r="M47" s="22"/>
      <c r="N47" s="2"/>
    </row>
    <row r="48" spans="1:14" ht="15" hidden="1" customHeight="1" x14ac:dyDescent="0.25">
      <c r="A48" s="76" t="s">
        <v>45</v>
      </c>
      <c r="B48" s="76"/>
      <c r="C48" s="76"/>
      <c r="D48" s="76"/>
      <c r="E48" s="76"/>
      <c r="F48" s="20">
        <f>'Услуга №1'!F41</f>
        <v>6556</v>
      </c>
      <c r="G48" s="20">
        <f t="shared" si="0"/>
        <v>2.08</v>
      </c>
      <c r="H48" s="20">
        <f t="shared" si="1"/>
        <v>163637.76000000001</v>
      </c>
      <c r="I48" s="20">
        <f t="shared" si="2"/>
        <v>213056.36352000001</v>
      </c>
      <c r="J48" s="20">
        <f t="shared" si="4"/>
        <v>3020</v>
      </c>
      <c r="K48" s="20">
        <f t="shared" si="3"/>
        <v>70.548464741721858</v>
      </c>
      <c r="L48" s="40"/>
      <c r="M48" s="22"/>
      <c r="N48" s="2"/>
    </row>
    <row r="49" spans="1:14" hidden="1" x14ac:dyDescent="0.25">
      <c r="A49" s="76" t="s">
        <v>51</v>
      </c>
      <c r="B49" s="76"/>
      <c r="C49" s="76"/>
      <c r="D49" s="76"/>
      <c r="E49" s="76"/>
      <c r="F49" s="20">
        <f>'Услуга №1'!F89</f>
        <v>6556</v>
      </c>
      <c r="G49" s="20">
        <f t="shared" si="0"/>
        <v>0.64</v>
      </c>
      <c r="H49" s="20">
        <f t="shared" si="1"/>
        <v>50350.080000000002</v>
      </c>
      <c r="I49" s="20">
        <f t="shared" si="2"/>
        <v>65555.80416</v>
      </c>
      <c r="J49" s="20">
        <f t="shared" si="4"/>
        <v>3020</v>
      </c>
      <c r="K49" s="20">
        <f t="shared" si="3"/>
        <v>21.707219920529802</v>
      </c>
      <c r="L49" s="40"/>
      <c r="M49" s="22"/>
      <c r="N49" s="2"/>
    </row>
    <row r="50" spans="1:14" hidden="1" x14ac:dyDescent="0.25">
      <c r="A50" s="76" t="s">
        <v>80</v>
      </c>
      <c r="B50" s="76"/>
      <c r="C50" s="76"/>
      <c r="D50" s="76"/>
      <c r="E50" s="76"/>
      <c r="F50" s="20">
        <f>'Услуга №1'!F42</f>
        <v>2248</v>
      </c>
      <c r="G50" s="20">
        <f t="shared" si="0"/>
        <v>0.16</v>
      </c>
      <c r="H50" s="20">
        <f t="shared" si="1"/>
        <v>4316.16</v>
      </c>
      <c r="I50" s="20">
        <f t="shared" si="2"/>
        <v>5619.6403200000004</v>
      </c>
      <c r="J50" s="20">
        <f t="shared" si="4"/>
        <v>3020</v>
      </c>
      <c r="K50" s="20">
        <f t="shared" si="3"/>
        <v>1.8608080529801325</v>
      </c>
      <c r="L50" s="40"/>
      <c r="M50" s="22"/>
      <c r="N50" s="2"/>
    </row>
    <row r="51" spans="1:14" hidden="1" x14ac:dyDescent="0.25">
      <c r="A51" s="76" t="s">
        <v>79</v>
      </c>
      <c r="B51" s="76"/>
      <c r="C51" s="76"/>
      <c r="D51" s="76"/>
      <c r="E51" s="76"/>
      <c r="F51" s="20">
        <f>'Услуга №1'!F43</f>
        <v>3993</v>
      </c>
      <c r="G51" s="20">
        <f t="shared" si="0"/>
        <v>0.32</v>
      </c>
      <c r="H51" s="20">
        <f t="shared" si="1"/>
        <v>15333.119999999999</v>
      </c>
      <c r="I51" s="20">
        <f t="shared" si="2"/>
        <v>19963.722239999999</v>
      </c>
      <c r="J51" s="20">
        <f t="shared" si="4"/>
        <v>3020</v>
      </c>
      <c r="K51" s="20">
        <f t="shared" si="3"/>
        <v>6.610504052980132</v>
      </c>
      <c r="L51" s="40"/>
      <c r="M51" s="22"/>
      <c r="N51" s="2"/>
    </row>
    <row r="52" spans="1:14" hidden="1" x14ac:dyDescent="0.25">
      <c r="A52" s="76" t="s">
        <v>49</v>
      </c>
      <c r="B52" s="76"/>
      <c r="C52" s="76"/>
      <c r="D52" s="76"/>
      <c r="E52" s="76"/>
      <c r="F52" s="63">
        <f>'Услуга №1'!F90</f>
        <v>11538</v>
      </c>
      <c r="G52" s="20">
        <f t="shared" si="0"/>
        <v>0.96</v>
      </c>
      <c r="H52" s="20">
        <f t="shared" si="1"/>
        <v>132917.76000000001</v>
      </c>
      <c r="I52" s="20">
        <f t="shared" si="2"/>
        <v>173058.92352000001</v>
      </c>
      <c r="J52" s="20">
        <f t="shared" si="4"/>
        <v>3020</v>
      </c>
      <c r="K52" s="20">
        <f t="shared" si="3"/>
        <v>57.304279311258284</v>
      </c>
      <c r="L52" s="40"/>
      <c r="M52" s="22"/>
      <c r="N52" s="2"/>
    </row>
    <row r="53" spans="1:14" hidden="1" x14ac:dyDescent="0.25">
      <c r="A53" s="101" t="s">
        <v>53</v>
      </c>
      <c r="B53" s="101"/>
      <c r="C53" s="101"/>
      <c r="D53" s="101"/>
      <c r="E53" s="101"/>
      <c r="F53" s="20">
        <f>'Услуга №1'!F44</f>
        <v>8837</v>
      </c>
      <c r="G53" s="20">
        <f t="shared" si="0"/>
        <v>0.32</v>
      </c>
      <c r="H53" s="20">
        <f t="shared" si="1"/>
        <v>33934.080000000002</v>
      </c>
      <c r="I53" s="20">
        <f t="shared" si="2"/>
        <v>44182.172160000002</v>
      </c>
      <c r="J53" s="20">
        <f t="shared" si="4"/>
        <v>3020</v>
      </c>
      <c r="K53" s="20">
        <f t="shared" si="3"/>
        <v>14.629858331125828</v>
      </c>
      <c r="L53" s="40"/>
      <c r="M53" s="22"/>
      <c r="N53" s="2"/>
    </row>
    <row r="54" spans="1:14" hidden="1" x14ac:dyDescent="0.25">
      <c r="A54" s="76" t="s">
        <v>48</v>
      </c>
      <c r="B54" s="76"/>
      <c r="C54" s="76"/>
      <c r="D54" s="76"/>
      <c r="E54" s="76"/>
      <c r="F54" s="20">
        <f>'Услуга №1'!F45</f>
        <v>8837</v>
      </c>
      <c r="G54" s="20">
        <f t="shared" si="0"/>
        <v>0.32</v>
      </c>
      <c r="H54" s="20">
        <f t="shared" si="1"/>
        <v>33934.080000000002</v>
      </c>
      <c r="I54" s="20">
        <f t="shared" si="2"/>
        <v>44182.172160000002</v>
      </c>
      <c r="J54" s="20">
        <f t="shared" si="4"/>
        <v>3020</v>
      </c>
      <c r="K54" s="20">
        <f t="shared" si="3"/>
        <v>14.629858331125828</v>
      </c>
      <c r="L54" s="40"/>
      <c r="M54" s="22"/>
      <c r="N54" s="2"/>
    </row>
    <row r="55" spans="1:14" hidden="1" x14ac:dyDescent="0.25">
      <c r="A55" s="76" t="s">
        <v>52</v>
      </c>
      <c r="B55" s="76"/>
      <c r="C55" s="76"/>
      <c r="D55" s="76"/>
      <c r="E55" s="76"/>
      <c r="F55" s="20">
        <f>'Услуга №1'!F46</f>
        <v>4565</v>
      </c>
      <c r="G55" s="20">
        <f t="shared" si="0"/>
        <v>0.32</v>
      </c>
      <c r="H55" s="20">
        <f t="shared" si="1"/>
        <v>17529.599999999999</v>
      </c>
      <c r="I55" s="20">
        <f t="shared" si="2"/>
        <v>22823.539199999999</v>
      </c>
      <c r="J55" s="20">
        <f t="shared" si="4"/>
        <v>3020</v>
      </c>
      <c r="K55" s="20">
        <f t="shared" si="3"/>
        <v>7.5574633112582781</v>
      </c>
      <c r="L55" s="40"/>
      <c r="M55" s="22"/>
      <c r="N55" s="2"/>
    </row>
    <row r="56" spans="1:14" ht="15" hidden="1" customHeight="1" x14ac:dyDescent="0.25">
      <c r="A56" s="76" t="s">
        <v>47</v>
      </c>
      <c r="B56" s="76"/>
      <c r="C56" s="76"/>
      <c r="D56" s="76"/>
      <c r="E56" s="76"/>
      <c r="F56" s="20">
        <f>'Услуга №1'!F47</f>
        <v>8837</v>
      </c>
      <c r="G56" s="20">
        <f t="shared" si="0"/>
        <v>0.32</v>
      </c>
      <c r="H56" s="20">
        <f t="shared" si="1"/>
        <v>33934.080000000002</v>
      </c>
      <c r="I56" s="20">
        <f t="shared" si="2"/>
        <v>44182.172160000002</v>
      </c>
      <c r="J56" s="20">
        <f t="shared" si="4"/>
        <v>3020</v>
      </c>
      <c r="K56" s="20">
        <f t="shared" si="3"/>
        <v>14.629858331125828</v>
      </c>
      <c r="L56" s="40"/>
      <c r="M56" s="22"/>
      <c r="N56" s="2"/>
    </row>
    <row r="57" spans="1:14" hidden="1" x14ac:dyDescent="0.25">
      <c r="A57" s="101" t="s">
        <v>50</v>
      </c>
      <c r="B57" s="101"/>
      <c r="C57" s="101"/>
      <c r="D57" s="101"/>
      <c r="E57" s="101"/>
      <c r="F57" s="20">
        <f>'Услуга №1'!F48</f>
        <v>8837</v>
      </c>
      <c r="G57" s="20">
        <f t="shared" si="0"/>
        <v>0.32</v>
      </c>
      <c r="H57" s="20">
        <f t="shared" si="1"/>
        <v>33934.080000000002</v>
      </c>
      <c r="I57" s="20">
        <f t="shared" si="2"/>
        <v>44182.172160000002</v>
      </c>
      <c r="J57" s="20">
        <f t="shared" si="4"/>
        <v>3020</v>
      </c>
      <c r="K57" s="20">
        <f t="shared" si="3"/>
        <v>14.629858331125828</v>
      </c>
      <c r="L57" s="40"/>
      <c r="M57" s="22"/>
      <c r="N57" s="2"/>
    </row>
    <row r="58" spans="1:14" hidden="1" x14ac:dyDescent="0.25">
      <c r="A58" s="76" t="s">
        <v>55</v>
      </c>
      <c r="B58" s="76"/>
      <c r="C58" s="76"/>
      <c r="D58" s="76"/>
      <c r="E58" s="76"/>
      <c r="F58" s="20">
        <f>'Услуга №1'!F49</f>
        <v>11538</v>
      </c>
      <c r="G58" s="20">
        <f t="shared" si="0"/>
        <v>0.32</v>
      </c>
      <c r="H58" s="20">
        <f t="shared" si="1"/>
        <v>44305.919999999998</v>
      </c>
      <c r="I58" s="20">
        <f t="shared" si="2"/>
        <v>57686.307840000001</v>
      </c>
      <c r="J58" s="20">
        <f t="shared" si="4"/>
        <v>3020</v>
      </c>
      <c r="K58" s="20">
        <f t="shared" si="3"/>
        <v>19.101426437086094</v>
      </c>
      <c r="L58" s="40"/>
      <c r="M58" s="22"/>
      <c r="N58" s="2"/>
    </row>
    <row r="59" spans="1:14" hidden="1" x14ac:dyDescent="0.25">
      <c r="A59" s="76" t="s">
        <v>81</v>
      </c>
      <c r="B59" s="76"/>
      <c r="C59" s="76"/>
      <c r="D59" s="76"/>
      <c r="E59" s="76"/>
      <c r="F59" s="20">
        <f>'Услуга №1'!F50</f>
        <v>11538</v>
      </c>
      <c r="G59" s="20">
        <f t="shared" si="0"/>
        <v>0.32</v>
      </c>
      <c r="H59" s="20">
        <f>F59*G59*12+0.2</f>
        <v>44306.119999999995</v>
      </c>
      <c r="I59" s="20">
        <f t="shared" si="2"/>
        <v>57686.568239999993</v>
      </c>
      <c r="J59" s="20">
        <f t="shared" si="4"/>
        <v>3020</v>
      </c>
      <c r="K59" s="20">
        <f t="shared" si="3"/>
        <v>19.101512662251654</v>
      </c>
      <c r="L59" s="40"/>
      <c r="M59" s="22"/>
      <c r="N59" s="2"/>
    </row>
    <row r="60" spans="1:14" x14ac:dyDescent="0.25">
      <c r="A60" s="78" t="s">
        <v>7</v>
      </c>
      <c r="B60" s="78"/>
      <c r="C60" s="78"/>
      <c r="D60" s="78"/>
      <c r="E60" s="78"/>
      <c r="F60" s="68">
        <v>18088.14</v>
      </c>
      <c r="G60" s="68">
        <f>SUM(G42:G59)</f>
        <v>8.4800000000000022</v>
      </c>
      <c r="H60" s="68">
        <f>(F60*G60)*12</f>
        <v>1840649.1264000004</v>
      </c>
      <c r="I60" s="15">
        <f>(H60*1.302)</f>
        <v>2396525.1625728006</v>
      </c>
      <c r="J60" s="68">
        <f t="shared" si="4"/>
        <v>3020</v>
      </c>
      <c r="K60" s="15">
        <f>I60/J60</f>
        <v>793.55137833536446</v>
      </c>
      <c r="L60" s="62"/>
      <c r="M60" s="22"/>
      <c r="N60" s="2"/>
    </row>
    <row r="61" spans="1:14" ht="11.25" customHeight="1" x14ac:dyDescent="0.25">
      <c r="A61" s="22"/>
      <c r="B61" s="22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"/>
    </row>
    <row r="62" spans="1:14" s="2" customFormat="1" ht="14.25" customHeight="1" x14ac:dyDescent="0.25">
      <c r="A62" s="77" t="s">
        <v>9</v>
      </c>
      <c r="B62" s="77"/>
      <c r="C62" s="77"/>
      <c r="D62" s="77"/>
      <c r="E62" s="77"/>
      <c r="F62" s="77"/>
      <c r="G62" s="77"/>
      <c r="H62" s="77"/>
      <c r="I62" s="77"/>
      <c r="J62" s="77"/>
      <c r="K62" s="77"/>
      <c r="L62" s="77"/>
      <c r="M62" s="22"/>
    </row>
    <row r="63" spans="1:14" s="2" customFormat="1" ht="45" x14ac:dyDescent="0.25">
      <c r="A63" s="94" t="s">
        <v>10</v>
      </c>
      <c r="B63" s="95"/>
      <c r="C63" s="95"/>
      <c r="D63" s="95"/>
      <c r="E63" s="96"/>
      <c r="F63" s="41" t="s">
        <v>8</v>
      </c>
      <c r="G63" s="41" t="s">
        <v>71</v>
      </c>
      <c r="H63" s="41" t="s">
        <v>72</v>
      </c>
      <c r="I63" s="41" t="s">
        <v>83</v>
      </c>
      <c r="J63" s="41" t="s">
        <v>77</v>
      </c>
      <c r="K63" s="46" t="s">
        <v>78</v>
      </c>
      <c r="L63" s="47"/>
      <c r="M63" s="22"/>
    </row>
    <row r="64" spans="1:14" s="2" customFormat="1" x14ac:dyDescent="0.25">
      <c r="A64" s="102" t="s">
        <v>11</v>
      </c>
      <c r="B64" s="103"/>
      <c r="C64" s="103"/>
      <c r="D64" s="103"/>
      <c r="E64" s="104"/>
      <c r="F64" s="43" t="s">
        <v>84</v>
      </c>
      <c r="G64" s="43">
        <v>76100</v>
      </c>
      <c r="H64" s="43">
        <f>'Услуга №1'!H55</f>
        <v>4.9000000000000004</v>
      </c>
      <c r="I64" s="43">
        <f>372890*28%</f>
        <v>104409.20000000001</v>
      </c>
      <c r="J64" s="20">
        <f>J59</f>
        <v>3020</v>
      </c>
      <c r="K64" s="48">
        <f>I64/J64</f>
        <v>34.572582781456958</v>
      </c>
      <c r="L64" s="47"/>
      <c r="M64" s="22"/>
    </row>
    <row r="65" spans="1:13" s="2" customFormat="1" x14ac:dyDescent="0.25">
      <c r="A65" s="102" t="s">
        <v>12</v>
      </c>
      <c r="B65" s="103"/>
      <c r="C65" s="103"/>
      <c r="D65" s="103"/>
      <c r="E65" s="104"/>
      <c r="F65" s="20" t="s">
        <v>15</v>
      </c>
      <c r="G65" s="20">
        <v>820</v>
      </c>
      <c r="H65" s="43">
        <f>'Услуга №1'!H56</f>
        <v>1690.46</v>
      </c>
      <c r="I65" s="43">
        <f>1386178.05*28%</f>
        <v>388129.85400000005</v>
      </c>
      <c r="J65" s="20">
        <f>J64</f>
        <v>3020</v>
      </c>
      <c r="K65" s="48">
        <f t="shared" ref="K65:K68" si="5">I65/J65</f>
        <v>128.51981920529803</v>
      </c>
      <c r="L65" s="49"/>
      <c r="M65" s="22"/>
    </row>
    <row r="66" spans="1:13" s="2" customFormat="1" x14ac:dyDescent="0.25">
      <c r="A66" s="102" t="s">
        <v>13</v>
      </c>
      <c r="B66" s="103"/>
      <c r="C66" s="103"/>
      <c r="D66" s="103"/>
      <c r="E66" s="104"/>
      <c r="F66" s="20" t="s">
        <v>16</v>
      </c>
      <c r="G66" s="20">
        <v>430</v>
      </c>
      <c r="H66" s="43">
        <f>'Услуга №1'!H57</f>
        <v>40.96</v>
      </c>
      <c r="I66" s="43">
        <f>17612.8*28%</f>
        <v>4931.5839999999998</v>
      </c>
      <c r="J66" s="20">
        <f>J65</f>
        <v>3020</v>
      </c>
      <c r="K66" s="48">
        <f t="shared" si="5"/>
        <v>1.632974834437086</v>
      </c>
      <c r="L66" s="49"/>
      <c r="M66" s="22"/>
    </row>
    <row r="67" spans="1:13" s="2" customFormat="1" x14ac:dyDescent="0.25">
      <c r="A67" s="102" t="s">
        <v>14</v>
      </c>
      <c r="B67" s="103"/>
      <c r="C67" s="103"/>
      <c r="D67" s="103"/>
      <c r="E67" s="104"/>
      <c r="F67" s="20" t="s">
        <v>16</v>
      </c>
      <c r="G67" s="20">
        <v>430</v>
      </c>
      <c r="H67" s="43">
        <f>'Услуга №1'!H58</f>
        <v>59.65</v>
      </c>
      <c r="I67" s="43">
        <f>25649.5*28%</f>
        <v>7181.8600000000006</v>
      </c>
      <c r="J67" s="20">
        <f>J65</f>
        <v>3020</v>
      </c>
      <c r="K67" s="48">
        <f t="shared" si="5"/>
        <v>2.3780993377483446</v>
      </c>
      <c r="L67" s="49"/>
      <c r="M67" s="22"/>
    </row>
    <row r="68" spans="1:13" s="2" customFormat="1" x14ac:dyDescent="0.25">
      <c r="A68" s="102" t="s">
        <v>60</v>
      </c>
      <c r="B68" s="105"/>
      <c r="C68" s="105"/>
      <c r="D68" s="105"/>
      <c r="E68" s="105"/>
      <c r="F68" s="20" t="s">
        <v>16</v>
      </c>
      <c r="G68" s="20">
        <v>12</v>
      </c>
      <c r="H68" s="50">
        <v>60</v>
      </c>
      <c r="I68" s="43">
        <f>5260*28%</f>
        <v>1472.8000000000002</v>
      </c>
      <c r="J68" s="20">
        <f t="shared" ref="J68:J69" si="6">J66</f>
        <v>3020</v>
      </c>
      <c r="K68" s="48">
        <f t="shared" si="5"/>
        <v>0.48768211920529808</v>
      </c>
      <c r="L68" s="49"/>
      <c r="M68" s="22"/>
    </row>
    <row r="69" spans="1:13" s="2" customFormat="1" x14ac:dyDescent="0.25">
      <c r="A69" s="98" t="s">
        <v>17</v>
      </c>
      <c r="B69" s="99"/>
      <c r="C69" s="99"/>
      <c r="D69" s="99"/>
      <c r="E69" s="99"/>
      <c r="F69" s="99"/>
      <c r="G69" s="99"/>
      <c r="H69" s="100"/>
      <c r="I69" s="15">
        <f>SUM(I64:I68)</f>
        <v>506125.29800000001</v>
      </c>
      <c r="J69" s="68">
        <f t="shared" si="6"/>
        <v>3020</v>
      </c>
      <c r="K69" s="15">
        <f>I69/J69</f>
        <v>167.59115827814571</v>
      </c>
      <c r="L69" s="49"/>
      <c r="M69" s="22"/>
    </row>
    <row r="70" spans="1:13" s="2" customFormat="1" ht="12" customHeight="1" x14ac:dyDescent="0.25">
      <c r="A70" s="22"/>
      <c r="B70" s="22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</row>
    <row r="71" spans="1:13" s="2" customFormat="1" x14ac:dyDescent="0.25">
      <c r="A71" s="77" t="s">
        <v>18</v>
      </c>
      <c r="B71" s="77"/>
      <c r="C71" s="77"/>
      <c r="D71" s="77"/>
      <c r="E71" s="77"/>
      <c r="F71" s="77"/>
      <c r="G71" s="77"/>
      <c r="H71" s="77"/>
      <c r="I71" s="77"/>
      <c r="J71" s="77"/>
      <c r="K71" s="77"/>
      <c r="L71" s="77"/>
      <c r="M71" s="22"/>
    </row>
    <row r="72" spans="1:13" s="2" customFormat="1" ht="45" x14ac:dyDescent="0.25">
      <c r="A72" s="94" t="s">
        <v>22</v>
      </c>
      <c r="B72" s="95"/>
      <c r="C72" s="95"/>
      <c r="D72" s="95"/>
      <c r="E72" s="96"/>
      <c r="F72" s="41" t="s">
        <v>8</v>
      </c>
      <c r="G72" s="41" t="s">
        <v>71</v>
      </c>
      <c r="H72" s="41" t="s">
        <v>72</v>
      </c>
      <c r="I72" s="41" t="s">
        <v>83</v>
      </c>
      <c r="J72" s="41" t="s">
        <v>77</v>
      </c>
      <c r="K72" s="46" t="s">
        <v>78</v>
      </c>
      <c r="L72" s="47"/>
      <c r="M72" s="22"/>
    </row>
    <row r="73" spans="1:13" s="2" customFormat="1" x14ac:dyDescent="0.25">
      <c r="A73" s="76" t="s">
        <v>85</v>
      </c>
      <c r="B73" s="76"/>
      <c r="C73" s="76"/>
      <c r="D73" s="76"/>
      <c r="E73" s="76"/>
      <c r="F73" s="20" t="s">
        <v>20</v>
      </c>
      <c r="G73" s="20">
        <v>12</v>
      </c>
      <c r="H73" s="20">
        <v>4000</v>
      </c>
      <c r="I73" s="20">
        <v>15360</v>
      </c>
      <c r="J73" s="20">
        <f>J67</f>
        <v>3020</v>
      </c>
      <c r="K73" s="53">
        <f>I73/J73</f>
        <v>5.0860927152317883</v>
      </c>
      <c r="L73" s="49"/>
      <c r="M73" s="22"/>
    </row>
    <row r="74" spans="1:13" s="2" customFormat="1" x14ac:dyDescent="0.25">
      <c r="A74" s="76" t="s">
        <v>19</v>
      </c>
      <c r="B74" s="76"/>
      <c r="C74" s="76"/>
      <c r="D74" s="76"/>
      <c r="E74" s="76"/>
      <c r="F74" s="20" t="s">
        <v>20</v>
      </c>
      <c r="G74" s="20">
        <v>12</v>
      </c>
      <c r="H74" s="20">
        <v>570</v>
      </c>
      <c r="I74" s="20">
        <v>2188.8000000000002</v>
      </c>
      <c r="J74" s="20">
        <f>J73</f>
        <v>3020</v>
      </c>
      <c r="K74" s="53">
        <f t="shared" ref="K74:K79" si="7">I74/J74</f>
        <v>0.72476821192052987</v>
      </c>
      <c r="L74" s="49"/>
      <c r="M74" s="22"/>
    </row>
    <row r="75" spans="1:13" s="2" customFormat="1" ht="16.5" customHeight="1" x14ac:dyDescent="0.25">
      <c r="A75" s="97" t="s">
        <v>59</v>
      </c>
      <c r="B75" s="97"/>
      <c r="C75" s="97"/>
      <c r="D75" s="97"/>
      <c r="E75" s="97"/>
      <c r="F75" s="54" t="s">
        <v>20</v>
      </c>
      <c r="G75" s="54">
        <v>12</v>
      </c>
      <c r="H75" s="54">
        <v>3000</v>
      </c>
      <c r="I75" s="20">
        <v>11520</v>
      </c>
      <c r="J75" s="20">
        <f>J74</f>
        <v>3020</v>
      </c>
      <c r="K75" s="53">
        <f t="shared" si="7"/>
        <v>3.814569536423841</v>
      </c>
      <c r="L75" s="49"/>
      <c r="M75" s="22"/>
    </row>
    <row r="76" spans="1:13" s="2" customFormat="1" ht="33" customHeight="1" x14ac:dyDescent="0.25">
      <c r="A76" s="97" t="s">
        <v>101</v>
      </c>
      <c r="B76" s="97"/>
      <c r="C76" s="97"/>
      <c r="D76" s="97"/>
      <c r="E76" s="97"/>
      <c r="F76" s="54" t="s">
        <v>20</v>
      </c>
      <c r="G76" s="54">
        <v>12</v>
      </c>
      <c r="H76" s="54">
        <v>4000</v>
      </c>
      <c r="I76" s="20">
        <v>15360</v>
      </c>
      <c r="J76" s="20">
        <f>J75</f>
        <v>3020</v>
      </c>
      <c r="K76" s="53">
        <f t="shared" si="7"/>
        <v>5.0860927152317883</v>
      </c>
      <c r="L76" s="49"/>
      <c r="M76" s="22"/>
    </row>
    <row r="77" spans="1:13" s="2" customFormat="1" ht="16.5" customHeight="1" x14ac:dyDescent="0.25">
      <c r="A77" s="101" t="s">
        <v>115</v>
      </c>
      <c r="B77" s="101"/>
      <c r="C77" s="101"/>
      <c r="D77" s="101"/>
      <c r="E77" s="101"/>
      <c r="F77" s="20" t="s">
        <v>20</v>
      </c>
      <c r="G77" s="20">
        <v>12</v>
      </c>
      <c r="H77" s="20">
        <v>2500</v>
      </c>
      <c r="I77" s="20">
        <v>9600</v>
      </c>
      <c r="J77" s="20">
        <f>J75</f>
        <v>3020</v>
      </c>
      <c r="K77" s="53">
        <f t="shared" si="7"/>
        <v>3.1788079470198674</v>
      </c>
      <c r="L77" s="49"/>
      <c r="M77" s="22"/>
    </row>
    <row r="78" spans="1:13" s="2" customFormat="1" ht="15" customHeight="1" x14ac:dyDescent="0.25">
      <c r="A78" s="101" t="s">
        <v>116</v>
      </c>
      <c r="B78" s="101"/>
      <c r="C78" s="101"/>
      <c r="D78" s="101"/>
      <c r="E78" s="101"/>
      <c r="F78" s="20" t="s">
        <v>20</v>
      </c>
      <c r="G78" s="20">
        <v>4</v>
      </c>
      <c r="H78" s="20">
        <v>1000</v>
      </c>
      <c r="I78" s="20">
        <v>1280</v>
      </c>
      <c r="J78" s="20">
        <f>J75</f>
        <v>3020</v>
      </c>
      <c r="K78" s="53">
        <f t="shared" si="7"/>
        <v>0.42384105960264901</v>
      </c>
      <c r="L78" s="49"/>
      <c r="M78" s="22"/>
    </row>
    <row r="79" spans="1:13" s="2" customFormat="1" ht="15" customHeight="1" x14ac:dyDescent="0.25">
      <c r="A79" s="101" t="s">
        <v>117</v>
      </c>
      <c r="B79" s="101"/>
      <c r="C79" s="101"/>
      <c r="D79" s="101"/>
      <c r="E79" s="101"/>
      <c r="F79" s="20" t="s">
        <v>20</v>
      </c>
      <c r="G79" s="20">
        <v>12</v>
      </c>
      <c r="H79" s="20">
        <v>3250</v>
      </c>
      <c r="I79" s="20">
        <v>2080</v>
      </c>
      <c r="J79" s="20">
        <f>J76</f>
        <v>3020</v>
      </c>
      <c r="K79" s="53">
        <f t="shared" si="7"/>
        <v>0.6887417218543046</v>
      </c>
      <c r="L79" s="49"/>
      <c r="M79" s="22"/>
    </row>
    <row r="80" spans="1:13" ht="18.75" customHeight="1" x14ac:dyDescent="0.25">
      <c r="A80" s="98" t="s">
        <v>21</v>
      </c>
      <c r="B80" s="99"/>
      <c r="C80" s="99"/>
      <c r="D80" s="99"/>
      <c r="E80" s="99"/>
      <c r="F80" s="99"/>
      <c r="G80" s="99"/>
      <c r="H80" s="100"/>
      <c r="I80" s="15">
        <f>SUM(I73:I79)</f>
        <v>57388.800000000003</v>
      </c>
      <c r="J80" s="68">
        <f>J77</f>
        <v>3020</v>
      </c>
      <c r="K80" s="15">
        <f>I80/J80</f>
        <v>19.002913907284768</v>
      </c>
      <c r="L80" s="49"/>
      <c r="M80" s="22"/>
    </row>
    <row r="81" spans="1:13" s="2" customFormat="1" ht="12.75" customHeight="1" x14ac:dyDescent="0.25">
      <c r="A81" s="22"/>
      <c r="B81" s="22"/>
      <c r="C81" s="22"/>
      <c r="D81" s="22"/>
      <c r="E81" s="22"/>
      <c r="F81" s="22"/>
      <c r="G81" s="22"/>
      <c r="H81" s="22"/>
      <c r="I81" s="22"/>
      <c r="J81" s="22"/>
      <c r="K81" s="22"/>
      <c r="L81" s="22"/>
      <c r="M81" s="22"/>
    </row>
    <row r="82" spans="1:13" s="2" customFormat="1" hidden="1" x14ac:dyDescent="0.25">
      <c r="A82" s="77" t="s">
        <v>86</v>
      </c>
      <c r="B82" s="77"/>
      <c r="C82" s="77"/>
      <c r="D82" s="77"/>
      <c r="E82" s="77"/>
      <c r="F82" s="77"/>
      <c r="G82" s="77"/>
      <c r="H82" s="77"/>
      <c r="I82" s="77"/>
      <c r="J82" s="77"/>
      <c r="K82" s="77"/>
      <c r="L82" s="77"/>
      <c r="M82" s="22"/>
    </row>
    <row r="83" spans="1:13" s="2" customFormat="1" ht="60" hidden="1" customHeight="1" x14ac:dyDescent="0.25">
      <c r="A83" s="94" t="s">
        <v>22</v>
      </c>
      <c r="B83" s="95"/>
      <c r="C83" s="95"/>
      <c r="D83" s="95"/>
      <c r="E83" s="96"/>
      <c r="F83" s="41" t="s">
        <v>8</v>
      </c>
      <c r="G83" s="41" t="s">
        <v>71</v>
      </c>
      <c r="H83" s="41" t="s">
        <v>72</v>
      </c>
      <c r="I83" s="41" t="s">
        <v>83</v>
      </c>
      <c r="J83" s="41" t="s">
        <v>77</v>
      </c>
      <c r="K83" s="42" t="s">
        <v>78</v>
      </c>
      <c r="L83" s="60"/>
      <c r="M83" s="22"/>
    </row>
    <row r="84" spans="1:13" s="2" customFormat="1" ht="18.75" hidden="1" customHeight="1" x14ac:dyDescent="0.25">
      <c r="A84" s="102" t="s">
        <v>102</v>
      </c>
      <c r="B84" s="103"/>
      <c r="C84" s="103"/>
      <c r="D84" s="103"/>
      <c r="E84" s="104"/>
      <c r="F84" s="20" t="s">
        <v>20</v>
      </c>
      <c r="G84" s="20"/>
      <c r="H84" s="20">
        <v>6000</v>
      </c>
      <c r="I84" s="20">
        <f>G84*H84</f>
        <v>0</v>
      </c>
      <c r="J84" s="20">
        <f>J78</f>
        <v>3020</v>
      </c>
      <c r="K84" s="20">
        <f t="shared" ref="K84" si="8">I84/J84</f>
        <v>0</v>
      </c>
      <c r="L84" s="40"/>
      <c r="M84" s="22"/>
    </row>
    <row r="85" spans="1:13" s="2" customFormat="1" hidden="1" x14ac:dyDescent="0.25">
      <c r="A85" s="98" t="s">
        <v>87</v>
      </c>
      <c r="B85" s="99"/>
      <c r="C85" s="99"/>
      <c r="D85" s="99"/>
      <c r="E85" s="99"/>
      <c r="F85" s="99"/>
      <c r="G85" s="99"/>
      <c r="H85" s="99"/>
      <c r="I85" s="18">
        <f>SUM(I84:I84)</f>
        <v>0</v>
      </c>
      <c r="J85" s="18"/>
      <c r="K85" s="18">
        <f>SUM(K84:K84)</f>
        <v>0</v>
      </c>
      <c r="L85" s="40"/>
      <c r="M85" s="22"/>
    </row>
    <row r="86" spans="1:13" s="2" customFormat="1" hidden="1" x14ac:dyDescent="0.25">
      <c r="A86" s="58"/>
      <c r="B86" s="58"/>
      <c r="C86" s="58"/>
      <c r="D86" s="58"/>
      <c r="E86" s="58"/>
      <c r="F86" s="58"/>
      <c r="G86" s="58"/>
      <c r="H86" s="58"/>
      <c r="I86" s="19"/>
      <c r="J86" s="19"/>
      <c r="K86" s="19"/>
      <c r="L86" s="40"/>
      <c r="M86" s="22"/>
    </row>
    <row r="87" spans="1:13" s="2" customFormat="1" x14ac:dyDescent="0.25">
      <c r="A87" s="77" t="s">
        <v>88</v>
      </c>
      <c r="B87" s="77"/>
      <c r="C87" s="77"/>
      <c r="D87" s="77"/>
      <c r="E87" s="77"/>
      <c r="F87" s="77"/>
      <c r="G87" s="77"/>
      <c r="H87" s="77"/>
      <c r="I87" s="77"/>
      <c r="J87" s="77"/>
      <c r="K87" s="77"/>
      <c r="L87" s="77"/>
      <c r="M87" s="22"/>
    </row>
    <row r="88" spans="1:13" s="2" customFormat="1" ht="60" customHeight="1" x14ac:dyDescent="0.25">
      <c r="A88" s="94" t="s">
        <v>23</v>
      </c>
      <c r="B88" s="95"/>
      <c r="C88" s="95"/>
      <c r="D88" s="95"/>
      <c r="E88" s="96"/>
      <c r="F88" s="41" t="s">
        <v>8</v>
      </c>
      <c r="G88" s="41" t="s">
        <v>71</v>
      </c>
      <c r="H88" s="41" t="s">
        <v>72</v>
      </c>
      <c r="I88" s="41" t="s">
        <v>83</v>
      </c>
      <c r="J88" s="59" t="s">
        <v>77</v>
      </c>
      <c r="K88" s="42" t="s">
        <v>78</v>
      </c>
      <c r="L88" s="60"/>
      <c r="M88" s="60"/>
    </row>
    <row r="89" spans="1:13" s="2" customFormat="1" ht="30" customHeight="1" x14ac:dyDescent="0.25">
      <c r="A89" s="102" t="s">
        <v>24</v>
      </c>
      <c r="B89" s="103"/>
      <c r="C89" s="103"/>
      <c r="D89" s="103"/>
      <c r="E89" s="104"/>
      <c r="F89" s="61" t="s">
        <v>25</v>
      </c>
      <c r="G89" s="20">
        <v>4</v>
      </c>
      <c r="H89" s="20">
        <f>'Услуга №1'!H76</f>
        <v>536.9</v>
      </c>
      <c r="I89" s="20">
        <v>8246.7800000000007</v>
      </c>
      <c r="J89" s="53">
        <f>J84</f>
        <v>3020</v>
      </c>
      <c r="K89" s="20">
        <f>I89/J89</f>
        <v>2.7307218543046359</v>
      </c>
      <c r="L89" s="40"/>
      <c r="M89" s="40"/>
    </row>
    <row r="90" spans="1:13" s="2" customFormat="1" ht="27" customHeight="1" x14ac:dyDescent="0.25">
      <c r="A90" s="102" t="str">
        <f>'Услуга №1'!A77:E77</f>
        <v>Абонентская связь (дополнительно)</v>
      </c>
      <c r="B90" s="103"/>
      <c r="C90" s="103"/>
      <c r="D90" s="103"/>
      <c r="E90" s="104"/>
      <c r="F90" s="61" t="s">
        <v>25</v>
      </c>
      <c r="G90" s="20">
        <v>12</v>
      </c>
      <c r="H90" s="20">
        <f>'Услуга №1'!H77</f>
        <v>76.7</v>
      </c>
      <c r="I90" s="20">
        <v>294.52999999999997</v>
      </c>
      <c r="J90" s="53">
        <f>J89</f>
        <v>3020</v>
      </c>
      <c r="K90" s="20">
        <f t="shared" ref="K90:K91" si="9">I90/J90</f>
        <v>9.7526490066225158E-2</v>
      </c>
      <c r="L90" s="40"/>
      <c r="M90" s="40"/>
    </row>
    <row r="91" spans="1:13" s="2" customFormat="1" ht="30" customHeight="1" x14ac:dyDescent="0.25">
      <c r="A91" s="102" t="str">
        <f>'Услуга №1'!A78:E78</f>
        <v>Услуги междугородней связи</v>
      </c>
      <c r="B91" s="103"/>
      <c r="C91" s="103"/>
      <c r="D91" s="103"/>
      <c r="E91" s="104"/>
      <c r="F91" s="61" t="s">
        <v>25</v>
      </c>
      <c r="G91" s="20"/>
      <c r="H91" s="20"/>
      <c r="I91" s="20">
        <v>674.69</v>
      </c>
      <c r="J91" s="53">
        <f>J90</f>
        <v>3020</v>
      </c>
      <c r="K91" s="20">
        <f t="shared" si="9"/>
        <v>0.22340728476821195</v>
      </c>
      <c r="L91" s="40"/>
      <c r="M91" s="40"/>
    </row>
    <row r="92" spans="1:13" s="2" customFormat="1" ht="30" customHeight="1" x14ac:dyDescent="0.25">
      <c r="A92" s="102" t="s">
        <v>89</v>
      </c>
      <c r="B92" s="103"/>
      <c r="C92" s="103"/>
      <c r="D92" s="103"/>
      <c r="E92" s="104"/>
      <c r="F92" s="61" t="s">
        <v>90</v>
      </c>
      <c r="G92" s="20">
        <v>12</v>
      </c>
      <c r="H92" s="20">
        <f>'Услуга №1'!H79</f>
        <v>1000</v>
      </c>
      <c r="I92" s="20">
        <v>3840</v>
      </c>
      <c r="J92" s="53">
        <f>J89</f>
        <v>3020</v>
      </c>
      <c r="K92" s="20">
        <f>I92/J92</f>
        <v>1.2715231788079471</v>
      </c>
      <c r="L92" s="40"/>
      <c r="M92" s="40"/>
    </row>
    <row r="93" spans="1:13" s="2" customFormat="1" x14ac:dyDescent="0.25">
      <c r="A93" s="98" t="s">
        <v>26</v>
      </c>
      <c r="B93" s="99"/>
      <c r="C93" s="99"/>
      <c r="D93" s="99"/>
      <c r="E93" s="99"/>
      <c r="F93" s="99"/>
      <c r="G93" s="99"/>
      <c r="H93" s="100"/>
      <c r="I93" s="18">
        <f>SUM(I89:I92)</f>
        <v>13056.000000000002</v>
      </c>
      <c r="J93" s="73">
        <f>J90</f>
        <v>3020</v>
      </c>
      <c r="K93" s="18">
        <f>I93/J93</f>
        <v>4.3231788079470208</v>
      </c>
      <c r="L93" s="19"/>
      <c r="M93" s="40"/>
    </row>
    <row r="94" spans="1:13" s="2" customFormat="1" x14ac:dyDescent="0.25">
      <c r="A94" s="58"/>
      <c r="B94" s="58"/>
      <c r="C94" s="58"/>
      <c r="D94" s="58"/>
      <c r="E94" s="58"/>
      <c r="F94" s="58"/>
      <c r="G94" s="58"/>
      <c r="H94" s="58"/>
      <c r="I94" s="19"/>
      <c r="J94" s="19"/>
      <c r="K94" s="19"/>
      <c r="L94" s="19"/>
      <c r="M94" s="40"/>
    </row>
    <row r="95" spans="1:13" s="2" customFormat="1" x14ac:dyDescent="0.25">
      <c r="A95" s="58"/>
      <c r="B95" s="58"/>
      <c r="C95" s="58"/>
      <c r="D95" s="58"/>
      <c r="E95" s="58"/>
      <c r="F95" s="58"/>
      <c r="G95" s="58"/>
      <c r="H95" s="58"/>
      <c r="I95" s="19"/>
      <c r="J95" s="19"/>
      <c r="K95" s="19"/>
      <c r="L95" s="19"/>
      <c r="M95" s="40"/>
    </row>
    <row r="96" spans="1:13" s="2" customFormat="1" x14ac:dyDescent="0.25">
      <c r="A96" s="77" t="s">
        <v>43</v>
      </c>
      <c r="B96" s="77"/>
      <c r="C96" s="77"/>
      <c r="D96" s="77"/>
      <c r="E96" s="77"/>
      <c r="F96" s="77"/>
      <c r="G96" s="77"/>
      <c r="H96" s="77"/>
      <c r="I96" s="77"/>
      <c r="J96" s="77"/>
      <c r="K96" s="77"/>
      <c r="L96" s="77"/>
      <c r="M96" s="22"/>
    </row>
    <row r="97" spans="1:13" s="2" customFormat="1" ht="75" x14ac:dyDescent="0.25">
      <c r="A97" s="94" t="s">
        <v>5</v>
      </c>
      <c r="B97" s="95"/>
      <c r="C97" s="95"/>
      <c r="D97" s="95"/>
      <c r="E97" s="96"/>
      <c r="F97" s="41" t="s">
        <v>6</v>
      </c>
      <c r="G97" s="41" t="s">
        <v>1</v>
      </c>
      <c r="H97" s="41" t="s">
        <v>75</v>
      </c>
      <c r="I97" s="41" t="s">
        <v>76</v>
      </c>
      <c r="J97" s="41" t="s">
        <v>77</v>
      </c>
      <c r="K97" s="42" t="s">
        <v>78</v>
      </c>
      <c r="L97" s="60"/>
      <c r="M97" s="22"/>
    </row>
    <row r="98" spans="1:13" s="2" customFormat="1" ht="15" hidden="1" customHeight="1" x14ac:dyDescent="0.25">
      <c r="A98" s="76" t="s">
        <v>3</v>
      </c>
      <c r="B98" s="76"/>
      <c r="C98" s="76"/>
      <c r="D98" s="76"/>
      <c r="E98" s="76"/>
      <c r="F98" s="63">
        <f>'Услуга №1'!F85</f>
        <v>15388</v>
      </c>
      <c r="G98" s="20">
        <f>L20</f>
        <v>0.32</v>
      </c>
      <c r="H98" s="16">
        <f>F98*12*G98</f>
        <v>59089.919999999998</v>
      </c>
      <c r="I98" s="20">
        <f>H98*1.302</f>
        <v>76935.075840000005</v>
      </c>
      <c r="J98" s="20">
        <f>J92</f>
        <v>3020</v>
      </c>
      <c r="K98" s="20">
        <f>I98/J98</f>
        <v>25.475190675496691</v>
      </c>
      <c r="L98" s="40"/>
      <c r="M98" s="22"/>
    </row>
    <row r="99" spans="1:13" s="2" customFormat="1" ht="15" hidden="1" customHeight="1" x14ac:dyDescent="0.25">
      <c r="A99" s="76" t="s">
        <v>96</v>
      </c>
      <c r="B99" s="76"/>
      <c r="C99" s="76"/>
      <c r="D99" s="76"/>
      <c r="E99" s="76"/>
      <c r="F99" s="20">
        <f>'Услуга №1'!F86</f>
        <v>11538</v>
      </c>
      <c r="G99" s="20">
        <f>L21</f>
        <v>0.32</v>
      </c>
      <c r="H99" s="16">
        <f t="shared" ref="H99:H100" si="10">F99*12*G99</f>
        <v>44305.919999999998</v>
      </c>
      <c r="I99" s="20">
        <f t="shared" ref="I99:I100" si="11">H99*1.302</f>
        <v>57686.307840000001</v>
      </c>
      <c r="J99" s="20">
        <f>J98</f>
        <v>3020</v>
      </c>
      <c r="K99" s="20">
        <f t="shared" ref="K99:K100" si="12">I99/J99</f>
        <v>19.101426437086094</v>
      </c>
      <c r="L99" s="40"/>
      <c r="M99" s="22"/>
    </row>
    <row r="100" spans="1:13" s="2" customFormat="1" ht="15" hidden="1" customHeight="1" x14ac:dyDescent="0.25">
      <c r="A100" s="107" t="s">
        <v>56</v>
      </c>
      <c r="B100" s="108"/>
      <c r="C100" s="108"/>
      <c r="D100" s="108"/>
      <c r="E100" s="109"/>
      <c r="F100" s="20">
        <f>'Услуга №1'!F91</f>
        <v>5669</v>
      </c>
      <c r="G100" s="20">
        <f>L22</f>
        <v>0.32</v>
      </c>
      <c r="H100" s="16">
        <f t="shared" si="10"/>
        <v>21768.959999999999</v>
      </c>
      <c r="I100" s="20">
        <f t="shared" si="11"/>
        <v>28343.18592</v>
      </c>
      <c r="J100" s="20">
        <f>J99</f>
        <v>3020</v>
      </c>
      <c r="K100" s="20">
        <f t="shared" si="12"/>
        <v>9.3851609006622514</v>
      </c>
      <c r="L100" s="40"/>
      <c r="M100" s="22"/>
    </row>
    <row r="101" spans="1:13" ht="20.25" customHeight="1" x14ac:dyDescent="0.25">
      <c r="A101" s="70" t="s">
        <v>27</v>
      </c>
      <c r="B101" s="71"/>
      <c r="C101" s="71"/>
      <c r="D101" s="71"/>
      <c r="E101" s="71"/>
      <c r="F101" s="15">
        <v>15211</v>
      </c>
      <c r="G101" s="15">
        <f>SUM(G98:G100)</f>
        <v>0.96</v>
      </c>
      <c r="H101" s="15">
        <f>F101*G101*12</f>
        <v>175230.72</v>
      </c>
      <c r="I101" s="18">
        <f>H101*1.302</f>
        <v>228150.39744</v>
      </c>
      <c r="J101" s="68">
        <f>J100</f>
        <v>3020</v>
      </c>
      <c r="K101" s="18">
        <f>I101/J101</f>
        <v>75.546489218543044</v>
      </c>
      <c r="L101" s="40"/>
      <c r="M101" s="22"/>
    </row>
    <row r="102" spans="1:13" s="2" customFormat="1" ht="12" customHeight="1" x14ac:dyDescent="0.25">
      <c r="A102" s="22"/>
      <c r="B102" s="22"/>
      <c r="C102" s="22"/>
      <c r="D102" s="22"/>
      <c r="E102" s="22"/>
      <c r="F102" s="64"/>
      <c r="G102" s="64"/>
      <c r="H102" s="64"/>
      <c r="I102" s="64"/>
      <c r="J102" s="64"/>
      <c r="K102" s="64"/>
      <c r="L102" s="64"/>
      <c r="M102" s="22"/>
    </row>
    <row r="103" spans="1:13" x14ac:dyDescent="0.25">
      <c r="A103" s="92" t="s">
        <v>91</v>
      </c>
      <c r="B103" s="92"/>
      <c r="C103" s="92"/>
      <c r="D103" s="92"/>
      <c r="E103" s="92"/>
      <c r="F103" s="92"/>
      <c r="G103" s="92"/>
      <c r="H103" s="92"/>
      <c r="I103" s="92"/>
      <c r="J103" s="92"/>
      <c r="K103" s="92"/>
      <c r="L103" s="110"/>
      <c r="M103" s="22"/>
    </row>
    <row r="104" spans="1:13" ht="45" x14ac:dyDescent="0.25">
      <c r="A104" s="78" t="s">
        <v>92</v>
      </c>
      <c r="B104" s="78"/>
      <c r="C104" s="78"/>
      <c r="D104" s="78"/>
      <c r="E104" s="78"/>
      <c r="F104" s="41" t="s">
        <v>8</v>
      </c>
      <c r="G104" s="41" t="s">
        <v>71</v>
      </c>
      <c r="H104" s="41" t="s">
        <v>72</v>
      </c>
      <c r="I104" s="41" t="s">
        <v>83</v>
      </c>
      <c r="J104" s="41" t="s">
        <v>77</v>
      </c>
      <c r="K104" s="46" t="s">
        <v>78</v>
      </c>
      <c r="L104" s="47"/>
      <c r="M104" s="22"/>
    </row>
    <row r="105" spans="1:13" ht="30.75" customHeight="1" x14ac:dyDescent="0.25">
      <c r="A105" s="101" t="s">
        <v>118</v>
      </c>
      <c r="B105" s="101"/>
      <c r="C105" s="101"/>
      <c r="D105" s="101"/>
      <c r="E105" s="101"/>
      <c r="F105" s="20"/>
      <c r="G105" s="20"/>
      <c r="H105" s="16"/>
      <c r="I105" s="16">
        <v>8762.86</v>
      </c>
      <c r="J105" s="20">
        <f>J100</f>
        <v>3020</v>
      </c>
      <c r="K105" s="53">
        <f>I105/J105</f>
        <v>2.9016092715231792</v>
      </c>
      <c r="L105" s="49"/>
      <c r="M105" s="22"/>
    </row>
    <row r="106" spans="1:13" x14ac:dyDescent="0.25">
      <c r="A106" s="76" t="s">
        <v>100</v>
      </c>
      <c r="B106" s="76"/>
      <c r="C106" s="76"/>
      <c r="D106" s="76"/>
      <c r="E106" s="76"/>
      <c r="F106" s="20"/>
      <c r="G106" s="20"/>
      <c r="H106" s="16"/>
      <c r="I106" s="16">
        <v>11520</v>
      </c>
      <c r="J106" s="20">
        <f>J105</f>
        <v>3020</v>
      </c>
      <c r="K106" s="53">
        <f>I106/J106</f>
        <v>3.814569536423841</v>
      </c>
      <c r="L106" s="49"/>
      <c r="M106" s="22"/>
    </row>
    <row r="107" spans="1:13" x14ac:dyDescent="0.25">
      <c r="A107" s="98" t="s">
        <v>93</v>
      </c>
      <c r="B107" s="99"/>
      <c r="C107" s="99"/>
      <c r="D107" s="99"/>
      <c r="E107" s="99"/>
      <c r="F107" s="99"/>
      <c r="G107" s="99"/>
      <c r="H107" s="99"/>
      <c r="I107" s="18">
        <f>SUM(I105:I106)</f>
        <v>20282.86</v>
      </c>
      <c r="J107" s="18">
        <v>3020</v>
      </c>
      <c r="K107" s="18">
        <f t="shared" ref="K107" si="13">SUM(K105:K106)</f>
        <v>6.7161788079470206</v>
      </c>
      <c r="L107" s="49"/>
      <c r="M107" s="22"/>
    </row>
    <row r="108" spans="1:13" x14ac:dyDescent="0.25">
      <c r="A108" s="58"/>
      <c r="B108" s="58"/>
      <c r="C108" s="58"/>
      <c r="D108" s="58"/>
      <c r="E108" s="58"/>
      <c r="F108" s="58"/>
      <c r="G108" s="58"/>
      <c r="H108" s="58"/>
      <c r="I108" s="19"/>
      <c r="J108" s="19"/>
      <c r="K108" s="19"/>
      <c r="L108" s="40"/>
      <c r="M108" s="22"/>
    </row>
    <row r="109" spans="1:13" x14ac:dyDescent="0.25">
      <c r="A109" s="110" t="s">
        <v>119</v>
      </c>
      <c r="B109" s="110"/>
      <c r="C109" s="110"/>
      <c r="D109" s="110"/>
      <c r="E109" s="110"/>
      <c r="F109" s="110"/>
      <c r="G109" s="110"/>
      <c r="H109" s="110"/>
      <c r="I109" s="110"/>
      <c r="J109" s="110"/>
      <c r="K109" s="110"/>
      <c r="L109" s="110"/>
      <c r="M109" s="22"/>
    </row>
    <row r="110" spans="1:13" ht="45" x14ac:dyDescent="0.25">
      <c r="A110" s="78" t="s">
        <v>92</v>
      </c>
      <c r="B110" s="78"/>
      <c r="C110" s="78"/>
      <c r="D110" s="78"/>
      <c r="E110" s="78"/>
      <c r="F110" s="41" t="s">
        <v>8</v>
      </c>
      <c r="G110" s="41" t="s">
        <v>71</v>
      </c>
      <c r="H110" s="41" t="s">
        <v>72</v>
      </c>
      <c r="I110" s="41" t="s">
        <v>83</v>
      </c>
      <c r="J110" s="41" t="s">
        <v>77</v>
      </c>
      <c r="K110" s="42" t="s">
        <v>78</v>
      </c>
      <c r="L110" s="47"/>
      <c r="M110" s="22"/>
    </row>
    <row r="111" spans="1:13" x14ac:dyDescent="0.25">
      <c r="A111" s="76" t="s">
        <v>121</v>
      </c>
      <c r="B111" s="76"/>
      <c r="C111" s="76"/>
      <c r="D111" s="76"/>
      <c r="E111" s="76"/>
      <c r="F111" s="20"/>
      <c r="G111" s="20"/>
      <c r="H111" s="16"/>
      <c r="I111" s="16">
        <v>211.2</v>
      </c>
      <c r="J111" s="20">
        <v>3020</v>
      </c>
      <c r="K111" s="53">
        <f>I111/J111</f>
        <v>6.9933774834437079E-2</v>
      </c>
      <c r="L111" s="49"/>
      <c r="M111" s="22"/>
    </row>
    <row r="112" spans="1:13" hidden="1" x14ac:dyDescent="0.25">
      <c r="A112" s="76" t="s">
        <v>103</v>
      </c>
      <c r="B112" s="76"/>
      <c r="C112" s="76"/>
      <c r="D112" s="76"/>
      <c r="E112" s="76"/>
      <c r="F112" s="20" t="s">
        <v>28</v>
      </c>
      <c r="G112" s="20"/>
      <c r="H112" s="16"/>
      <c r="I112" s="16">
        <f>G112*H112</f>
        <v>0</v>
      </c>
      <c r="J112" s="20">
        <f>J111</f>
        <v>3020</v>
      </c>
      <c r="K112" s="53">
        <f>I112/J112</f>
        <v>0</v>
      </c>
      <c r="L112" s="49"/>
      <c r="M112" s="22"/>
    </row>
    <row r="113" spans="1:13" x14ac:dyDescent="0.25">
      <c r="A113" s="98" t="s">
        <v>120</v>
      </c>
      <c r="B113" s="99"/>
      <c r="C113" s="99"/>
      <c r="D113" s="99"/>
      <c r="E113" s="99"/>
      <c r="F113" s="99"/>
      <c r="G113" s="99"/>
      <c r="H113" s="99"/>
      <c r="I113" s="18">
        <f>SUM(I111:I112)</f>
        <v>211.2</v>
      </c>
      <c r="J113" s="18">
        <v>3020</v>
      </c>
      <c r="K113" s="18">
        <f t="shared" ref="K113" si="14">SUM(K111:K112)</f>
        <v>6.9933774834437079E-2</v>
      </c>
      <c r="L113" s="49"/>
      <c r="M113" s="22"/>
    </row>
    <row r="114" spans="1:13" x14ac:dyDescent="0.25">
      <c r="A114" s="65"/>
      <c r="B114" s="65"/>
      <c r="C114" s="65"/>
      <c r="D114" s="65"/>
      <c r="E114" s="65"/>
      <c r="F114" s="65"/>
      <c r="G114" s="65"/>
      <c r="H114" s="65"/>
      <c r="I114" s="39"/>
      <c r="J114" s="39"/>
      <c r="K114" s="39"/>
      <c r="L114" s="40"/>
      <c r="M114" s="22"/>
    </row>
    <row r="115" spans="1:13" x14ac:dyDescent="0.25">
      <c r="A115" s="92" t="s">
        <v>122</v>
      </c>
      <c r="B115" s="92"/>
      <c r="C115" s="92"/>
      <c r="D115" s="92"/>
      <c r="E115" s="92"/>
      <c r="F115" s="92"/>
      <c r="G115" s="92"/>
      <c r="H115" s="92"/>
      <c r="I115" s="92"/>
      <c r="J115" s="92"/>
      <c r="K115" s="92"/>
      <c r="L115" s="110"/>
      <c r="M115" s="22"/>
    </row>
    <row r="116" spans="1:13" ht="45" x14ac:dyDescent="0.25">
      <c r="A116" s="78" t="s">
        <v>92</v>
      </c>
      <c r="B116" s="78"/>
      <c r="C116" s="78"/>
      <c r="D116" s="78"/>
      <c r="E116" s="78"/>
      <c r="F116" s="41" t="s">
        <v>8</v>
      </c>
      <c r="G116" s="41" t="s">
        <v>71</v>
      </c>
      <c r="H116" s="41" t="s">
        <v>72</v>
      </c>
      <c r="I116" s="41" t="s">
        <v>83</v>
      </c>
      <c r="J116" s="41" t="s">
        <v>77</v>
      </c>
      <c r="K116" s="46" t="s">
        <v>78</v>
      </c>
      <c r="L116" s="47"/>
      <c r="M116" s="22"/>
    </row>
    <row r="117" spans="1:13" x14ac:dyDescent="0.25">
      <c r="A117" s="76" t="s">
        <v>123</v>
      </c>
      <c r="B117" s="76"/>
      <c r="C117" s="76"/>
      <c r="D117" s="76"/>
      <c r="E117" s="76"/>
      <c r="F117" s="20"/>
      <c r="G117" s="20"/>
      <c r="H117" s="16"/>
      <c r="I117" s="16">
        <v>15428.16</v>
      </c>
      <c r="J117" s="20">
        <v>3020</v>
      </c>
      <c r="K117" s="53">
        <f>I117/J117</f>
        <v>5.1086622516556295</v>
      </c>
      <c r="L117" s="49"/>
      <c r="M117" s="22"/>
    </row>
    <row r="118" spans="1:13" hidden="1" x14ac:dyDescent="0.25">
      <c r="A118" s="76" t="s">
        <v>103</v>
      </c>
      <c r="B118" s="76"/>
      <c r="C118" s="76"/>
      <c r="D118" s="76"/>
      <c r="E118" s="76"/>
      <c r="F118" s="20" t="s">
        <v>28</v>
      </c>
      <c r="G118" s="20"/>
      <c r="H118" s="16"/>
      <c r="I118" s="16">
        <f>G118*H118</f>
        <v>0</v>
      </c>
      <c r="J118" s="20">
        <f>J117</f>
        <v>3020</v>
      </c>
      <c r="K118" s="53">
        <f>I118/J118</f>
        <v>0</v>
      </c>
      <c r="L118" s="49"/>
      <c r="M118" s="22"/>
    </row>
    <row r="119" spans="1:13" x14ac:dyDescent="0.25">
      <c r="A119" s="98" t="s">
        <v>126</v>
      </c>
      <c r="B119" s="99"/>
      <c r="C119" s="99"/>
      <c r="D119" s="99"/>
      <c r="E119" s="99"/>
      <c r="F119" s="99"/>
      <c r="G119" s="99"/>
      <c r="H119" s="99"/>
      <c r="I119" s="18">
        <f>SUM(I117:I118)</f>
        <v>15428.16</v>
      </c>
      <c r="J119" s="18">
        <v>3020</v>
      </c>
      <c r="K119" s="18">
        <f t="shared" ref="K119" si="15">SUM(K117:K118)</f>
        <v>5.1086622516556295</v>
      </c>
      <c r="L119" s="49"/>
      <c r="M119" s="22"/>
    </row>
    <row r="120" spans="1:13" x14ac:dyDescent="0.25">
      <c r="A120" s="65"/>
      <c r="B120" s="65"/>
      <c r="C120" s="65"/>
      <c r="D120" s="65"/>
      <c r="E120" s="65"/>
      <c r="F120" s="65"/>
      <c r="G120" s="65"/>
      <c r="H120" s="65"/>
      <c r="I120" s="39"/>
      <c r="J120" s="39"/>
      <c r="K120" s="39"/>
      <c r="L120" s="40"/>
      <c r="M120" s="22"/>
    </row>
    <row r="121" spans="1:13" x14ac:dyDescent="0.25">
      <c r="A121" s="92" t="s">
        <v>124</v>
      </c>
      <c r="B121" s="92"/>
      <c r="C121" s="92"/>
      <c r="D121" s="92"/>
      <c r="E121" s="92"/>
      <c r="F121" s="92"/>
      <c r="G121" s="92"/>
      <c r="H121" s="92"/>
      <c r="I121" s="92"/>
      <c r="J121" s="92"/>
      <c r="K121" s="92"/>
      <c r="L121" s="110"/>
      <c r="M121" s="22"/>
    </row>
    <row r="122" spans="1:13" ht="45" x14ac:dyDescent="0.25">
      <c r="A122" s="78" t="s">
        <v>92</v>
      </c>
      <c r="B122" s="78"/>
      <c r="C122" s="78"/>
      <c r="D122" s="78"/>
      <c r="E122" s="78"/>
      <c r="F122" s="41" t="s">
        <v>8</v>
      </c>
      <c r="G122" s="41" t="s">
        <v>71</v>
      </c>
      <c r="H122" s="41" t="s">
        <v>72</v>
      </c>
      <c r="I122" s="41" t="s">
        <v>83</v>
      </c>
      <c r="J122" s="41" t="s">
        <v>77</v>
      </c>
      <c r="K122" s="46" t="s">
        <v>78</v>
      </c>
      <c r="L122" s="47"/>
      <c r="M122" s="22"/>
    </row>
    <row r="123" spans="1:13" x14ac:dyDescent="0.25">
      <c r="A123" s="76" t="s">
        <v>125</v>
      </c>
      <c r="B123" s="76"/>
      <c r="C123" s="76"/>
      <c r="D123" s="76"/>
      <c r="E123" s="76"/>
      <c r="F123" s="20"/>
      <c r="G123" s="20"/>
      <c r="H123" s="16"/>
      <c r="I123" s="16">
        <v>5581.76</v>
      </c>
      <c r="J123" s="20">
        <f>J117</f>
        <v>3020</v>
      </c>
      <c r="K123" s="53">
        <f>I123/J123</f>
        <v>1.8482649006622518</v>
      </c>
      <c r="L123" s="49"/>
      <c r="M123" s="22"/>
    </row>
    <row r="124" spans="1:13" hidden="1" x14ac:dyDescent="0.25">
      <c r="A124" s="76" t="s">
        <v>103</v>
      </c>
      <c r="B124" s="76"/>
      <c r="C124" s="76"/>
      <c r="D124" s="76"/>
      <c r="E124" s="76"/>
      <c r="F124" s="20" t="s">
        <v>28</v>
      </c>
      <c r="G124" s="20"/>
      <c r="H124" s="16"/>
      <c r="I124" s="16">
        <f>G124*H124</f>
        <v>0</v>
      </c>
      <c r="J124" s="20">
        <f>J123</f>
        <v>3020</v>
      </c>
      <c r="K124" s="53">
        <f>I124/J124</f>
        <v>0</v>
      </c>
      <c r="L124" s="49"/>
      <c r="M124" s="22"/>
    </row>
    <row r="125" spans="1:13" x14ac:dyDescent="0.25">
      <c r="A125" s="98" t="s">
        <v>127</v>
      </c>
      <c r="B125" s="99"/>
      <c r="C125" s="99"/>
      <c r="D125" s="99"/>
      <c r="E125" s="99"/>
      <c r="F125" s="99"/>
      <c r="G125" s="99"/>
      <c r="H125" s="99"/>
      <c r="I125" s="18">
        <f>SUM(I123:I124)</f>
        <v>5581.76</v>
      </c>
      <c r="J125" s="18">
        <v>3020</v>
      </c>
      <c r="K125" s="18">
        <f t="shared" ref="K125" si="16">SUM(K123:K124)</f>
        <v>1.8482649006622518</v>
      </c>
      <c r="L125" s="49"/>
      <c r="M125" s="22"/>
    </row>
    <row r="126" spans="1:13" s="2" customFormat="1" x14ac:dyDescent="0.25">
      <c r="A126" s="22"/>
      <c r="B126" s="22"/>
      <c r="C126" s="22"/>
      <c r="D126" s="22"/>
      <c r="E126" s="22"/>
      <c r="F126" s="64"/>
      <c r="G126" s="64"/>
      <c r="H126" s="64"/>
      <c r="I126" s="64"/>
      <c r="J126" s="64"/>
      <c r="K126" s="64"/>
      <c r="L126" s="64"/>
      <c r="M126" s="22"/>
    </row>
    <row r="127" spans="1:13" s="2" customFormat="1" ht="12.75" customHeight="1" x14ac:dyDescent="0.25">
      <c r="A127" s="92" t="s">
        <v>29</v>
      </c>
      <c r="B127" s="92"/>
      <c r="C127" s="92"/>
      <c r="D127" s="92"/>
      <c r="E127" s="92"/>
      <c r="F127" s="92"/>
      <c r="G127" s="92"/>
      <c r="H127" s="92"/>
      <c r="I127" s="92"/>
      <c r="J127" s="92"/>
      <c r="K127" s="92"/>
      <c r="L127" s="92"/>
      <c r="M127" s="22"/>
    </row>
    <row r="128" spans="1:13" s="2" customFormat="1" ht="15" customHeight="1" x14ac:dyDescent="0.25">
      <c r="A128" s="93" t="s">
        <v>30</v>
      </c>
      <c r="B128" s="93"/>
      <c r="C128" s="93"/>
      <c r="D128" s="94" t="s">
        <v>31</v>
      </c>
      <c r="E128" s="95"/>
      <c r="F128" s="95"/>
      <c r="G128" s="95"/>
      <c r="H128" s="95"/>
      <c r="I128" s="95"/>
      <c r="J128" s="96"/>
      <c r="K128" s="93" t="s">
        <v>42</v>
      </c>
      <c r="L128" s="93"/>
      <c r="M128" s="22"/>
    </row>
    <row r="129" spans="1:14" s="2" customFormat="1" ht="30" x14ac:dyDescent="0.25">
      <c r="A129" s="20" t="s">
        <v>32</v>
      </c>
      <c r="B129" s="43" t="s">
        <v>33</v>
      </c>
      <c r="C129" s="20" t="s">
        <v>34</v>
      </c>
      <c r="D129" s="20" t="s">
        <v>35</v>
      </c>
      <c r="E129" s="20" t="s">
        <v>36</v>
      </c>
      <c r="F129" s="20" t="s">
        <v>37</v>
      </c>
      <c r="G129" s="20" t="s">
        <v>38</v>
      </c>
      <c r="H129" s="20" t="s">
        <v>39</v>
      </c>
      <c r="I129" s="20" t="s">
        <v>40</v>
      </c>
      <c r="J129" s="20" t="s">
        <v>41</v>
      </c>
      <c r="K129" s="93"/>
      <c r="L129" s="93"/>
      <c r="M129" s="22"/>
    </row>
    <row r="130" spans="1:14" s="2" customFormat="1" x14ac:dyDescent="0.25">
      <c r="A130" s="20">
        <f>K60</f>
        <v>793.55137833536446</v>
      </c>
      <c r="B130" s="20"/>
      <c r="C130" s="20"/>
      <c r="D130" s="20">
        <f>K69</f>
        <v>167.59115827814571</v>
      </c>
      <c r="E130" s="20">
        <f>K80</f>
        <v>19.002913907284768</v>
      </c>
      <c r="F130" s="20"/>
      <c r="G130" s="20">
        <f>K93</f>
        <v>4.3231788079470208</v>
      </c>
      <c r="H130" s="20">
        <f>K107</f>
        <v>6.7161788079470206</v>
      </c>
      <c r="I130" s="20">
        <f>K101</f>
        <v>75.546489218543044</v>
      </c>
      <c r="J130" s="20">
        <f>K113+K119+K125</f>
        <v>7.0268609271523186</v>
      </c>
      <c r="K130" s="87">
        <f>SUM(A130:J130)</f>
        <v>1073.7581582823843</v>
      </c>
      <c r="L130" s="88"/>
      <c r="M130" s="22"/>
    </row>
    <row r="131" spans="1:14" s="2" customFormat="1" x14ac:dyDescent="0.25">
      <c r="A131" s="22"/>
      <c r="B131" s="22"/>
      <c r="C131" s="22"/>
      <c r="D131" s="22"/>
      <c r="E131" s="22"/>
      <c r="F131" s="22"/>
      <c r="G131" s="22"/>
      <c r="H131" s="22"/>
      <c r="I131" s="22"/>
      <c r="J131" s="22"/>
      <c r="K131" s="22"/>
      <c r="L131" s="22"/>
      <c r="M131" s="22"/>
    </row>
    <row r="132" spans="1:14" ht="15.75" x14ac:dyDescent="0.25">
      <c r="A132" s="66" t="s">
        <v>67</v>
      </c>
      <c r="B132" s="67"/>
      <c r="C132" s="67"/>
      <c r="D132" s="67"/>
      <c r="E132" s="67"/>
      <c r="F132" s="89" t="str">
        <f>'Услуга №1'!F123:H123</f>
        <v xml:space="preserve">          О.Е. Федичкина</v>
      </c>
      <c r="G132" s="90"/>
      <c r="H132" s="90"/>
      <c r="I132" s="22"/>
      <c r="J132" s="22"/>
      <c r="K132" s="22"/>
      <c r="L132" s="22"/>
      <c r="M132" s="22"/>
      <c r="N132" s="2"/>
    </row>
    <row r="133" spans="1:14" x14ac:dyDescent="0.25">
      <c r="A133" s="22"/>
      <c r="B133" s="22"/>
      <c r="C133" s="22"/>
      <c r="D133" s="22"/>
      <c r="E133" s="22"/>
      <c r="F133" s="22"/>
      <c r="G133" s="22"/>
      <c r="H133" s="22"/>
      <c r="I133" s="21">
        <f>I60+I69+I80+I93+I101+I107+I113+I119+I125</f>
        <v>3242749.6380128004</v>
      </c>
      <c r="J133" s="22"/>
      <c r="K133" s="21">
        <f>K130*J123</f>
        <v>3242749.6380128008</v>
      </c>
      <c r="L133" s="22"/>
      <c r="M133" s="22"/>
      <c r="N133" s="2"/>
    </row>
    <row r="134" spans="1:14" x14ac:dyDescent="0.25">
      <c r="A134" s="22"/>
      <c r="B134" s="22"/>
      <c r="C134" s="22"/>
      <c r="D134" s="22"/>
      <c r="E134" s="22"/>
      <c r="F134" s="22"/>
      <c r="G134" s="22"/>
      <c r="H134" s="22"/>
      <c r="I134" s="22"/>
      <c r="J134" s="22"/>
      <c r="K134" s="22"/>
      <c r="L134" s="22"/>
      <c r="M134" s="22"/>
      <c r="N134" s="2"/>
    </row>
    <row r="135" spans="1:14" x14ac:dyDescent="0.25">
      <c r="A135" s="69" t="str">
        <f>'Услуга №1'!A126:C126</f>
        <v>Лонская Клавдия Алексеевна</v>
      </c>
      <c r="B135" s="27"/>
      <c r="C135" s="69"/>
      <c r="D135" s="22"/>
      <c r="E135" s="22"/>
      <c r="F135" s="22"/>
      <c r="G135" s="22"/>
      <c r="H135" s="22"/>
      <c r="I135" s="22"/>
      <c r="J135" s="22"/>
      <c r="K135" s="22"/>
      <c r="L135" s="22"/>
      <c r="M135" s="22"/>
      <c r="N135" s="2"/>
    </row>
    <row r="136" spans="1:14" x14ac:dyDescent="0.25">
      <c r="A136" s="7" t="s">
        <v>61</v>
      </c>
      <c r="C136" s="7"/>
      <c r="I136" s="27"/>
    </row>
  </sheetData>
  <mergeCells count="127">
    <mergeCell ref="A119:H119"/>
    <mergeCell ref="A121:L121"/>
    <mergeCell ref="A122:E122"/>
    <mergeCell ref="A123:E123"/>
    <mergeCell ref="A124:E124"/>
    <mergeCell ref="A125:H125"/>
    <mergeCell ref="A68:E68"/>
    <mergeCell ref="A73:E73"/>
    <mergeCell ref="A76:E76"/>
    <mergeCell ref="A77:E77"/>
    <mergeCell ref="A78:E78"/>
    <mergeCell ref="A79:E79"/>
    <mergeCell ref="A80:H80"/>
    <mergeCell ref="A103:L103"/>
    <mergeCell ref="A104:E104"/>
    <mergeCell ref="A71:L71"/>
    <mergeCell ref="A72:E72"/>
    <mergeCell ref="A74:E74"/>
    <mergeCell ref="A75:E75"/>
    <mergeCell ref="A82:L82"/>
    <mergeCell ref="A83:E83"/>
    <mergeCell ref="A84:E84"/>
    <mergeCell ref="A85:H85"/>
    <mergeCell ref="A87:L87"/>
    <mergeCell ref="K130:L130"/>
    <mergeCell ref="F132:H132"/>
    <mergeCell ref="A112:E112"/>
    <mergeCell ref="A89:E89"/>
    <mergeCell ref="A93:H93"/>
    <mergeCell ref="A97:E97"/>
    <mergeCell ref="A109:L109"/>
    <mergeCell ref="A113:H113"/>
    <mergeCell ref="A127:L127"/>
    <mergeCell ref="A128:C128"/>
    <mergeCell ref="D128:J128"/>
    <mergeCell ref="K128:L129"/>
    <mergeCell ref="A111:E111"/>
    <mergeCell ref="A110:E110"/>
    <mergeCell ref="A105:E105"/>
    <mergeCell ref="A106:E106"/>
    <mergeCell ref="A107:H107"/>
    <mergeCell ref="A115:L115"/>
    <mergeCell ref="A116:E116"/>
    <mergeCell ref="A117:E117"/>
    <mergeCell ref="A118:E118"/>
    <mergeCell ref="A99:E99"/>
    <mergeCell ref="A100:E100"/>
    <mergeCell ref="A98:E98"/>
    <mergeCell ref="A47:E47"/>
    <mergeCell ref="A62:L62"/>
    <mergeCell ref="A48:E48"/>
    <mergeCell ref="A38:E38"/>
    <mergeCell ref="A42:E42"/>
    <mergeCell ref="A43:E43"/>
    <mergeCell ref="A44:E44"/>
    <mergeCell ref="A45:E45"/>
    <mergeCell ref="A46:E46"/>
    <mergeCell ref="A59:E59"/>
    <mergeCell ref="A49:E49"/>
    <mergeCell ref="A50:E50"/>
    <mergeCell ref="A51:E51"/>
    <mergeCell ref="A52:E52"/>
    <mergeCell ref="A53:E53"/>
    <mergeCell ref="A54:E54"/>
    <mergeCell ref="G38:K38"/>
    <mergeCell ref="A41:E41"/>
    <mergeCell ref="A55:E55"/>
    <mergeCell ref="A56:E56"/>
    <mergeCell ref="A57:E57"/>
    <mergeCell ref="A58:E58"/>
    <mergeCell ref="A60:E60"/>
    <mergeCell ref="A67:E67"/>
    <mergeCell ref="A69:H69"/>
    <mergeCell ref="A66:E66"/>
    <mergeCell ref="A65:E65"/>
    <mergeCell ref="A64:E64"/>
    <mergeCell ref="A63:E63"/>
    <mergeCell ref="A88:E88"/>
    <mergeCell ref="A90:E90"/>
    <mergeCell ref="A96:L96"/>
    <mergeCell ref="A92:E92"/>
    <mergeCell ref="A91:E91"/>
    <mergeCell ref="G24:K24"/>
    <mergeCell ref="G37:K37"/>
    <mergeCell ref="A23:E23"/>
    <mergeCell ref="A9:M9"/>
    <mergeCell ref="A10:M10"/>
    <mergeCell ref="A11:M11"/>
    <mergeCell ref="G23:K23"/>
    <mergeCell ref="A28:E28"/>
    <mergeCell ref="G28:K28"/>
    <mergeCell ref="A29:E29"/>
    <mergeCell ref="G29:K29"/>
    <mergeCell ref="A30:E30"/>
    <mergeCell ref="G30:K30"/>
    <mergeCell ref="A33:E33"/>
    <mergeCell ref="G33:K33"/>
    <mergeCell ref="A31:E31"/>
    <mergeCell ref="G31:K31"/>
    <mergeCell ref="A32:E32"/>
    <mergeCell ref="G32:K32"/>
    <mergeCell ref="A24:E24"/>
    <mergeCell ref="G27:K27"/>
    <mergeCell ref="A34:E34"/>
    <mergeCell ref="G34:K34"/>
    <mergeCell ref="A35:E35"/>
    <mergeCell ref="A3:D3"/>
    <mergeCell ref="A5:F5"/>
    <mergeCell ref="A7:F7"/>
    <mergeCell ref="A4:F4"/>
    <mergeCell ref="A22:E22"/>
    <mergeCell ref="G22:K22"/>
    <mergeCell ref="A19:E19"/>
    <mergeCell ref="G19:K19"/>
    <mergeCell ref="A20:E20"/>
    <mergeCell ref="G20:K20"/>
    <mergeCell ref="A21:E21"/>
    <mergeCell ref="G21:K21"/>
    <mergeCell ref="G35:K35"/>
    <mergeCell ref="G36:K36"/>
    <mergeCell ref="A36:E36"/>
    <mergeCell ref="A37:E37"/>
    <mergeCell ref="A25:E25"/>
    <mergeCell ref="G25:K25"/>
    <mergeCell ref="A26:E26"/>
    <mergeCell ref="G26:K26"/>
    <mergeCell ref="A27:E27"/>
  </mergeCells>
  <pageMargins left="0.70866141732283472" right="0.52" top="0.49" bottom="0.35" header="0.31496062992125984" footer="0.31496062992125984"/>
  <pageSetup paperSize="9" scale="85" orientation="landscape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N134"/>
  <sheetViews>
    <sheetView topLeftCell="A107" zoomScale="90" zoomScaleNormal="90" workbookViewId="0">
      <selection activeCell="K129" sqref="K129"/>
    </sheetView>
  </sheetViews>
  <sheetFormatPr defaultRowHeight="15" x14ac:dyDescent="0.25"/>
  <cols>
    <col min="1" max="1" width="9.140625" style="11"/>
    <col min="2" max="2" width="11" style="11" customWidth="1"/>
    <col min="3" max="4" width="9.140625" style="11"/>
    <col min="5" max="5" width="8.85546875" style="11" customWidth="1"/>
    <col min="6" max="6" width="11.42578125" style="11" customWidth="1"/>
    <col min="7" max="7" width="14" style="11" customWidth="1"/>
    <col min="8" max="8" width="12.85546875" style="11" customWidth="1"/>
    <col min="9" max="11" width="13.7109375" style="11" customWidth="1"/>
    <col min="12" max="12" width="11" style="11" customWidth="1"/>
    <col min="13" max="13" width="13.85546875" style="11" customWidth="1"/>
    <col min="14" max="16384" width="9.140625" style="11"/>
  </cols>
  <sheetData>
    <row r="2" spans="1:13" x14ac:dyDescent="0.25">
      <c r="A2" s="84" t="s">
        <v>63</v>
      </c>
      <c r="B2" s="84"/>
      <c r="C2" s="84"/>
      <c r="D2" s="84"/>
    </row>
    <row r="3" spans="1:13" x14ac:dyDescent="0.25">
      <c r="A3" s="84" t="s">
        <v>64</v>
      </c>
      <c r="B3" s="84"/>
      <c r="C3" s="86"/>
      <c r="D3" s="86"/>
      <c r="E3" s="86"/>
      <c r="F3" s="86"/>
    </row>
    <row r="4" spans="1:13" x14ac:dyDescent="0.25">
      <c r="A4" s="85" t="s">
        <v>65</v>
      </c>
      <c r="B4" s="85"/>
      <c r="C4" s="85"/>
      <c r="D4" s="86"/>
      <c r="E4" s="86"/>
      <c r="F4" s="86"/>
    </row>
    <row r="5" spans="1:13" x14ac:dyDescent="0.25">
      <c r="A5" s="12"/>
      <c r="B5" s="12"/>
      <c r="C5" s="12"/>
      <c r="D5" s="13"/>
    </row>
    <row r="6" spans="1:13" x14ac:dyDescent="0.25">
      <c r="A6" s="85" t="s">
        <v>66</v>
      </c>
      <c r="B6" s="85"/>
      <c r="C6" s="85"/>
      <c r="D6" s="86"/>
      <c r="E6" s="86"/>
      <c r="F6" s="86"/>
    </row>
    <row r="8" spans="1:13" x14ac:dyDescent="0.25">
      <c r="A8" s="91" t="s">
        <v>62</v>
      </c>
      <c r="B8" s="91"/>
      <c r="C8" s="91"/>
      <c r="D8" s="91"/>
      <c r="E8" s="91"/>
      <c r="F8" s="91"/>
      <c r="G8" s="91"/>
      <c r="H8" s="91"/>
      <c r="I8" s="91"/>
      <c r="J8" s="91"/>
      <c r="K8" s="91"/>
      <c r="L8" s="91"/>
      <c r="M8" s="91"/>
    </row>
    <row r="9" spans="1:13" x14ac:dyDescent="0.25">
      <c r="A9" s="91" t="s">
        <v>73</v>
      </c>
      <c r="B9" s="91"/>
      <c r="C9" s="91"/>
      <c r="D9" s="91"/>
      <c r="E9" s="91"/>
      <c r="F9" s="91"/>
      <c r="G9" s="91"/>
      <c r="H9" s="91"/>
      <c r="I9" s="91"/>
      <c r="J9" s="91"/>
      <c r="K9" s="91"/>
      <c r="L9" s="91"/>
      <c r="M9" s="91"/>
    </row>
    <row r="10" spans="1:13" x14ac:dyDescent="0.25">
      <c r="A10" s="91" t="s">
        <v>112</v>
      </c>
      <c r="B10" s="91"/>
      <c r="C10" s="91"/>
      <c r="D10" s="91"/>
      <c r="E10" s="91"/>
      <c r="F10" s="91"/>
      <c r="G10" s="91"/>
      <c r="H10" s="91"/>
      <c r="I10" s="91"/>
      <c r="J10" s="91"/>
      <c r="K10" s="91"/>
      <c r="L10" s="91"/>
      <c r="M10" s="91"/>
    </row>
    <row r="12" spans="1:13" s="2" customFormat="1" x14ac:dyDescent="0.25">
      <c r="A12" s="1" t="s">
        <v>57</v>
      </c>
    </row>
    <row r="13" spans="1:13" s="2" customFormat="1" x14ac:dyDescent="0.25">
      <c r="A13" s="1" t="s">
        <v>134</v>
      </c>
    </row>
    <row r="14" spans="1:13" s="2" customFormat="1" x14ac:dyDescent="0.25">
      <c r="A14" s="1" t="s">
        <v>106</v>
      </c>
    </row>
    <row r="15" spans="1:13" s="2" customFormat="1" x14ac:dyDescent="0.25">
      <c r="A15" s="1" t="s">
        <v>114</v>
      </c>
    </row>
    <row r="16" spans="1:13" s="2" customFormat="1" x14ac:dyDescent="0.25">
      <c r="A16" s="1" t="s">
        <v>111</v>
      </c>
    </row>
    <row r="17" spans="1:12" s="2" customFormat="1" ht="30" x14ac:dyDescent="0.25">
      <c r="A17" s="83" t="s">
        <v>0</v>
      </c>
      <c r="B17" s="83"/>
      <c r="C17" s="83"/>
      <c r="D17" s="83"/>
      <c r="E17" s="83"/>
      <c r="F17" s="10" t="s">
        <v>1</v>
      </c>
      <c r="G17" s="83" t="s">
        <v>2</v>
      </c>
      <c r="H17" s="83"/>
      <c r="I17" s="83"/>
      <c r="J17" s="83"/>
      <c r="K17" s="83"/>
      <c r="L17" s="10" t="s">
        <v>1</v>
      </c>
    </row>
    <row r="18" spans="1:12" s="2" customFormat="1" x14ac:dyDescent="0.25">
      <c r="A18" s="75" t="s">
        <v>54</v>
      </c>
      <c r="B18" s="75"/>
      <c r="C18" s="75"/>
      <c r="D18" s="75"/>
      <c r="E18" s="75"/>
      <c r="F18" s="32">
        <v>8.0000000000000002E-3</v>
      </c>
      <c r="G18" s="75" t="s">
        <v>3</v>
      </c>
      <c r="H18" s="75"/>
      <c r="I18" s="75"/>
      <c r="J18" s="75"/>
      <c r="K18" s="75"/>
      <c r="L18" s="32">
        <v>8.0000000000000002E-3</v>
      </c>
    </row>
    <row r="19" spans="1:12" s="2" customFormat="1" x14ac:dyDescent="0.25">
      <c r="A19" s="79" t="s">
        <v>95</v>
      </c>
      <c r="B19" s="80"/>
      <c r="C19" s="80"/>
      <c r="D19" s="80"/>
      <c r="E19" s="81"/>
      <c r="F19" s="32">
        <v>8.0000000000000002E-3</v>
      </c>
      <c r="G19" s="75" t="s">
        <v>96</v>
      </c>
      <c r="H19" s="75"/>
      <c r="I19" s="75"/>
      <c r="J19" s="75"/>
      <c r="K19" s="75"/>
      <c r="L19" s="32">
        <v>8.0000000000000002E-3</v>
      </c>
    </row>
    <row r="20" spans="1:12" s="2" customFormat="1" x14ac:dyDescent="0.25">
      <c r="A20" s="75" t="s">
        <v>44</v>
      </c>
      <c r="B20" s="75"/>
      <c r="C20" s="75"/>
      <c r="D20" s="75"/>
      <c r="E20" s="75"/>
      <c r="F20" s="32">
        <v>8.0000000000000002E-3</v>
      </c>
      <c r="G20" s="75" t="s">
        <v>97</v>
      </c>
      <c r="H20" s="75"/>
      <c r="I20" s="75"/>
      <c r="J20" s="75"/>
      <c r="K20" s="75"/>
      <c r="L20" s="32">
        <v>8.0000000000000002E-3</v>
      </c>
    </row>
    <row r="21" spans="1:12" s="2" customFormat="1" x14ac:dyDescent="0.25">
      <c r="A21" s="75" t="s">
        <v>46</v>
      </c>
      <c r="B21" s="75"/>
      <c r="C21" s="75"/>
      <c r="D21" s="75"/>
      <c r="E21" s="75"/>
      <c r="F21" s="32">
        <v>1.2E-2</v>
      </c>
      <c r="G21" s="75" t="s">
        <v>70</v>
      </c>
      <c r="H21" s="75"/>
      <c r="I21" s="75"/>
      <c r="J21" s="75"/>
      <c r="K21" s="75"/>
      <c r="L21" s="32">
        <v>8.0000000000000002E-3</v>
      </c>
    </row>
    <row r="22" spans="1:12" s="2" customFormat="1" x14ac:dyDescent="0.25">
      <c r="A22" s="75" t="s">
        <v>45</v>
      </c>
      <c r="B22" s="75"/>
      <c r="C22" s="75"/>
      <c r="D22" s="75"/>
      <c r="E22" s="75"/>
      <c r="F22" s="32">
        <v>5.1999999999999998E-2</v>
      </c>
      <c r="G22" s="75" t="s">
        <v>51</v>
      </c>
      <c r="H22" s="75"/>
      <c r="I22" s="75"/>
      <c r="J22" s="75"/>
      <c r="K22" s="75"/>
      <c r="L22" s="32">
        <v>1.6E-2</v>
      </c>
    </row>
    <row r="23" spans="1:12" s="2" customFormat="1" x14ac:dyDescent="0.25">
      <c r="A23" s="75" t="s">
        <v>80</v>
      </c>
      <c r="B23" s="75"/>
      <c r="C23" s="75"/>
      <c r="D23" s="75"/>
      <c r="E23" s="75"/>
      <c r="F23" s="32">
        <v>4.0000000000000001E-3</v>
      </c>
      <c r="G23" s="75" t="s">
        <v>49</v>
      </c>
      <c r="H23" s="75"/>
      <c r="I23" s="75"/>
      <c r="J23" s="75"/>
      <c r="K23" s="75"/>
      <c r="L23" s="32">
        <v>2.4E-2</v>
      </c>
    </row>
    <row r="24" spans="1:12" s="2" customFormat="1" x14ac:dyDescent="0.25">
      <c r="A24" s="75" t="s">
        <v>79</v>
      </c>
      <c r="B24" s="75"/>
      <c r="C24" s="75"/>
      <c r="D24" s="75"/>
      <c r="E24" s="75"/>
      <c r="F24" s="32">
        <v>8.0000000000000002E-3</v>
      </c>
      <c r="G24" s="79" t="s">
        <v>56</v>
      </c>
      <c r="H24" s="80"/>
      <c r="I24" s="80"/>
      <c r="J24" s="80"/>
      <c r="K24" s="81"/>
      <c r="L24" s="32">
        <v>8.0000000000000002E-3</v>
      </c>
    </row>
    <row r="25" spans="1:12" s="2" customFormat="1" x14ac:dyDescent="0.25">
      <c r="A25" s="74" t="s">
        <v>53</v>
      </c>
      <c r="B25" s="74"/>
      <c r="C25" s="74"/>
      <c r="D25" s="74"/>
      <c r="E25" s="74"/>
      <c r="F25" s="32">
        <v>8.0000000000000002E-3</v>
      </c>
      <c r="G25" s="75"/>
      <c r="H25" s="75"/>
      <c r="I25" s="75"/>
      <c r="J25" s="75"/>
      <c r="K25" s="75"/>
      <c r="L25" s="33"/>
    </row>
    <row r="26" spans="1:12" s="2" customFormat="1" x14ac:dyDescent="0.25">
      <c r="A26" s="75" t="s">
        <v>48</v>
      </c>
      <c r="B26" s="75"/>
      <c r="C26" s="75"/>
      <c r="D26" s="75"/>
      <c r="E26" s="75"/>
      <c r="F26" s="32">
        <v>8.0000000000000002E-3</v>
      </c>
      <c r="G26" s="79"/>
      <c r="H26" s="80"/>
      <c r="I26" s="80"/>
      <c r="J26" s="80"/>
      <c r="K26" s="81"/>
      <c r="L26" s="4"/>
    </row>
    <row r="27" spans="1:12" s="2" customFormat="1" x14ac:dyDescent="0.25">
      <c r="A27" s="75" t="s">
        <v>52</v>
      </c>
      <c r="B27" s="75"/>
      <c r="C27" s="75"/>
      <c r="D27" s="75"/>
      <c r="E27" s="75"/>
      <c r="F27" s="32">
        <v>8.0000000000000002E-3</v>
      </c>
      <c r="G27" s="74"/>
      <c r="H27" s="74"/>
      <c r="I27" s="74"/>
      <c r="J27" s="74"/>
      <c r="K27" s="74"/>
      <c r="L27" s="4"/>
    </row>
    <row r="28" spans="1:12" s="2" customFormat="1" x14ac:dyDescent="0.25">
      <c r="A28" s="75" t="s">
        <v>47</v>
      </c>
      <c r="B28" s="75"/>
      <c r="C28" s="75"/>
      <c r="D28" s="75"/>
      <c r="E28" s="75"/>
      <c r="F28" s="32">
        <v>8.0000000000000002E-3</v>
      </c>
      <c r="G28" s="74"/>
      <c r="H28" s="74"/>
      <c r="I28" s="74"/>
      <c r="J28" s="74"/>
      <c r="K28" s="74"/>
      <c r="L28" s="4"/>
    </row>
    <row r="29" spans="1:12" s="2" customFormat="1" x14ac:dyDescent="0.25">
      <c r="A29" s="74" t="s">
        <v>50</v>
      </c>
      <c r="B29" s="74"/>
      <c r="C29" s="74"/>
      <c r="D29" s="74"/>
      <c r="E29" s="74"/>
      <c r="F29" s="32">
        <v>8.0000000000000002E-3</v>
      </c>
      <c r="G29" s="79"/>
      <c r="H29" s="80"/>
      <c r="I29" s="80"/>
      <c r="J29" s="80"/>
      <c r="K29" s="81"/>
      <c r="L29" s="4"/>
    </row>
    <row r="30" spans="1:12" s="2" customFormat="1" x14ac:dyDescent="0.25">
      <c r="A30" s="75" t="s">
        <v>55</v>
      </c>
      <c r="B30" s="75"/>
      <c r="C30" s="75"/>
      <c r="D30" s="75"/>
      <c r="E30" s="75"/>
      <c r="F30" s="32">
        <v>8.0000000000000002E-3</v>
      </c>
      <c r="G30" s="74"/>
      <c r="H30" s="74"/>
      <c r="I30" s="74"/>
      <c r="J30" s="74"/>
      <c r="K30" s="74"/>
      <c r="L30" s="4"/>
    </row>
    <row r="31" spans="1:12" s="2" customFormat="1" x14ac:dyDescent="0.25">
      <c r="A31" s="75" t="s">
        <v>81</v>
      </c>
      <c r="B31" s="75"/>
      <c r="C31" s="75"/>
      <c r="D31" s="75"/>
      <c r="E31" s="75"/>
      <c r="F31" s="32">
        <v>8.0000000000000002E-3</v>
      </c>
      <c r="G31" s="74"/>
      <c r="H31" s="74"/>
      <c r="I31" s="74"/>
      <c r="J31" s="74"/>
      <c r="K31" s="74"/>
      <c r="L31" s="4"/>
    </row>
    <row r="32" spans="1:12" s="1" customFormat="1" ht="14.25" x14ac:dyDescent="0.2">
      <c r="A32" s="82" t="s">
        <v>4</v>
      </c>
      <c r="B32" s="82"/>
      <c r="C32" s="82"/>
      <c r="D32" s="82"/>
      <c r="E32" s="82"/>
      <c r="F32" s="35">
        <f>SUM(F18:F31)</f>
        <v>0.15600000000000006</v>
      </c>
      <c r="G32" s="82" t="s">
        <v>4</v>
      </c>
      <c r="H32" s="82"/>
      <c r="I32" s="82"/>
      <c r="J32" s="82"/>
      <c r="K32" s="82"/>
      <c r="L32" s="35">
        <f>SUM(L18:L31)</f>
        <v>8.0000000000000016E-2</v>
      </c>
    </row>
    <row r="34" spans="1:13" s="2" customFormat="1" x14ac:dyDescent="0.25">
      <c r="A34" s="1" t="s">
        <v>99</v>
      </c>
      <c r="F34" s="1">
        <v>72</v>
      </c>
    </row>
    <row r="35" spans="1:13" s="2" customFormat="1" ht="75" x14ac:dyDescent="0.25">
      <c r="A35" s="94" t="s">
        <v>5</v>
      </c>
      <c r="B35" s="95"/>
      <c r="C35" s="95"/>
      <c r="D35" s="95"/>
      <c r="E35" s="96"/>
      <c r="F35" s="41" t="s">
        <v>6</v>
      </c>
      <c r="G35" s="41" t="s">
        <v>1</v>
      </c>
      <c r="H35" s="41" t="s">
        <v>75</v>
      </c>
      <c r="I35" s="41" t="s">
        <v>76</v>
      </c>
      <c r="J35" s="41" t="s">
        <v>77</v>
      </c>
      <c r="K35" s="42" t="s">
        <v>78</v>
      </c>
      <c r="L35" s="60"/>
      <c r="M35" s="22"/>
    </row>
    <row r="36" spans="1:13" s="2" customFormat="1" ht="15" hidden="1" customHeight="1" x14ac:dyDescent="0.25">
      <c r="A36" s="76" t="s">
        <v>54</v>
      </c>
      <c r="B36" s="76"/>
      <c r="C36" s="76"/>
      <c r="D36" s="76"/>
      <c r="E36" s="76"/>
      <c r="F36" s="20">
        <f>'Услуга №2 '!F42</f>
        <v>13850</v>
      </c>
      <c r="G36" s="20">
        <v>8.0000000000000002E-3</v>
      </c>
      <c r="H36" s="20">
        <f>F36*G36*12</f>
        <v>1329.6</v>
      </c>
      <c r="I36" s="20">
        <f>H36*1.302</f>
        <v>1731.1391999999998</v>
      </c>
      <c r="J36" s="20">
        <f>F34</f>
        <v>72</v>
      </c>
      <c r="K36" s="20">
        <f>I36/J36</f>
        <v>24.043599999999998</v>
      </c>
      <c r="L36" s="40"/>
      <c r="M36" s="22"/>
    </row>
    <row r="37" spans="1:13" s="2" customFormat="1" ht="15" hidden="1" customHeight="1" x14ac:dyDescent="0.25">
      <c r="A37" s="76" t="s">
        <v>95</v>
      </c>
      <c r="B37" s="76"/>
      <c r="C37" s="76"/>
      <c r="D37" s="76"/>
      <c r="E37" s="76"/>
      <c r="F37" s="20">
        <f>'Услуга №2 '!F43</f>
        <v>11538</v>
      </c>
      <c r="G37" s="20">
        <v>8.0000000000000002E-3</v>
      </c>
      <c r="H37" s="20">
        <f t="shared" ref="H37:H46" si="0">F37*G37*12</f>
        <v>1107.6480000000001</v>
      </c>
      <c r="I37" s="20">
        <f t="shared" ref="I37:I46" si="1">H37*1.302</f>
        <v>1442.1576960000002</v>
      </c>
      <c r="J37" s="20">
        <f>J36</f>
        <v>72</v>
      </c>
      <c r="K37" s="20">
        <f t="shared" ref="K37:K46" si="2">I37/J37</f>
        <v>20.029968000000004</v>
      </c>
      <c r="L37" s="40"/>
      <c r="M37" s="22"/>
    </row>
    <row r="38" spans="1:13" s="2" customFormat="1" ht="15" hidden="1" customHeight="1" x14ac:dyDescent="0.25">
      <c r="A38" s="76" t="s">
        <v>44</v>
      </c>
      <c r="B38" s="76"/>
      <c r="C38" s="76"/>
      <c r="D38" s="76"/>
      <c r="E38" s="76"/>
      <c r="F38" s="20">
        <f>'Услуга №2 '!F46</f>
        <v>8837</v>
      </c>
      <c r="G38" s="20">
        <v>8.0000000000000002E-3</v>
      </c>
      <c r="H38" s="20">
        <f t="shared" si="0"/>
        <v>848.35199999999998</v>
      </c>
      <c r="I38" s="20">
        <f t="shared" si="1"/>
        <v>1104.554304</v>
      </c>
      <c r="J38" s="20">
        <f t="shared" ref="J38:J44" si="3">J37</f>
        <v>72</v>
      </c>
      <c r="K38" s="20">
        <f t="shared" si="2"/>
        <v>15.341032</v>
      </c>
      <c r="L38" s="40"/>
      <c r="M38" s="22"/>
    </row>
    <row r="39" spans="1:13" s="2" customFormat="1" ht="15" hidden="1" customHeight="1" x14ac:dyDescent="0.25">
      <c r="A39" s="76" t="s">
        <v>46</v>
      </c>
      <c r="B39" s="76"/>
      <c r="C39" s="76"/>
      <c r="D39" s="76"/>
      <c r="E39" s="76"/>
      <c r="F39" s="20">
        <f>'Услуга №2 '!F47</f>
        <v>8837</v>
      </c>
      <c r="G39" s="20">
        <v>1.2E-2</v>
      </c>
      <c r="H39" s="20">
        <f t="shared" si="0"/>
        <v>1272.528</v>
      </c>
      <c r="I39" s="20">
        <f t="shared" si="1"/>
        <v>1656.8314560000001</v>
      </c>
      <c r="J39" s="20">
        <f t="shared" si="3"/>
        <v>72</v>
      </c>
      <c r="K39" s="20">
        <f t="shared" si="2"/>
        <v>23.011548000000001</v>
      </c>
      <c r="L39" s="40"/>
      <c r="M39" s="22"/>
    </row>
    <row r="40" spans="1:13" s="2" customFormat="1" ht="15" hidden="1" customHeight="1" x14ac:dyDescent="0.25">
      <c r="A40" s="76" t="s">
        <v>45</v>
      </c>
      <c r="B40" s="76"/>
      <c r="C40" s="76"/>
      <c r="D40" s="76"/>
      <c r="E40" s="76"/>
      <c r="F40" s="20">
        <f>'Услуга №2 '!F48</f>
        <v>6556</v>
      </c>
      <c r="G40" s="20">
        <v>5.1999999999999998E-2</v>
      </c>
      <c r="H40" s="20">
        <f t="shared" si="0"/>
        <v>4090.9439999999995</v>
      </c>
      <c r="I40" s="20">
        <f t="shared" si="1"/>
        <v>5326.4090879999994</v>
      </c>
      <c r="J40" s="20">
        <f t="shared" si="3"/>
        <v>72</v>
      </c>
      <c r="K40" s="20">
        <f t="shared" si="2"/>
        <v>73.977903999999995</v>
      </c>
      <c r="L40" s="40"/>
      <c r="M40" s="22"/>
    </row>
    <row r="41" spans="1:13" s="2" customFormat="1" ht="15" hidden="1" customHeight="1" x14ac:dyDescent="0.25">
      <c r="A41" s="76" t="s">
        <v>80</v>
      </c>
      <c r="B41" s="76"/>
      <c r="C41" s="76"/>
      <c r="D41" s="76"/>
      <c r="E41" s="76"/>
      <c r="F41" s="20">
        <f>'Услуга №1'!F42</f>
        <v>2248</v>
      </c>
      <c r="G41" s="20">
        <v>4.0000000000000001E-3</v>
      </c>
      <c r="H41" s="20">
        <f t="shared" si="0"/>
        <v>107.90400000000001</v>
      </c>
      <c r="I41" s="20">
        <f t="shared" si="1"/>
        <v>140.49100800000002</v>
      </c>
      <c r="J41" s="20">
        <f t="shared" si="3"/>
        <v>72</v>
      </c>
      <c r="K41" s="20">
        <f t="shared" si="2"/>
        <v>1.9512640000000003</v>
      </c>
      <c r="L41" s="40"/>
      <c r="M41" s="22"/>
    </row>
    <row r="42" spans="1:13" s="2" customFormat="1" ht="15" hidden="1" customHeight="1" x14ac:dyDescent="0.25">
      <c r="A42" s="76" t="s">
        <v>79</v>
      </c>
      <c r="B42" s="76"/>
      <c r="C42" s="76"/>
      <c r="D42" s="76"/>
      <c r="E42" s="76"/>
      <c r="F42" s="20">
        <f>'Услуга №1'!F43</f>
        <v>3993</v>
      </c>
      <c r="G42" s="20">
        <v>8.0000000000000002E-3</v>
      </c>
      <c r="H42" s="20">
        <f t="shared" si="0"/>
        <v>383.32799999999997</v>
      </c>
      <c r="I42" s="20">
        <f t="shared" si="1"/>
        <v>499.09305599999999</v>
      </c>
      <c r="J42" s="20">
        <f t="shared" si="3"/>
        <v>72</v>
      </c>
      <c r="K42" s="20">
        <f t="shared" si="2"/>
        <v>6.9318479999999996</v>
      </c>
      <c r="L42" s="40"/>
      <c r="M42" s="22"/>
    </row>
    <row r="43" spans="1:13" s="2" customFormat="1" ht="15" hidden="1" customHeight="1" x14ac:dyDescent="0.25">
      <c r="A43" s="76" t="s">
        <v>53</v>
      </c>
      <c r="B43" s="76"/>
      <c r="C43" s="76"/>
      <c r="D43" s="76"/>
      <c r="E43" s="76"/>
      <c r="F43" s="20">
        <f>'Услуга №1'!F44</f>
        <v>8837</v>
      </c>
      <c r="G43" s="20">
        <v>8.0000000000000002E-3</v>
      </c>
      <c r="H43" s="20">
        <f t="shared" si="0"/>
        <v>848.35199999999998</v>
      </c>
      <c r="I43" s="20">
        <f t="shared" si="1"/>
        <v>1104.554304</v>
      </c>
      <c r="J43" s="20">
        <f t="shared" si="3"/>
        <v>72</v>
      </c>
      <c r="K43" s="20">
        <f t="shared" si="2"/>
        <v>15.341032</v>
      </c>
      <c r="L43" s="40"/>
      <c r="M43" s="22"/>
    </row>
    <row r="44" spans="1:13" s="2" customFormat="1" ht="15" hidden="1" customHeight="1" x14ac:dyDescent="0.25">
      <c r="A44" s="76" t="s">
        <v>48</v>
      </c>
      <c r="B44" s="76"/>
      <c r="C44" s="76"/>
      <c r="D44" s="76"/>
      <c r="E44" s="76"/>
      <c r="F44" s="20">
        <f>'Услуга №2 '!F54</f>
        <v>8837</v>
      </c>
      <c r="G44" s="20">
        <v>8.0000000000000002E-3</v>
      </c>
      <c r="H44" s="20">
        <f t="shared" si="0"/>
        <v>848.35199999999998</v>
      </c>
      <c r="I44" s="20">
        <f t="shared" si="1"/>
        <v>1104.554304</v>
      </c>
      <c r="J44" s="20">
        <f t="shared" si="3"/>
        <v>72</v>
      </c>
      <c r="K44" s="20">
        <f t="shared" si="2"/>
        <v>15.341032</v>
      </c>
      <c r="L44" s="40"/>
      <c r="M44" s="22"/>
    </row>
    <row r="45" spans="1:13" s="2" customFormat="1" ht="15" hidden="1" customHeight="1" x14ac:dyDescent="0.25">
      <c r="A45" s="76" t="s">
        <v>52</v>
      </c>
      <c r="B45" s="76"/>
      <c r="C45" s="76"/>
      <c r="D45" s="76"/>
      <c r="E45" s="76"/>
      <c r="F45" s="20">
        <f>'Услуга №2 '!F55</f>
        <v>4565</v>
      </c>
      <c r="G45" s="20">
        <v>8.0000000000000002E-3</v>
      </c>
      <c r="H45" s="20">
        <f t="shared" si="0"/>
        <v>438.24</v>
      </c>
      <c r="I45" s="20">
        <f t="shared" si="1"/>
        <v>570.58848</v>
      </c>
      <c r="J45" s="20">
        <f>J43</f>
        <v>72</v>
      </c>
      <c r="K45" s="20">
        <f t="shared" si="2"/>
        <v>7.9248399999999997</v>
      </c>
      <c r="L45" s="40"/>
      <c r="M45" s="22"/>
    </row>
    <row r="46" spans="1:13" s="2" customFormat="1" ht="15" hidden="1" customHeight="1" x14ac:dyDescent="0.25">
      <c r="A46" s="76" t="s">
        <v>47</v>
      </c>
      <c r="B46" s="76"/>
      <c r="C46" s="76"/>
      <c r="D46" s="76"/>
      <c r="E46" s="76"/>
      <c r="F46" s="20">
        <f>'Услуга №2 '!F56</f>
        <v>8837</v>
      </c>
      <c r="G46" s="20">
        <v>8.0000000000000002E-3</v>
      </c>
      <c r="H46" s="20">
        <f t="shared" si="0"/>
        <v>848.35199999999998</v>
      </c>
      <c r="I46" s="20">
        <f t="shared" si="1"/>
        <v>1104.554304</v>
      </c>
      <c r="J46" s="20">
        <f>J44</f>
        <v>72</v>
      </c>
      <c r="K46" s="20">
        <f t="shared" si="2"/>
        <v>15.341032</v>
      </c>
      <c r="L46" s="40"/>
      <c r="M46" s="22"/>
    </row>
    <row r="47" spans="1:13" s="2" customFormat="1" ht="15" hidden="1" customHeight="1" x14ac:dyDescent="0.25">
      <c r="A47" s="76" t="s">
        <v>50</v>
      </c>
      <c r="B47" s="76"/>
      <c r="C47" s="76"/>
      <c r="D47" s="76"/>
      <c r="E47" s="76"/>
      <c r="F47" s="20">
        <f>'Услуга №2 '!F57</f>
        <v>8837</v>
      </c>
      <c r="G47" s="20">
        <v>8.0000000000000002E-3</v>
      </c>
      <c r="H47" s="20">
        <f>F47*G47*12</f>
        <v>848.35199999999998</v>
      </c>
      <c r="I47" s="20">
        <f>H47*1.302</f>
        <v>1104.554304</v>
      </c>
      <c r="J47" s="20">
        <f>F34</f>
        <v>72</v>
      </c>
      <c r="K47" s="20">
        <f>I47/J47</f>
        <v>15.341032</v>
      </c>
      <c r="L47" s="40"/>
      <c r="M47" s="22"/>
    </row>
    <row r="48" spans="1:13" s="2" customFormat="1" ht="15" hidden="1" customHeight="1" x14ac:dyDescent="0.25">
      <c r="A48" s="76" t="s">
        <v>55</v>
      </c>
      <c r="B48" s="76"/>
      <c r="C48" s="76"/>
      <c r="D48" s="76"/>
      <c r="E48" s="76"/>
      <c r="F48" s="20">
        <f>'Услуга №2 '!F58</f>
        <v>11538</v>
      </c>
      <c r="G48" s="20">
        <v>8.0000000000000002E-3</v>
      </c>
      <c r="H48" s="20">
        <f t="shared" ref="H48:H49" si="4">F48*G48*12</f>
        <v>1107.6480000000001</v>
      </c>
      <c r="I48" s="20">
        <f t="shared" ref="I48:I49" si="5">H48*1.302</f>
        <v>1442.1576960000002</v>
      </c>
      <c r="J48" s="20">
        <f t="shared" ref="J48:J50" si="6">J47</f>
        <v>72</v>
      </c>
      <c r="K48" s="20">
        <f t="shared" ref="K48:K49" si="7">I48/J48</f>
        <v>20.029968000000004</v>
      </c>
      <c r="L48" s="40"/>
      <c r="M48" s="22"/>
    </row>
    <row r="49" spans="1:13" s="2" customFormat="1" ht="15" hidden="1" customHeight="1" x14ac:dyDescent="0.25">
      <c r="A49" s="76" t="s">
        <v>81</v>
      </c>
      <c r="B49" s="76"/>
      <c r="C49" s="76"/>
      <c r="D49" s="76"/>
      <c r="E49" s="76"/>
      <c r="F49" s="20">
        <f>'Услуга №2 '!F59</f>
        <v>11538</v>
      </c>
      <c r="G49" s="20">
        <v>8.0000000000000002E-3</v>
      </c>
      <c r="H49" s="20">
        <f t="shared" si="4"/>
        <v>1107.6480000000001</v>
      </c>
      <c r="I49" s="20">
        <f t="shared" si="5"/>
        <v>1442.1576960000002</v>
      </c>
      <c r="J49" s="20">
        <f t="shared" si="6"/>
        <v>72</v>
      </c>
      <c r="K49" s="20">
        <f t="shared" si="7"/>
        <v>20.029968000000004</v>
      </c>
      <c r="L49" s="40"/>
      <c r="M49" s="22"/>
    </row>
    <row r="50" spans="1:13" customFormat="1" ht="15.75" customHeight="1" x14ac:dyDescent="0.25">
      <c r="A50" s="44" t="s">
        <v>82</v>
      </c>
      <c r="B50" s="45"/>
      <c r="C50" s="45"/>
      <c r="D50" s="45"/>
      <c r="E50" s="45"/>
      <c r="F50" s="15">
        <v>30121.27</v>
      </c>
      <c r="G50" s="15">
        <f>SUM(G36:G49)</f>
        <v>0.15600000000000006</v>
      </c>
      <c r="H50" s="15">
        <v>57832.83</v>
      </c>
      <c r="I50" s="15">
        <f>(H50*1.302)</f>
        <v>75298.344660000002</v>
      </c>
      <c r="J50" s="68">
        <f t="shared" si="6"/>
        <v>72</v>
      </c>
      <c r="K50" s="15">
        <f>I50/J50</f>
        <v>1045.8103424999999</v>
      </c>
      <c r="L50" s="40"/>
      <c r="M50" s="22"/>
    </row>
    <row r="51" spans="1:13" s="2" customFormat="1" ht="13.5" customHeight="1" x14ac:dyDescent="0.25">
      <c r="A51" s="22"/>
      <c r="B51" s="22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</row>
    <row r="52" spans="1:13" s="2" customFormat="1" ht="14.25" customHeight="1" x14ac:dyDescent="0.25">
      <c r="A52" s="77" t="s">
        <v>9</v>
      </c>
      <c r="B52" s="77"/>
      <c r="C52" s="77"/>
      <c r="D52" s="77"/>
      <c r="E52" s="77"/>
      <c r="F52" s="77"/>
      <c r="G52" s="77"/>
      <c r="H52" s="77"/>
      <c r="I52" s="77"/>
      <c r="J52" s="77"/>
      <c r="K52" s="77"/>
      <c r="L52" s="77"/>
      <c r="M52" s="22"/>
    </row>
    <row r="53" spans="1:13" s="2" customFormat="1" ht="45" x14ac:dyDescent="0.25">
      <c r="A53" s="94" t="s">
        <v>10</v>
      </c>
      <c r="B53" s="95"/>
      <c r="C53" s="95"/>
      <c r="D53" s="95"/>
      <c r="E53" s="96"/>
      <c r="F53" s="41" t="s">
        <v>8</v>
      </c>
      <c r="G53" s="41" t="s">
        <v>71</v>
      </c>
      <c r="H53" s="41" t="s">
        <v>72</v>
      </c>
      <c r="I53" s="41" t="s">
        <v>83</v>
      </c>
      <c r="J53" s="41" t="s">
        <v>77</v>
      </c>
      <c r="K53" s="46" t="s">
        <v>78</v>
      </c>
      <c r="L53" s="47"/>
      <c r="M53" s="22"/>
    </row>
    <row r="54" spans="1:13" s="2" customFormat="1" x14ac:dyDescent="0.25">
      <c r="A54" s="102" t="s">
        <v>11</v>
      </c>
      <c r="B54" s="103"/>
      <c r="C54" s="103"/>
      <c r="D54" s="103"/>
      <c r="E54" s="104"/>
      <c r="F54" s="43" t="s">
        <v>84</v>
      </c>
      <c r="G54" s="43">
        <v>76100</v>
      </c>
      <c r="H54" s="43">
        <f>'Услуга №2 '!H64</f>
        <v>4.9000000000000004</v>
      </c>
      <c r="I54" s="43">
        <f>372890*1%</f>
        <v>3728.9</v>
      </c>
      <c r="J54" s="20">
        <f>J49</f>
        <v>72</v>
      </c>
      <c r="K54" s="48">
        <f>I54/J54</f>
        <v>51.790277777777781</v>
      </c>
      <c r="L54" s="47"/>
      <c r="M54" s="22"/>
    </row>
    <row r="55" spans="1:13" s="2" customFormat="1" x14ac:dyDescent="0.25">
      <c r="A55" s="102" t="s">
        <v>12</v>
      </c>
      <c r="B55" s="103"/>
      <c r="C55" s="103"/>
      <c r="D55" s="103"/>
      <c r="E55" s="104"/>
      <c r="F55" s="20" t="s">
        <v>15</v>
      </c>
      <c r="G55" s="43">
        <v>820</v>
      </c>
      <c r="H55" s="43">
        <f>'Услуга №2 '!H65</f>
        <v>1690.46</v>
      </c>
      <c r="I55" s="43">
        <f>1386178.05*1%</f>
        <v>13861.780500000001</v>
      </c>
      <c r="J55" s="20">
        <f>J54</f>
        <v>72</v>
      </c>
      <c r="K55" s="48">
        <f t="shared" ref="K55:K58" si="8">I55/J55</f>
        <v>192.52472916666667</v>
      </c>
      <c r="L55" s="49"/>
      <c r="M55" s="22"/>
    </row>
    <row r="56" spans="1:13" s="2" customFormat="1" x14ac:dyDescent="0.25">
      <c r="A56" s="102" t="s">
        <v>13</v>
      </c>
      <c r="B56" s="103"/>
      <c r="C56" s="103"/>
      <c r="D56" s="103"/>
      <c r="E56" s="104"/>
      <c r="F56" s="20" t="s">
        <v>16</v>
      </c>
      <c r="G56" s="43">
        <v>430</v>
      </c>
      <c r="H56" s="43">
        <f>'Услуга №2 '!H66</f>
        <v>40.96</v>
      </c>
      <c r="I56" s="43">
        <f>17612.8*1%</f>
        <v>176.12799999999999</v>
      </c>
      <c r="J56" s="20">
        <f>J55</f>
        <v>72</v>
      </c>
      <c r="K56" s="48">
        <f t="shared" si="8"/>
        <v>2.4462222222222221</v>
      </c>
      <c r="L56" s="49"/>
      <c r="M56" s="22"/>
    </row>
    <row r="57" spans="1:13" s="2" customFormat="1" x14ac:dyDescent="0.25">
      <c r="A57" s="102" t="s">
        <v>14</v>
      </c>
      <c r="B57" s="103"/>
      <c r="C57" s="103"/>
      <c r="D57" s="103"/>
      <c r="E57" s="104"/>
      <c r="F57" s="20" t="s">
        <v>16</v>
      </c>
      <c r="G57" s="43">
        <v>430</v>
      </c>
      <c r="H57" s="43">
        <f>'Услуга №2 '!H67</f>
        <v>59.65</v>
      </c>
      <c r="I57" s="43">
        <f>25649.5*1%</f>
        <v>256.495</v>
      </c>
      <c r="J57" s="20">
        <f>J55</f>
        <v>72</v>
      </c>
      <c r="K57" s="48">
        <f t="shared" si="8"/>
        <v>3.5624305555555558</v>
      </c>
      <c r="L57" s="49"/>
      <c r="M57" s="22"/>
    </row>
    <row r="58" spans="1:13" s="2" customFormat="1" x14ac:dyDescent="0.25">
      <c r="A58" s="102" t="s">
        <v>60</v>
      </c>
      <c r="B58" s="105"/>
      <c r="C58" s="105"/>
      <c r="D58" s="105"/>
      <c r="E58" s="105"/>
      <c r="F58" s="20" t="s">
        <v>16</v>
      </c>
      <c r="G58" s="20">
        <v>12</v>
      </c>
      <c r="H58" s="50">
        <v>60</v>
      </c>
      <c r="I58" s="43">
        <f>5260*1%</f>
        <v>52.6</v>
      </c>
      <c r="J58" s="20">
        <f t="shared" ref="J58:J59" si="9">J56</f>
        <v>72</v>
      </c>
      <c r="K58" s="48">
        <f t="shared" si="8"/>
        <v>0.73055555555555562</v>
      </c>
      <c r="L58" s="49"/>
      <c r="M58" s="22"/>
    </row>
    <row r="59" spans="1:13" s="2" customFormat="1" x14ac:dyDescent="0.25">
      <c r="A59" s="98" t="s">
        <v>17</v>
      </c>
      <c r="B59" s="99"/>
      <c r="C59" s="99"/>
      <c r="D59" s="99"/>
      <c r="E59" s="99"/>
      <c r="F59" s="99"/>
      <c r="G59" s="99"/>
      <c r="H59" s="100"/>
      <c r="I59" s="15">
        <f>SUM(I54:I58)</f>
        <v>18075.9035</v>
      </c>
      <c r="J59" s="68">
        <f t="shared" si="9"/>
        <v>72</v>
      </c>
      <c r="K59" s="15">
        <f>I59/J59</f>
        <v>251.05421527777779</v>
      </c>
      <c r="L59" s="49"/>
      <c r="M59" s="22"/>
    </row>
    <row r="60" spans="1:13" s="2" customFormat="1" ht="12" customHeight="1" x14ac:dyDescent="0.25">
      <c r="A60" s="22"/>
      <c r="B60" s="22"/>
      <c r="C60" s="22"/>
      <c r="D60" s="22"/>
      <c r="E60" s="22"/>
      <c r="F60" s="22"/>
      <c r="G60" s="22"/>
      <c r="H60" s="22"/>
      <c r="I60" s="22"/>
      <c r="J60" s="22"/>
      <c r="K60" s="22"/>
      <c r="L60" s="22"/>
      <c r="M60" s="22"/>
    </row>
    <row r="61" spans="1:13" s="2" customFormat="1" x14ac:dyDescent="0.25">
      <c r="A61" s="77" t="s">
        <v>18</v>
      </c>
      <c r="B61" s="77"/>
      <c r="C61" s="77"/>
      <c r="D61" s="77"/>
      <c r="E61" s="77"/>
      <c r="F61" s="77"/>
      <c r="G61" s="77"/>
      <c r="H61" s="77"/>
      <c r="I61" s="77"/>
      <c r="J61" s="77"/>
      <c r="K61" s="77"/>
      <c r="L61" s="77"/>
      <c r="M61" s="22"/>
    </row>
    <row r="62" spans="1:13" s="2" customFormat="1" ht="45" x14ac:dyDescent="0.25">
      <c r="A62" s="94" t="s">
        <v>22</v>
      </c>
      <c r="B62" s="95"/>
      <c r="C62" s="95"/>
      <c r="D62" s="95"/>
      <c r="E62" s="96"/>
      <c r="F62" s="41" t="s">
        <v>8</v>
      </c>
      <c r="G62" s="41" t="s">
        <v>71</v>
      </c>
      <c r="H62" s="41" t="s">
        <v>72</v>
      </c>
      <c r="I62" s="41" t="s">
        <v>83</v>
      </c>
      <c r="J62" s="41" t="s">
        <v>77</v>
      </c>
      <c r="K62" s="46" t="s">
        <v>78</v>
      </c>
      <c r="L62" s="47"/>
      <c r="M62" s="22"/>
    </row>
    <row r="63" spans="1:13" s="2" customFormat="1" x14ac:dyDescent="0.25">
      <c r="A63" s="76" t="s">
        <v>85</v>
      </c>
      <c r="B63" s="76"/>
      <c r="C63" s="76"/>
      <c r="D63" s="76"/>
      <c r="E63" s="76"/>
      <c r="F63" s="20" t="s">
        <v>20</v>
      </c>
      <c r="G63" s="20">
        <v>12</v>
      </c>
      <c r="H63" s="20">
        <v>4000</v>
      </c>
      <c r="I63" s="20">
        <v>384</v>
      </c>
      <c r="J63" s="20">
        <f>J57</f>
        <v>72</v>
      </c>
      <c r="K63" s="53">
        <f>I63/J63</f>
        <v>5.333333333333333</v>
      </c>
      <c r="L63" s="49"/>
      <c r="M63" s="22"/>
    </row>
    <row r="64" spans="1:13" s="2" customFormat="1" x14ac:dyDescent="0.25">
      <c r="A64" s="76" t="s">
        <v>19</v>
      </c>
      <c r="B64" s="76"/>
      <c r="C64" s="76"/>
      <c r="D64" s="76"/>
      <c r="E64" s="76"/>
      <c r="F64" s="20" t="s">
        <v>20</v>
      </c>
      <c r="G64" s="20">
        <v>12</v>
      </c>
      <c r="H64" s="20">
        <v>570</v>
      </c>
      <c r="I64" s="20">
        <v>54.72</v>
      </c>
      <c r="J64" s="20">
        <f>J63</f>
        <v>72</v>
      </c>
      <c r="K64" s="53">
        <f t="shared" ref="K64:K69" si="10">I64/J64</f>
        <v>0.76</v>
      </c>
      <c r="L64" s="49"/>
      <c r="M64" s="22"/>
    </row>
    <row r="65" spans="1:13" s="2" customFormat="1" ht="16.5" customHeight="1" x14ac:dyDescent="0.25">
      <c r="A65" s="97" t="s">
        <v>59</v>
      </c>
      <c r="B65" s="97"/>
      <c r="C65" s="97"/>
      <c r="D65" s="97"/>
      <c r="E65" s="97"/>
      <c r="F65" s="54" t="s">
        <v>20</v>
      </c>
      <c r="G65" s="54">
        <v>12</v>
      </c>
      <c r="H65" s="54">
        <v>3000</v>
      </c>
      <c r="I65" s="20">
        <v>288</v>
      </c>
      <c r="J65" s="20">
        <f>J64</f>
        <v>72</v>
      </c>
      <c r="K65" s="53">
        <f t="shared" si="10"/>
        <v>4</v>
      </c>
      <c r="L65" s="49"/>
      <c r="M65" s="22"/>
    </row>
    <row r="66" spans="1:13" s="2" customFormat="1" ht="30.75" customHeight="1" x14ac:dyDescent="0.25">
      <c r="A66" s="97" t="s">
        <v>101</v>
      </c>
      <c r="B66" s="97"/>
      <c r="C66" s="97"/>
      <c r="D66" s="97"/>
      <c r="E66" s="97"/>
      <c r="F66" s="54" t="s">
        <v>20</v>
      </c>
      <c r="G66" s="54">
        <v>12</v>
      </c>
      <c r="H66" s="54">
        <v>4000</v>
      </c>
      <c r="I66" s="20">
        <v>384</v>
      </c>
      <c r="J66" s="20">
        <f>J65</f>
        <v>72</v>
      </c>
      <c r="K66" s="53">
        <f t="shared" si="10"/>
        <v>5.333333333333333</v>
      </c>
      <c r="L66" s="49"/>
      <c r="M66" s="22"/>
    </row>
    <row r="67" spans="1:13" s="2" customFormat="1" ht="16.5" customHeight="1" x14ac:dyDescent="0.25">
      <c r="A67" s="101" t="s">
        <v>115</v>
      </c>
      <c r="B67" s="101"/>
      <c r="C67" s="101"/>
      <c r="D67" s="101"/>
      <c r="E67" s="101"/>
      <c r="F67" s="20" t="s">
        <v>20</v>
      </c>
      <c r="G67" s="20">
        <v>12</v>
      </c>
      <c r="H67" s="20">
        <v>2500</v>
      </c>
      <c r="I67" s="20">
        <v>240</v>
      </c>
      <c r="J67" s="20">
        <f>J65</f>
        <v>72</v>
      </c>
      <c r="K67" s="53">
        <f t="shared" si="10"/>
        <v>3.3333333333333335</v>
      </c>
      <c r="L67" s="49"/>
      <c r="M67" s="22"/>
    </row>
    <row r="68" spans="1:13" s="2" customFormat="1" ht="15" customHeight="1" x14ac:dyDescent="0.25">
      <c r="A68" s="101" t="s">
        <v>116</v>
      </c>
      <c r="B68" s="101"/>
      <c r="C68" s="101"/>
      <c r="D68" s="101"/>
      <c r="E68" s="101"/>
      <c r="F68" s="20" t="s">
        <v>20</v>
      </c>
      <c r="G68" s="20">
        <v>4</v>
      </c>
      <c r="H68" s="20">
        <v>1000</v>
      </c>
      <c r="I68" s="20">
        <v>32</v>
      </c>
      <c r="J68" s="20">
        <f>J65</f>
        <v>72</v>
      </c>
      <c r="K68" s="53">
        <f t="shared" si="10"/>
        <v>0.44444444444444442</v>
      </c>
      <c r="L68" s="49"/>
      <c r="M68" s="22"/>
    </row>
    <row r="69" spans="1:13" s="2" customFormat="1" ht="15" customHeight="1" x14ac:dyDescent="0.25">
      <c r="A69" s="101" t="s">
        <v>117</v>
      </c>
      <c r="B69" s="101"/>
      <c r="C69" s="101"/>
      <c r="D69" s="101"/>
      <c r="E69" s="101"/>
      <c r="F69" s="20" t="s">
        <v>20</v>
      </c>
      <c r="G69" s="20">
        <v>12</v>
      </c>
      <c r="H69" s="20">
        <v>3250</v>
      </c>
      <c r="I69" s="20">
        <v>52</v>
      </c>
      <c r="J69" s="20">
        <f>J66</f>
        <v>72</v>
      </c>
      <c r="K69" s="53">
        <f t="shared" si="10"/>
        <v>0.72222222222222221</v>
      </c>
      <c r="L69" s="49"/>
      <c r="M69" s="22"/>
    </row>
    <row r="70" spans="1:13" customFormat="1" ht="18.75" customHeight="1" x14ac:dyDescent="0.25">
      <c r="A70" s="98" t="s">
        <v>21</v>
      </c>
      <c r="B70" s="99"/>
      <c r="C70" s="99"/>
      <c r="D70" s="99"/>
      <c r="E70" s="99"/>
      <c r="F70" s="99"/>
      <c r="G70" s="99"/>
      <c r="H70" s="100"/>
      <c r="I70" s="15">
        <f>SUM(I63:I69)</f>
        <v>1434.72</v>
      </c>
      <c r="J70" s="68">
        <f>J67</f>
        <v>72</v>
      </c>
      <c r="K70" s="15">
        <f>I70/J70</f>
        <v>19.926666666666666</v>
      </c>
      <c r="L70" s="49"/>
      <c r="M70" s="22"/>
    </row>
    <row r="71" spans="1:13" customFormat="1" ht="18.75" customHeight="1" x14ac:dyDescent="0.25">
      <c r="A71" s="58"/>
      <c r="B71" s="58"/>
      <c r="C71" s="58"/>
      <c r="D71" s="58"/>
      <c r="E71" s="58"/>
      <c r="F71" s="58"/>
      <c r="G71" s="58"/>
      <c r="H71" s="58"/>
      <c r="I71" s="24"/>
      <c r="J71" s="24"/>
      <c r="K71" s="24"/>
      <c r="L71" s="40"/>
      <c r="M71" s="22"/>
    </row>
    <row r="72" spans="1:13" s="2" customFormat="1" hidden="1" x14ac:dyDescent="0.25">
      <c r="A72" s="77" t="s">
        <v>86</v>
      </c>
      <c r="B72" s="77"/>
      <c r="C72" s="77"/>
      <c r="D72" s="77"/>
      <c r="E72" s="77"/>
      <c r="F72" s="77"/>
      <c r="G72" s="77"/>
      <c r="H72" s="77"/>
      <c r="I72" s="77"/>
      <c r="J72" s="77"/>
      <c r="K72" s="77"/>
      <c r="L72" s="77"/>
      <c r="M72" s="22"/>
    </row>
    <row r="73" spans="1:13" s="2" customFormat="1" ht="60" hidden="1" customHeight="1" x14ac:dyDescent="0.25">
      <c r="A73" s="94" t="s">
        <v>22</v>
      </c>
      <c r="B73" s="95"/>
      <c r="C73" s="95"/>
      <c r="D73" s="95"/>
      <c r="E73" s="96"/>
      <c r="F73" s="41" t="s">
        <v>8</v>
      </c>
      <c r="G73" s="41" t="s">
        <v>71</v>
      </c>
      <c r="H73" s="41" t="s">
        <v>72</v>
      </c>
      <c r="I73" s="41" t="s">
        <v>83</v>
      </c>
      <c r="J73" s="41" t="s">
        <v>77</v>
      </c>
      <c r="K73" s="42" t="s">
        <v>78</v>
      </c>
      <c r="L73" s="60"/>
      <c r="M73" s="22"/>
    </row>
    <row r="74" spans="1:13" s="2" customFormat="1" ht="18.75" hidden="1" customHeight="1" x14ac:dyDescent="0.25">
      <c r="A74" s="102" t="s">
        <v>102</v>
      </c>
      <c r="B74" s="103"/>
      <c r="C74" s="103"/>
      <c r="D74" s="103"/>
      <c r="E74" s="104"/>
      <c r="F74" s="20" t="s">
        <v>20</v>
      </c>
      <c r="G74" s="20"/>
      <c r="H74" s="20">
        <v>6000</v>
      </c>
      <c r="I74" s="20">
        <f>G74*H74</f>
        <v>0</v>
      </c>
      <c r="J74" s="20">
        <f>J68</f>
        <v>72</v>
      </c>
      <c r="K74" s="20">
        <f t="shared" ref="K74" si="11">I74/J74</f>
        <v>0</v>
      </c>
      <c r="L74" s="40"/>
      <c r="M74" s="22"/>
    </row>
    <row r="75" spans="1:13" s="2" customFormat="1" hidden="1" x14ac:dyDescent="0.25">
      <c r="A75" s="98" t="s">
        <v>87</v>
      </c>
      <c r="B75" s="99"/>
      <c r="C75" s="99"/>
      <c r="D75" s="99"/>
      <c r="E75" s="99"/>
      <c r="F75" s="99"/>
      <c r="G75" s="99"/>
      <c r="H75" s="99"/>
      <c r="I75" s="18">
        <f>SUM(I74:I74)</f>
        <v>0</v>
      </c>
      <c r="J75" s="18"/>
      <c r="K75" s="18">
        <f>SUM(K74:K74)</f>
        <v>0</v>
      </c>
      <c r="L75" s="40"/>
      <c r="M75" s="22"/>
    </row>
    <row r="76" spans="1:13" s="2" customFormat="1" hidden="1" x14ac:dyDescent="0.25">
      <c r="A76" s="58"/>
      <c r="B76" s="58"/>
      <c r="C76" s="58"/>
      <c r="D76" s="58"/>
      <c r="E76" s="58"/>
      <c r="F76" s="58"/>
      <c r="G76" s="58"/>
      <c r="H76" s="58"/>
      <c r="I76" s="19"/>
      <c r="J76" s="19"/>
      <c r="K76" s="19"/>
      <c r="L76" s="40"/>
      <c r="M76" s="22"/>
    </row>
    <row r="77" spans="1:13" s="2" customFormat="1" x14ac:dyDescent="0.25">
      <c r="A77" s="77" t="s">
        <v>88</v>
      </c>
      <c r="B77" s="77"/>
      <c r="C77" s="77"/>
      <c r="D77" s="77"/>
      <c r="E77" s="77"/>
      <c r="F77" s="77"/>
      <c r="G77" s="77"/>
      <c r="H77" s="77"/>
      <c r="I77" s="77"/>
      <c r="J77" s="77"/>
      <c r="K77" s="77"/>
      <c r="L77" s="77"/>
      <c r="M77" s="22"/>
    </row>
    <row r="78" spans="1:13" s="2" customFormat="1" ht="60" customHeight="1" x14ac:dyDescent="0.25">
      <c r="A78" s="94" t="s">
        <v>23</v>
      </c>
      <c r="B78" s="95"/>
      <c r="C78" s="95"/>
      <c r="D78" s="95"/>
      <c r="E78" s="96"/>
      <c r="F78" s="41" t="s">
        <v>8</v>
      </c>
      <c r="G78" s="41" t="s">
        <v>71</v>
      </c>
      <c r="H78" s="41" t="s">
        <v>72</v>
      </c>
      <c r="I78" s="41" t="s">
        <v>83</v>
      </c>
      <c r="J78" s="59" t="s">
        <v>77</v>
      </c>
      <c r="K78" s="42" t="s">
        <v>78</v>
      </c>
      <c r="L78" s="60"/>
      <c r="M78" s="60"/>
    </row>
    <row r="79" spans="1:13" s="2" customFormat="1" ht="39.75" customHeight="1" x14ac:dyDescent="0.25">
      <c r="A79" s="102" t="s">
        <v>24</v>
      </c>
      <c r="B79" s="103"/>
      <c r="C79" s="103"/>
      <c r="D79" s="103"/>
      <c r="E79" s="104"/>
      <c r="F79" s="61" t="s">
        <v>25</v>
      </c>
      <c r="G79" s="20">
        <v>4</v>
      </c>
      <c r="H79" s="20">
        <f>'Услуга №2 '!H89</f>
        <v>536.9</v>
      </c>
      <c r="I79" s="20">
        <v>206.17</v>
      </c>
      <c r="J79" s="53">
        <f>J74</f>
        <v>72</v>
      </c>
      <c r="K79" s="20">
        <f>I79/J79</f>
        <v>2.8634722222222222</v>
      </c>
      <c r="L79" s="40"/>
      <c r="M79" s="40"/>
    </row>
    <row r="80" spans="1:13" s="2" customFormat="1" ht="39" customHeight="1" x14ac:dyDescent="0.25">
      <c r="A80" s="102" t="str">
        <f>'Услуга №2 '!A90:E90</f>
        <v>Абонентская связь (дополнительно)</v>
      </c>
      <c r="B80" s="103"/>
      <c r="C80" s="103"/>
      <c r="D80" s="103"/>
      <c r="E80" s="104"/>
      <c r="F80" s="61" t="s">
        <v>25</v>
      </c>
      <c r="G80" s="20">
        <v>12</v>
      </c>
      <c r="H80" s="20">
        <f>'Услуга №2 '!H90</f>
        <v>76.7</v>
      </c>
      <c r="I80" s="20">
        <v>7.36</v>
      </c>
      <c r="J80" s="53">
        <v>72</v>
      </c>
      <c r="K80" s="20">
        <f t="shared" ref="K80:K81" si="12">I80/J80</f>
        <v>0.10222222222222223</v>
      </c>
      <c r="L80" s="40"/>
      <c r="M80" s="40"/>
    </row>
    <row r="81" spans="1:13" s="2" customFormat="1" ht="43.5" customHeight="1" x14ac:dyDescent="0.25">
      <c r="A81" s="102" t="str">
        <f>'Услуга №2 '!A91:E91</f>
        <v>Услуги междугородней связи</v>
      </c>
      <c r="B81" s="103"/>
      <c r="C81" s="103"/>
      <c r="D81" s="103"/>
      <c r="E81" s="104"/>
      <c r="F81" s="61" t="s">
        <v>25</v>
      </c>
      <c r="G81" s="20"/>
      <c r="H81" s="20"/>
      <c r="I81" s="20">
        <v>16.87</v>
      </c>
      <c r="J81" s="53">
        <v>72</v>
      </c>
      <c r="K81" s="20">
        <f t="shared" si="12"/>
        <v>0.23430555555555557</v>
      </c>
      <c r="L81" s="40"/>
      <c r="M81" s="40"/>
    </row>
    <row r="82" spans="1:13" s="2" customFormat="1" ht="27.75" customHeight="1" x14ac:dyDescent="0.25">
      <c r="A82" s="102" t="s">
        <v>89</v>
      </c>
      <c r="B82" s="103"/>
      <c r="C82" s="103"/>
      <c r="D82" s="103"/>
      <c r="E82" s="104"/>
      <c r="F82" s="61" t="s">
        <v>90</v>
      </c>
      <c r="G82" s="20">
        <v>12</v>
      </c>
      <c r="H82" s="20">
        <f>'Услуга №2 '!H92</f>
        <v>1000</v>
      </c>
      <c r="I82" s="20">
        <v>96</v>
      </c>
      <c r="J82" s="53">
        <f>J79</f>
        <v>72</v>
      </c>
      <c r="K82" s="20">
        <f>I82/J82</f>
        <v>1.3333333333333333</v>
      </c>
      <c r="L82" s="40"/>
      <c r="M82" s="40"/>
    </row>
    <row r="83" spans="1:13" s="2" customFormat="1" x14ac:dyDescent="0.25">
      <c r="A83" s="98" t="s">
        <v>26</v>
      </c>
      <c r="B83" s="99"/>
      <c r="C83" s="99"/>
      <c r="D83" s="99"/>
      <c r="E83" s="99"/>
      <c r="F83" s="99"/>
      <c r="G83" s="99"/>
      <c r="H83" s="100"/>
      <c r="I83" s="18">
        <f t="shared" ref="I83" si="13">SUM(I79:I82)</f>
        <v>326.39999999999998</v>
      </c>
      <c r="J83" s="18">
        <v>72</v>
      </c>
      <c r="K83" s="18">
        <f>SUM(K79:K82)</f>
        <v>4.5333333333333332</v>
      </c>
      <c r="L83" s="19"/>
      <c r="M83" s="40"/>
    </row>
    <row r="84" spans="1:13" s="2" customFormat="1" x14ac:dyDescent="0.25">
      <c r="A84" s="58"/>
      <c r="B84" s="58"/>
      <c r="C84" s="58"/>
      <c r="D84" s="58"/>
      <c r="E84" s="58"/>
      <c r="F84" s="58"/>
      <c r="G84" s="58"/>
      <c r="H84" s="58"/>
      <c r="I84" s="19"/>
      <c r="J84" s="19"/>
      <c r="K84" s="19"/>
      <c r="L84" s="19"/>
      <c r="M84" s="40"/>
    </row>
    <row r="85" spans="1:13" s="2" customFormat="1" x14ac:dyDescent="0.25">
      <c r="A85" s="58"/>
      <c r="B85" s="58"/>
      <c r="C85" s="58"/>
      <c r="D85" s="58"/>
      <c r="E85" s="58"/>
      <c r="F85" s="58"/>
      <c r="G85" s="58"/>
      <c r="H85" s="58"/>
      <c r="I85" s="19"/>
      <c r="J85" s="19"/>
      <c r="K85" s="19"/>
      <c r="L85" s="19"/>
      <c r="M85" s="40"/>
    </row>
    <row r="86" spans="1:13" s="2" customFormat="1" x14ac:dyDescent="0.25">
      <c r="A86" s="77" t="s">
        <v>43</v>
      </c>
      <c r="B86" s="77"/>
      <c r="C86" s="77"/>
      <c r="D86" s="77"/>
      <c r="E86" s="77"/>
      <c r="F86" s="77"/>
      <c r="G86" s="77"/>
      <c r="H86" s="77"/>
      <c r="I86" s="77"/>
      <c r="J86" s="77"/>
      <c r="K86" s="77"/>
      <c r="L86" s="77"/>
      <c r="M86" s="22"/>
    </row>
    <row r="87" spans="1:13" s="2" customFormat="1" ht="75" x14ac:dyDescent="0.25">
      <c r="A87" s="94" t="s">
        <v>5</v>
      </c>
      <c r="B87" s="95"/>
      <c r="C87" s="95"/>
      <c r="D87" s="95"/>
      <c r="E87" s="96"/>
      <c r="F87" s="41" t="s">
        <v>6</v>
      </c>
      <c r="G87" s="41" t="s">
        <v>1</v>
      </c>
      <c r="H87" s="41" t="s">
        <v>75</v>
      </c>
      <c r="I87" s="41" t="s">
        <v>76</v>
      </c>
      <c r="J87" s="41" t="s">
        <v>77</v>
      </c>
      <c r="K87" s="42" t="s">
        <v>78</v>
      </c>
      <c r="L87" s="60"/>
      <c r="M87" s="22"/>
    </row>
    <row r="88" spans="1:13" s="2" customFormat="1" ht="15" hidden="1" customHeight="1" x14ac:dyDescent="0.25">
      <c r="A88" s="76" t="s">
        <v>3</v>
      </c>
      <c r="B88" s="76"/>
      <c r="C88" s="76"/>
      <c r="D88" s="76"/>
      <c r="E88" s="76"/>
      <c r="F88" s="63">
        <f>'Услуга №1'!F85</f>
        <v>15388</v>
      </c>
      <c r="G88" s="72">
        <f t="shared" ref="G88:G94" si="14">L18</f>
        <v>8.0000000000000002E-3</v>
      </c>
      <c r="H88" s="16">
        <f>F88*12*G88</f>
        <v>1477.248</v>
      </c>
      <c r="I88" s="20">
        <f>H88*1.302</f>
        <v>1923.3768960000002</v>
      </c>
      <c r="J88" s="20">
        <f>J82</f>
        <v>72</v>
      </c>
      <c r="K88" s="20">
        <f>I88/J88</f>
        <v>26.713568000000002</v>
      </c>
      <c r="L88" s="40"/>
      <c r="M88" s="22"/>
    </row>
    <row r="89" spans="1:13" s="2" customFormat="1" ht="15" hidden="1" customHeight="1" x14ac:dyDescent="0.25">
      <c r="A89" s="76" t="s">
        <v>96</v>
      </c>
      <c r="B89" s="76"/>
      <c r="C89" s="76"/>
      <c r="D89" s="76"/>
      <c r="E89" s="76"/>
      <c r="F89" s="20">
        <f>'Услуга №2 '!F99</f>
        <v>11538</v>
      </c>
      <c r="G89" s="72">
        <f t="shared" si="14"/>
        <v>8.0000000000000002E-3</v>
      </c>
      <c r="H89" s="16">
        <f t="shared" ref="H89:H94" si="15">F89*12*G89</f>
        <v>1107.6479999999999</v>
      </c>
      <c r="I89" s="20">
        <f t="shared" ref="I89:I94" si="16">H89*1.302</f>
        <v>1442.157696</v>
      </c>
      <c r="J89" s="20">
        <f>J88</f>
        <v>72</v>
      </c>
      <c r="K89" s="20">
        <f t="shared" ref="K89:K94" si="17">I89/J89</f>
        <v>20.029968</v>
      </c>
      <c r="L89" s="40"/>
      <c r="M89" s="22"/>
    </row>
    <row r="90" spans="1:13" s="2" customFormat="1" ht="15" hidden="1" customHeight="1" x14ac:dyDescent="0.25">
      <c r="A90" s="76" t="s">
        <v>97</v>
      </c>
      <c r="B90" s="76"/>
      <c r="C90" s="76"/>
      <c r="D90" s="76"/>
      <c r="E90" s="76"/>
      <c r="F90" s="20">
        <f>'Услуга №1'!F87</f>
        <v>11538</v>
      </c>
      <c r="G90" s="72">
        <f t="shared" si="14"/>
        <v>8.0000000000000002E-3</v>
      </c>
      <c r="H90" s="16">
        <f t="shared" si="15"/>
        <v>1107.6479999999999</v>
      </c>
      <c r="I90" s="20">
        <f t="shared" si="16"/>
        <v>1442.157696</v>
      </c>
      <c r="J90" s="20">
        <f>J89</f>
        <v>72</v>
      </c>
      <c r="K90" s="20">
        <f t="shared" si="17"/>
        <v>20.029968</v>
      </c>
      <c r="L90" s="40"/>
      <c r="M90" s="22"/>
    </row>
    <row r="91" spans="1:13" s="2" customFormat="1" ht="15" hidden="1" customHeight="1" x14ac:dyDescent="0.25">
      <c r="A91" s="76" t="s">
        <v>70</v>
      </c>
      <c r="B91" s="76"/>
      <c r="C91" s="76"/>
      <c r="D91" s="76"/>
      <c r="E91" s="76"/>
      <c r="F91" s="20">
        <f>'Услуга №1'!F88</f>
        <v>11538</v>
      </c>
      <c r="G91" s="72">
        <f t="shared" si="14"/>
        <v>8.0000000000000002E-3</v>
      </c>
      <c r="H91" s="16">
        <f t="shared" si="15"/>
        <v>1107.6479999999999</v>
      </c>
      <c r="I91" s="20">
        <f t="shared" si="16"/>
        <v>1442.157696</v>
      </c>
      <c r="J91" s="20">
        <f>J89</f>
        <v>72</v>
      </c>
      <c r="K91" s="20">
        <f t="shared" si="17"/>
        <v>20.029968</v>
      </c>
      <c r="L91" s="40"/>
      <c r="M91" s="22"/>
    </row>
    <row r="92" spans="1:13" s="2" customFormat="1" ht="15.75" hidden="1" customHeight="1" x14ac:dyDescent="0.25">
      <c r="A92" s="76" t="s">
        <v>51</v>
      </c>
      <c r="B92" s="76"/>
      <c r="C92" s="76"/>
      <c r="D92" s="76"/>
      <c r="E92" s="76"/>
      <c r="F92" s="20">
        <f>'Услуга №1'!F89</f>
        <v>6556</v>
      </c>
      <c r="G92" s="72">
        <f t="shared" si="14"/>
        <v>1.6E-2</v>
      </c>
      <c r="H92" s="16">
        <f t="shared" si="15"/>
        <v>1258.752</v>
      </c>
      <c r="I92" s="20">
        <f t="shared" si="16"/>
        <v>1638.8951039999999</v>
      </c>
      <c r="J92" s="20">
        <f>J90</f>
        <v>72</v>
      </c>
      <c r="K92" s="20">
        <f t="shared" si="17"/>
        <v>22.762432</v>
      </c>
      <c r="L92" s="40"/>
      <c r="M92" s="22"/>
    </row>
    <row r="93" spans="1:13" s="2" customFormat="1" ht="14.25" hidden="1" customHeight="1" x14ac:dyDescent="0.25">
      <c r="A93" s="76" t="s">
        <v>49</v>
      </c>
      <c r="B93" s="76"/>
      <c r="C93" s="76"/>
      <c r="D93" s="76"/>
      <c r="E93" s="76"/>
      <c r="F93" s="63">
        <f>'Услуга №1'!F90</f>
        <v>11538</v>
      </c>
      <c r="G93" s="72">
        <f>L23</f>
        <v>2.4E-2</v>
      </c>
      <c r="H93" s="16">
        <f t="shared" si="15"/>
        <v>3322.944</v>
      </c>
      <c r="I93" s="20">
        <f t="shared" si="16"/>
        <v>4326.4730879999997</v>
      </c>
      <c r="J93" s="20">
        <f>J91</f>
        <v>72</v>
      </c>
      <c r="K93" s="20">
        <f t="shared" si="17"/>
        <v>60.089903999999997</v>
      </c>
      <c r="L93" s="40"/>
      <c r="M93" s="22"/>
    </row>
    <row r="94" spans="1:13" s="2" customFormat="1" ht="15" hidden="1" customHeight="1" x14ac:dyDescent="0.25">
      <c r="A94" s="107" t="s">
        <v>56</v>
      </c>
      <c r="B94" s="108"/>
      <c r="C94" s="108"/>
      <c r="D94" s="108"/>
      <c r="E94" s="109"/>
      <c r="F94" s="63">
        <f>'Услуга №2 '!F100</f>
        <v>5669</v>
      </c>
      <c r="G94" s="72">
        <f t="shared" si="14"/>
        <v>8.0000000000000002E-3</v>
      </c>
      <c r="H94" s="16">
        <f t="shared" si="15"/>
        <v>544.22400000000005</v>
      </c>
      <c r="I94" s="20">
        <f t="shared" si="16"/>
        <v>708.57964800000013</v>
      </c>
      <c r="J94" s="20">
        <f t="shared" ref="J94:J95" si="18">J92</f>
        <v>72</v>
      </c>
      <c r="K94" s="20">
        <f t="shared" si="17"/>
        <v>9.8413840000000015</v>
      </c>
      <c r="L94" s="40"/>
      <c r="M94" s="22"/>
    </row>
    <row r="95" spans="1:13" customFormat="1" ht="20.25" customHeight="1" x14ac:dyDescent="0.25">
      <c r="A95" s="51" t="s">
        <v>27</v>
      </c>
      <c r="B95" s="52"/>
      <c r="C95" s="52"/>
      <c r="D95" s="52"/>
      <c r="E95" s="52"/>
      <c r="F95" s="15">
        <v>14753</v>
      </c>
      <c r="G95" s="15">
        <f>SUM(G88:G94)</f>
        <v>8.0000000000000016E-2</v>
      </c>
      <c r="H95" s="15">
        <f>F95*G95*12</f>
        <v>14162.880000000003</v>
      </c>
      <c r="I95" s="18">
        <f>H95*1.302</f>
        <v>18440.069760000006</v>
      </c>
      <c r="J95" s="68">
        <f t="shared" si="18"/>
        <v>72</v>
      </c>
      <c r="K95" s="18">
        <f>I95/J95</f>
        <v>256.11208000000011</v>
      </c>
      <c r="L95" s="40"/>
      <c r="M95" s="22"/>
    </row>
    <row r="96" spans="1:13" s="2" customFormat="1" ht="12" customHeight="1" x14ac:dyDescent="0.25">
      <c r="A96" s="22"/>
      <c r="B96" s="22"/>
      <c r="C96" s="22"/>
      <c r="D96" s="22"/>
      <c r="E96" s="22"/>
      <c r="F96" s="64"/>
      <c r="G96" s="64"/>
      <c r="H96" s="64"/>
      <c r="I96" s="64"/>
      <c r="J96" s="64"/>
      <c r="K96" s="64"/>
      <c r="L96" s="64"/>
      <c r="M96" s="22"/>
    </row>
    <row r="97" spans="1:13" customFormat="1" x14ac:dyDescent="0.25">
      <c r="A97" s="92" t="s">
        <v>91</v>
      </c>
      <c r="B97" s="92"/>
      <c r="C97" s="92"/>
      <c r="D97" s="92"/>
      <c r="E97" s="92"/>
      <c r="F97" s="92"/>
      <c r="G97" s="92"/>
      <c r="H97" s="92"/>
      <c r="I97" s="92"/>
      <c r="J97" s="92"/>
      <c r="K97" s="92"/>
      <c r="L97" s="110"/>
      <c r="M97" s="22"/>
    </row>
    <row r="98" spans="1:13" customFormat="1" ht="45" x14ac:dyDescent="0.25">
      <c r="A98" s="78" t="s">
        <v>92</v>
      </c>
      <c r="B98" s="78"/>
      <c r="C98" s="78"/>
      <c r="D98" s="78"/>
      <c r="E98" s="78"/>
      <c r="F98" s="41" t="s">
        <v>8</v>
      </c>
      <c r="G98" s="41" t="s">
        <v>71</v>
      </c>
      <c r="H98" s="41" t="s">
        <v>72</v>
      </c>
      <c r="I98" s="41" t="s">
        <v>83</v>
      </c>
      <c r="J98" s="41" t="s">
        <v>77</v>
      </c>
      <c r="K98" s="46" t="s">
        <v>78</v>
      </c>
      <c r="L98" s="47"/>
      <c r="M98" s="22"/>
    </row>
    <row r="99" spans="1:13" customFormat="1" ht="30.75" customHeight="1" x14ac:dyDescent="0.25">
      <c r="A99" s="101" t="s">
        <v>118</v>
      </c>
      <c r="B99" s="101"/>
      <c r="C99" s="101"/>
      <c r="D99" s="101"/>
      <c r="E99" s="101"/>
      <c r="F99" s="20"/>
      <c r="G99" s="20"/>
      <c r="H99" s="16"/>
      <c r="I99" s="16">
        <v>219.07</v>
      </c>
      <c r="J99" s="20">
        <v>72</v>
      </c>
      <c r="K99" s="53">
        <f>I99/J99</f>
        <v>3.0426388888888889</v>
      </c>
      <c r="L99" s="49"/>
      <c r="M99" s="22"/>
    </row>
    <row r="100" spans="1:13" customFormat="1" x14ac:dyDescent="0.25">
      <c r="A100" s="76" t="s">
        <v>100</v>
      </c>
      <c r="B100" s="76"/>
      <c r="C100" s="76"/>
      <c r="D100" s="76"/>
      <c r="E100" s="76"/>
      <c r="F100" s="20"/>
      <c r="G100" s="20"/>
      <c r="H100" s="16"/>
      <c r="I100" s="16">
        <v>288</v>
      </c>
      <c r="J100" s="20">
        <f>J99</f>
        <v>72</v>
      </c>
      <c r="K100" s="53">
        <f>I100/J100</f>
        <v>4</v>
      </c>
      <c r="L100" s="49"/>
      <c r="M100" s="22"/>
    </row>
    <row r="101" spans="1:13" customFormat="1" x14ac:dyDescent="0.25">
      <c r="A101" s="98" t="s">
        <v>93</v>
      </c>
      <c r="B101" s="99"/>
      <c r="C101" s="99"/>
      <c r="D101" s="99"/>
      <c r="E101" s="99"/>
      <c r="F101" s="99"/>
      <c r="G101" s="99"/>
      <c r="H101" s="99"/>
      <c r="I101" s="18">
        <f>SUM(I99:I100)</f>
        <v>507.07</v>
      </c>
      <c r="J101" s="18">
        <v>72</v>
      </c>
      <c r="K101" s="18">
        <f t="shared" ref="K101" si="19">SUM(K99:K100)</f>
        <v>7.0426388888888889</v>
      </c>
      <c r="L101" s="49"/>
      <c r="M101" s="22"/>
    </row>
    <row r="102" spans="1:13" customFormat="1" x14ac:dyDescent="0.25">
      <c r="A102" s="58"/>
      <c r="B102" s="58"/>
      <c r="C102" s="58"/>
      <c r="D102" s="58"/>
      <c r="E102" s="58"/>
      <c r="F102" s="58"/>
      <c r="G102" s="58"/>
      <c r="H102" s="58"/>
      <c r="I102" s="19"/>
      <c r="J102" s="19"/>
      <c r="K102" s="19"/>
      <c r="L102" s="40"/>
      <c r="M102" s="22"/>
    </row>
    <row r="103" spans="1:13" customFormat="1" x14ac:dyDescent="0.25">
      <c r="A103" s="110" t="s">
        <v>119</v>
      </c>
      <c r="B103" s="110"/>
      <c r="C103" s="110"/>
      <c r="D103" s="110"/>
      <c r="E103" s="110"/>
      <c r="F103" s="110"/>
      <c r="G103" s="110"/>
      <c r="H103" s="110"/>
      <c r="I103" s="110"/>
      <c r="J103" s="110"/>
      <c r="K103" s="110"/>
      <c r="L103" s="110"/>
      <c r="M103" s="22"/>
    </row>
    <row r="104" spans="1:13" customFormat="1" ht="45" x14ac:dyDescent="0.25">
      <c r="A104" s="78" t="s">
        <v>92</v>
      </c>
      <c r="B104" s="78"/>
      <c r="C104" s="78"/>
      <c r="D104" s="78"/>
      <c r="E104" s="78"/>
      <c r="F104" s="41" t="s">
        <v>8</v>
      </c>
      <c r="G104" s="41" t="s">
        <v>71</v>
      </c>
      <c r="H104" s="41" t="s">
        <v>72</v>
      </c>
      <c r="I104" s="41" t="s">
        <v>83</v>
      </c>
      <c r="J104" s="41" t="s">
        <v>77</v>
      </c>
      <c r="K104" s="42" t="s">
        <v>78</v>
      </c>
      <c r="L104" s="47"/>
      <c r="M104" s="22"/>
    </row>
    <row r="105" spans="1:13" customFormat="1" x14ac:dyDescent="0.25">
      <c r="A105" s="76" t="s">
        <v>121</v>
      </c>
      <c r="B105" s="76"/>
      <c r="C105" s="76"/>
      <c r="D105" s="76"/>
      <c r="E105" s="76"/>
      <c r="F105" s="20"/>
      <c r="G105" s="20"/>
      <c r="H105" s="16"/>
      <c r="I105" s="16">
        <v>5.28</v>
      </c>
      <c r="J105" s="20">
        <v>72</v>
      </c>
      <c r="K105" s="53">
        <f>I105/J105</f>
        <v>7.3333333333333334E-2</v>
      </c>
      <c r="L105" s="49"/>
      <c r="M105" s="22"/>
    </row>
    <row r="106" spans="1:13" customFormat="1" hidden="1" x14ac:dyDescent="0.25">
      <c r="A106" s="76" t="s">
        <v>103</v>
      </c>
      <c r="B106" s="76"/>
      <c r="C106" s="76"/>
      <c r="D106" s="76"/>
      <c r="E106" s="76"/>
      <c r="F106" s="20" t="s">
        <v>28</v>
      </c>
      <c r="G106" s="20"/>
      <c r="H106" s="16"/>
      <c r="I106" s="16">
        <f>G106*H106</f>
        <v>0</v>
      </c>
      <c r="J106" s="20">
        <f>J105</f>
        <v>72</v>
      </c>
      <c r="K106" s="53">
        <f>I106/J106</f>
        <v>0</v>
      </c>
      <c r="L106" s="49"/>
      <c r="M106" s="22"/>
    </row>
    <row r="107" spans="1:13" customFormat="1" x14ac:dyDescent="0.25">
      <c r="A107" s="98" t="s">
        <v>120</v>
      </c>
      <c r="B107" s="99"/>
      <c r="C107" s="99"/>
      <c r="D107" s="99"/>
      <c r="E107" s="99"/>
      <c r="F107" s="99"/>
      <c r="G107" s="99"/>
      <c r="H107" s="99"/>
      <c r="I107" s="18">
        <f>SUM(I105:I106)</f>
        <v>5.28</v>
      </c>
      <c r="J107" s="18">
        <v>72</v>
      </c>
      <c r="K107" s="18">
        <f t="shared" ref="K107" si="20">SUM(K105:K106)</f>
        <v>7.3333333333333334E-2</v>
      </c>
      <c r="L107" s="49"/>
      <c r="M107" s="22"/>
    </row>
    <row r="108" spans="1:13" customFormat="1" x14ac:dyDescent="0.25">
      <c r="A108" s="65"/>
      <c r="B108" s="65"/>
      <c r="C108" s="65"/>
      <c r="D108" s="65"/>
      <c r="E108" s="65"/>
      <c r="F108" s="65"/>
      <c r="G108" s="65"/>
      <c r="H108" s="65"/>
      <c r="I108" s="39"/>
      <c r="J108" s="39"/>
      <c r="K108" s="39"/>
      <c r="L108" s="40"/>
      <c r="M108" s="22"/>
    </row>
    <row r="109" spans="1:13" customFormat="1" x14ac:dyDescent="0.25">
      <c r="A109" s="92" t="s">
        <v>122</v>
      </c>
      <c r="B109" s="92"/>
      <c r="C109" s="92"/>
      <c r="D109" s="92"/>
      <c r="E109" s="92"/>
      <c r="F109" s="92"/>
      <c r="G109" s="92"/>
      <c r="H109" s="92"/>
      <c r="I109" s="92"/>
      <c r="J109" s="92"/>
      <c r="K109" s="92"/>
      <c r="L109" s="110"/>
      <c r="M109" s="22"/>
    </row>
    <row r="110" spans="1:13" customFormat="1" ht="45" x14ac:dyDescent="0.25">
      <c r="A110" s="78" t="s">
        <v>92</v>
      </c>
      <c r="B110" s="78"/>
      <c r="C110" s="78"/>
      <c r="D110" s="78"/>
      <c r="E110" s="78"/>
      <c r="F110" s="41" t="s">
        <v>8</v>
      </c>
      <c r="G110" s="41" t="s">
        <v>71</v>
      </c>
      <c r="H110" s="41" t="s">
        <v>72</v>
      </c>
      <c r="I110" s="41" t="s">
        <v>83</v>
      </c>
      <c r="J110" s="41" t="s">
        <v>77</v>
      </c>
      <c r="K110" s="46" t="s">
        <v>78</v>
      </c>
      <c r="L110" s="47"/>
      <c r="M110" s="22"/>
    </row>
    <row r="111" spans="1:13" customFormat="1" x14ac:dyDescent="0.25">
      <c r="A111" s="76" t="s">
        <v>123</v>
      </c>
      <c r="B111" s="76"/>
      <c r="C111" s="76"/>
      <c r="D111" s="76"/>
      <c r="E111" s="76"/>
      <c r="F111" s="20"/>
      <c r="G111" s="20"/>
      <c r="H111" s="16"/>
      <c r="I111" s="16">
        <v>385.7</v>
      </c>
      <c r="J111" s="20">
        <v>72</v>
      </c>
      <c r="K111" s="53">
        <f>I111/J111</f>
        <v>5.3569444444444443</v>
      </c>
      <c r="L111" s="49"/>
      <c r="M111" s="22"/>
    </row>
    <row r="112" spans="1:13" customFormat="1" hidden="1" x14ac:dyDescent="0.25">
      <c r="A112" s="76" t="s">
        <v>103</v>
      </c>
      <c r="B112" s="76"/>
      <c r="C112" s="76"/>
      <c r="D112" s="76"/>
      <c r="E112" s="76"/>
      <c r="F112" s="20" t="s">
        <v>28</v>
      </c>
      <c r="G112" s="20"/>
      <c r="H112" s="16"/>
      <c r="I112" s="16">
        <f>G112*H112</f>
        <v>0</v>
      </c>
      <c r="J112" s="20">
        <f>J111</f>
        <v>72</v>
      </c>
      <c r="K112" s="53">
        <f>I112/J112</f>
        <v>0</v>
      </c>
      <c r="L112" s="49"/>
      <c r="M112" s="22"/>
    </row>
    <row r="113" spans="1:14" customFormat="1" x14ac:dyDescent="0.25">
      <c r="A113" s="98" t="s">
        <v>126</v>
      </c>
      <c r="B113" s="99"/>
      <c r="C113" s="99"/>
      <c r="D113" s="99"/>
      <c r="E113" s="99"/>
      <c r="F113" s="99"/>
      <c r="G113" s="99"/>
      <c r="H113" s="99"/>
      <c r="I113" s="18">
        <f>SUM(I111:I112)</f>
        <v>385.7</v>
      </c>
      <c r="J113" s="18">
        <v>72</v>
      </c>
      <c r="K113" s="18">
        <f t="shared" ref="K113" si="21">SUM(K111:K112)</f>
        <v>5.3569444444444443</v>
      </c>
      <c r="L113" s="49"/>
      <c r="M113" s="22"/>
    </row>
    <row r="114" spans="1:14" customFormat="1" x14ac:dyDescent="0.25">
      <c r="A114" s="65"/>
      <c r="B114" s="65"/>
      <c r="C114" s="65"/>
      <c r="D114" s="65"/>
      <c r="E114" s="65"/>
      <c r="F114" s="65"/>
      <c r="G114" s="65"/>
      <c r="H114" s="65"/>
      <c r="I114" s="39"/>
      <c r="J114" s="39"/>
      <c r="K114" s="39"/>
      <c r="L114" s="40"/>
      <c r="M114" s="22"/>
    </row>
    <row r="115" spans="1:14" customFormat="1" x14ac:dyDescent="0.25">
      <c r="A115" s="92" t="s">
        <v>124</v>
      </c>
      <c r="B115" s="92"/>
      <c r="C115" s="92"/>
      <c r="D115" s="92"/>
      <c r="E115" s="92"/>
      <c r="F115" s="92"/>
      <c r="G115" s="92"/>
      <c r="H115" s="92"/>
      <c r="I115" s="92"/>
      <c r="J115" s="92"/>
      <c r="K115" s="92"/>
      <c r="L115" s="110"/>
      <c r="M115" s="22"/>
    </row>
    <row r="116" spans="1:14" customFormat="1" ht="45" x14ac:dyDescent="0.25">
      <c r="A116" s="78" t="s">
        <v>92</v>
      </c>
      <c r="B116" s="78"/>
      <c r="C116" s="78"/>
      <c r="D116" s="78"/>
      <c r="E116" s="78"/>
      <c r="F116" s="41" t="s">
        <v>8</v>
      </c>
      <c r="G116" s="41" t="s">
        <v>71</v>
      </c>
      <c r="H116" s="41" t="s">
        <v>72</v>
      </c>
      <c r="I116" s="41" t="s">
        <v>83</v>
      </c>
      <c r="J116" s="41" t="s">
        <v>77</v>
      </c>
      <c r="K116" s="46" t="s">
        <v>78</v>
      </c>
      <c r="L116" s="47"/>
      <c r="M116" s="22"/>
    </row>
    <row r="117" spans="1:14" customFormat="1" x14ac:dyDescent="0.25">
      <c r="A117" s="76" t="s">
        <v>125</v>
      </c>
      <c r="B117" s="76"/>
      <c r="C117" s="76"/>
      <c r="D117" s="76"/>
      <c r="E117" s="76"/>
      <c r="F117" s="20"/>
      <c r="G117" s="20"/>
      <c r="H117" s="16"/>
      <c r="I117" s="16">
        <v>139.54</v>
      </c>
      <c r="J117" s="20">
        <f>J111</f>
        <v>72</v>
      </c>
      <c r="K117" s="53">
        <f>I117/J117</f>
        <v>1.9380555555555554</v>
      </c>
      <c r="L117" s="49"/>
      <c r="M117" s="22"/>
    </row>
    <row r="118" spans="1:14" customFormat="1" hidden="1" x14ac:dyDescent="0.25">
      <c r="A118" s="76" t="s">
        <v>103</v>
      </c>
      <c r="B118" s="76"/>
      <c r="C118" s="76"/>
      <c r="D118" s="76"/>
      <c r="E118" s="76"/>
      <c r="F118" s="20" t="s">
        <v>28</v>
      </c>
      <c r="G118" s="20"/>
      <c r="H118" s="16"/>
      <c r="I118" s="16">
        <f>G118*H118</f>
        <v>0</v>
      </c>
      <c r="J118" s="20">
        <f>J117</f>
        <v>72</v>
      </c>
      <c r="K118" s="53">
        <f>I118/J118</f>
        <v>0</v>
      </c>
      <c r="L118" s="49"/>
      <c r="M118" s="22"/>
    </row>
    <row r="119" spans="1:14" customFormat="1" x14ac:dyDescent="0.25">
      <c r="A119" s="98" t="s">
        <v>127</v>
      </c>
      <c r="B119" s="99"/>
      <c r="C119" s="99"/>
      <c r="D119" s="99"/>
      <c r="E119" s="99"/>
      <c r="F119" s="99"/>
      <c r="G119" s="99"/>
      <c r="H119" s="99"/>
      <c r="I119" s="18">
        <f>SUM(I117:I118)</f>
        <v>139.54</v>
      </c>
      <c r="J119" s="18">
        <v>72</v>
      </c>
      <c r="K119" s="18">
        <f t="shared" ref="K119" si="22">SUM(K117:K118)</f>
        <v>1.9380555555555554</v>
      </c>
      <c r="L119" s="49"/>
      <c r="M119" s="22"/>
    </row>
    <row r="120" spans="1:14" s="2" customFormat="1" x14ac:dyDescent="0.25">
      <c r="A120" s="22"/>
      <c r="B120" s="22"/>
      <c r="C120" s="22"/>
      <c r="D120" s="22"/>
      <c r="E120" s="22"/>
      <c r="F120" s="64"/>
      <c r="G120" s="64"/>
      <c r="H120" s="64"/>
      <c r="I120" s="64"/>
      <c r="J120" s="64"/>
      <c r="K120" s="64"/>
      <c r="L120" s="64"/>
      <c r="M120" s="22"/>
    </row>
    <row r="121" spans="1:14" s="2" customFormat="1" ht="12.75" customHeight="1" x14ac:dyDescent="0.25">
      <c r="A121" s="92" t="s">
        <v>29</v>
      </c>
      <c r="B121" s="92"/>
      <c r="C121" s="92"/>
      <c r="D121" s="92"/>
      <c r="E121" s="92"/>
      <c r="F121" s="92"/>
      <c r="G121" s="92"/>
      <c r="H121" s="92"/>
      <c r="I121" s="92"/>
      <c r="J121" s="92"/>
      <c r="K121" s="92"/>
      <c r="L121" s="92"/>
      <c r="M121" s="22"/>
    </row>
    <row r="122" spans="1:14" s="2" customFormat="1" ht="15" customHeight="1" x14ac:dyDescent="0.25">
      <c r="A122" s="93" t="s">
        <v>30</v>
      </c>
      <c r="B122" s="93"/>
      <c r="C122" s="93"/>
      <c r="D122" s="94" t="s">
        <v>31</v>
      </c>
      <c r="E122" s="95"/>
      <c r="F122" s="95"/>
      <c r="G122" s="95"/>
      <c r="H122" s="95"/>
      <c r="I122" s="95"/>
      <c r="J122" s="96"/>
      <c r="K122" s="93" t="s">
        <v>42</v>
      </c>
      <c r="L122" s="93"/>
      <c r="M122" s="22"/>
    </row>
    <row r="123" spans="1:14" s="2" customFormat="1" ht="30" x14ac:dyDescent="0.25">
      <c r="A123" s="20" t="s">
        <v>32</v>
      </c>
      <c r="B123" s="43" t="s">
        <v>33</v>
      </c>
      <c r="C123" s="20" t="s">
        <v>34</v>
      </c>
      <c r="D123" s="20" t="s">
        <v>35</v>
      </c>
      <c r="E123" s="20" t="s">
        <v>36</v>
      </c>
      <c r="F123" s="20" t="s">
        <v>37</v>
      </c>
      <c r="G123" s="20" t="s">
        <v>38</v>
      </c>
      <c r="H123" s="20" t="s">
        <v>39</v>
      </c>
      <c r="I123" s="20" t="s">
        <v>40</v>
      </c>
      <c r="J123" s="20" t="s">
        <v>41</v>
      </c>
      <c r="K123" s="93"/>
      <c r="L123" s="93"/>
      <c r="M123" s="22"/>
    </row>
    <row r="124" spans="1:14" s="2" customFormat="1" x14ac:dyDescent="0.25">
      <c r="A124" s="20">
        <f>K50</f>
        <v>1045.8103424999999</v>
      </c>
      <c r="B124" s="20"/>
      <c r="C124" s="20"/>
      <c r="D124" s="20">
        <f>K59</f>
        <v>251.05421527777779</v>
      </c>
      <c r="E124" s="20">
        <f>K70</f>
        <v>19.926666666666666</v>
      </c>
      <c r="F124" s="20"/>
      <c r="G124" s="20">
        <f>K83</f>
        <v>4.5333333333333332</v>
      </c>
      <c r="H124" s="20">
        <f>K101</f>
        <v>7.0426388888888889</v>
      </c>
      <c r="I124" s="20">
        <f>K95</f>
        <v>256.11208000000011</v>
      </c>
      <c r="J124" s="20">
        <f>K107+K113+K119</f>
        <v>7.3683333333333332</v>
      </c>
      <c r="K124" s="87">
        <f>SUM(A124:J124)</f>
        <v>1591.84761</v>
      </c>
      <c r="L124" s="88"/>
      <c r="M124" s="22"/>
    </row>
    <row r="125" spans="1:14" s="2" customFormat="1" x14ac:dyDescent="0.25">
      <c r="A125" s="22"/>
      <c r="B125" s="22"/>
      <c r="C125" s="22"/>
      <c r="D125" s="22"/>
      <c r="E125" s="22"/>
      <c r="F125" s="22"/>
      <c r="G125" s="22"/>
      <c r="H125" s="22"/>
      <c r="I125" s="22"/>
      <c r="J125" s="22"/>
      <c r="K125" s="22"/>
      <c r="L125" s="22"/>
      <c r="M125" s="22"/>
    </row>
    <row r="126" spans="1:14" customFormat="1" ht="15.75" x14ac:dyDescent="0.25">
      <c r="A126" s="66" t="s">
        <v>67</v>
      </c>
      <c r="B126" s="67"/>
      <c r="C126" s="67"/>
      <c r="D126" s="67"/>
      <c r="E126" s="67"/>
      <c r="F126" s="89" t="str">
        <f>'Услуга №1'!F123:H123</f>
        <v xml:space="preserve">          О.Е. Федичкина</v>
      </c>
      <c r="G126" s="90"/>
      <c r="H126" s="90"/>
      <c r="I126" s="22"/>
      <c r="J126" s="22"/>
      <c r="K126" s="22"/>
      <c r="L126" s="22"/>
      <c r="M126" s="22"/>
      <c r="N126" s="2"/>
    </row>
    <row r="127" spans="1:14" customFormat="1" x14ac:dyDescent="0.25">
      <c r="A127" s="22"/>
      <c r="B127" s="22"/>
      <c r="C127" s="22"/>
      <c r="D127" s="22"/>
      <c r="E127" s="22"/>
      <c r="F127" s="22"/>
      <c r="G127" s="22"/>
      <c r="H127" s="22"/>
      <c r="I127" s="22"/>
      <c r="J127" s="22"/>
      <c r="K127" s="22"/>
      <c r="L127" s="22"/>
      <c r="M127" s="22"/>
      <c r="N127" s="2"/>
    </row>
    <row r="128" spans="1:14" customFormat="1" x14ac:dyDescent="0.25">
      <c r="A128" s="22"/>
      <c r="B128" s="22"/>
      <c r="C128" s="22"/>
      <c r="D128" s="22"/>
      <c r="E128" s="22"/>
      <c r="F128" s="22"/>
      <c r="G128" s="22"/>
      <c r="H128" s="22"/>
      <c r="I128" s="21">
        <f>I50+I59+I70+I83+I95+I101+I107+I113+I119-0.01</f>
        <v>114613.01792</v>
      </c>
      <c r="J128" s="22"/>
      <c r="K128" s="21">
        <f>K124*J117-0.01</f>
        <v>114613.01792000001</v>
      </c>
      <c r="L128" s="22"/>
      <c r="M128" s="22"/>
      <c r="N128" s="2"/>
    </row>
    <row r="129" spans="1:14" customFormat="1" x14ac:dyDescent="0.25">
      <c r="A129" s="69" t="str">
        <f>'Услуга №2 '!A135:D135</f>
        <v>Лонская Клавдия Алексеевна</v>
      </c>
      <c r="B129" s="27"/>
      <c r="C129" s="69"/>
      <c r="D129" s="22"/>
      <c r="E129" s="22"/>
      <c r="F129" s="22"/>
      <c r="G129" s="22"/>
      <c r="H129" s="22"/>
      <c r="I129" s="22"/>
      <c r="J129" s="22"/>
      <c r="K129" s="22"/>
      <c r="L129" s="22"/>
      <c r="M129" s="22"/>
      <c r="N129" s="2"/>
    </row>
    <row r="130" spans="1:14" customFormat="1" x14ac:dyDescent="0.25">
      <c r="A130" s="69" t="s">
        <v>61</v>
      </c>
      <c r="B130" s="27"/>
      <c r="C130" s="69"/>
      <c r="D130" s="27"/>
      <c r="E130" s="27"/>
      <c r="F130" s="27"/>
      <c r="G130" s="27"/>
      <c r="H130" s="27"/>
      <c r="I130" s="27"/>
      <c r="J130" s="27"/>
      <c r="K130" s="27"/>
      <c r="L130" s="27"/>
      <c r="M130" s="27"/>
    </row>
    <row r="131" spans="1:14" x14ac:dyDescent="0.25">
      <c r="A131" s="28"/>
      <c r="B131" s="28"/>
      <c r="C131" s="28"/>
      <c r="D131" s="28"/>
      <c r="E131" s="28"/>
      <c r="F131" s="28"/>
      <c r="G131" s="28"/>
      <c r="H131" s="28"/>
      <c r="I131" s="28"/>
      <c r="J131" s="28"/>
      <c r="K131" s="28"/>
      <c r="L131" s="28"/>
      <c r="M131" s="28"/>
    </row>
    <row r="132" spans="1:14" x14ac:dyDescent="0.25">
      <c r="A132" s="14"/>
      <c r="B132" s="14"/>
      <c r="C132" s="14"/>
      <c r="D132" s="14"/>
      <c r="E132" s="14"/>
      <c r="F132" s="14"/>
      <c r="G132" s="14"/>
      <c r="H132" s="14"/>
      <c r="I132" s="14"/>
      <c r="J132" s="14"/>
      <c r="K132" s="14"/>
      <c r="L132" s="14"/>
      <c r="M132" s="14"/>
    </row>
    <row r="133" spans="1:14" x14ac:dyDescent="0.25">
      <c r="A133" s="14"/>
      <c r="B133" s="14"/>
      <c r="C133" s="14"/>
      <c r="D133" s="14"/>
      <c r="E133" s="14"/>
      <c r="F133" s="14"/>
      <c r="G133" s="14"/>
      <c r="H133" s="14"/>
      <c r="I133" s="14"/>
      <c r="J133" s="14"/>
      <c r="K133" s="14"/>
      <c r="L133" s="14"/>
      <c r="M133" s="14"/>
    </row>
    <row r="134" spans="1:14" x14ac:dyDescent="0.25">
      <c r="A134" s="14"/>
      <c r="B134" s="14"/>
      <c r="C134" s="14"/>
      <c r="D134" s="14"/>
      <c r="E134" s="14"/>
      <c r="F134" s="14"/>
      <c r="G134" s="14"/>
      <c r="H134" s="14"/>
      <c r="I134" s="14"/>
      <c r="J134" s="14"/>
      <c r="K134" s="14"/>
      <c r="L134" s="14"/>
      <c r="M134" s="14"/>
    </row>
  </sheetData>
  <mergeCells count="118">
    <mergeCell ref="A115:L115"/>
    <mergeCell ref="D122:J122"/>
    <mergeCell ref="A68:E68"/>
    <mergeCell ref="A87:E87"/>
    <mergeCell ref="A88:E88"/>
    <mergeCell ref="A89:E89"/>
    <mergeCell ref="A90:E90"/>
    <mergeCell ref="A78:E78"/>
    <mergeCell ref="A79:E79"/>
    <mergeCell ref="A70:H70"/>
    <mergeCell ref="A74:E74"/>
    <mergeCell ref="A73:E73"/>
    <mergeCell ref="A72:L72"/>
    <mergeCell ref="A116:E116"/>
    <mergeCell ref="A117:E117"/>
    <mergeCell ref="A118:E118"/>
    <mergeCell ref="A119:H119"/>
    <mergeCell ref="A105:E105"/>
    <mergeCell ref="A106:E106"/>
    <mergeCell ref="A107:H107"/>
    <mergeCell ref="A109:L109"/>
    <mergeCell ref="A110:E110"/>
    <mergeCell ref="A111:E111"/>
    <mergeCell ref="A112:E112"/>
    <mergeCell ref="A113:H113"/>
    <mergeCell ref="K122:L123"/>
    <mergeCell ref="K124:L124"/>
    <mergeCell ref="F126:H126"/>
    <mergeCell ref="A69:E69"/>
    <mergeCell ref="A75:H75"/>
    <mergeCell ref="A77:L77"/>
    <mergeCell ref="A82:E82"/>
    <mergeCell ref="A83:H83"/>
    <mergeCell ref="A86:L86"/>
    <mergeCell ref="A121:L121"/>
    <mergeCell ref="A80:E80"/>
    <mergeCell ref="A81:E81"/>
    <mergeCell ref="A97:L97"/>
    <mergeCell ref="A98:E98"/>
    <mergeCell ref="A99:E99"/>
    <mergeCell ref="A100:E100"/>
    <mergeCell ref="A101:H101"/>
    <mergeCell ref="A103:L103"/>
    <mergeCell ref="A104:E104"/>
    <mergeCell ref="A91:E91"/>
    <mergeCell ref="A92:E92"/>
    <mergeCell ref="A93:E93"/>
    <mergeCell ref="A94:E94"/>
    <mergeCell ref="A122:C122"/>
    <mergeCell ref="A66:E66"/>
    <mergeCell ref="A67:E67"/>
    <mergeCell ref="A61:L61"/>
    <mergeCell ref="A47:E47"/>
    <mergeCell ref="A48:E48"/>
    <mergeCell ref="A41:E41"/>
    <mergeCell ref="A42:E42"/>
    <mergeCell ref="A43:E43"/>
    <mergeCell ref="A44:E44"/>
    <mergeCell ref="A45:E45"/>
    <mergeCell ref="A46:E46"/>
    <mergeCell ref="A49:E49"/>
    <mergeCell ref="A52:L52"/>
    <mergeCell ref="A59:H59"/>
    <mergeCell ref="A57:E57"/>
    <mergeCell ref="A56:E56"/>
    <mergeCell ref="A55:E55"/>
    <mergeCell ref="A54:E54"/>
    <mergeCell ref="A53:E53"/>
    <mergeCell ref="A58:E58"/>
    <mergeCell ref="A62:E62"/>
    <mergeCell ref="A63:E63"/>
    <mergeCell ref="A64:E64"/>
    <mergeCell ref="A65:E65"/>
    <mergeCell ref="A35:E35"/>
    <mergeCell ref="A36:E36"/>
    <mergeCell ref="A37:E37"/>
    <mergeCell ref="A38:E38"/>
    <mergeCell ref="A39:E39"/>
    <mergeCell ref="A40:E40"/>
    <mergeCell ref="A30:E30"/>
    <mergeCell ref="G30:K30"/>
    <mergeCell ref="A31:E31"/>
    <mergeCell ref="G31:K31"/>
    <mergeCell ref="A32:E32"/>
    <mergeCell ref="G32:K32"/>
    <mergeCell ref="A29:E29"/>
    <mergeCell ref="G29:K29"/>
    <mergeCell ref="A26:E26"/>
    <mergeCell ref="G26:K26"/>
    <mergeCell ref="A27:E27"/>
    <mergeCell ref="G27:K27"/>
    <mergeCell ref="A28:E28"/>
    <mergeCell ref="G28:K28"/>
    <mergeCell ref="A23:E23"/>
    <mergeCell ref="G23:K23"/>
    <mergeCell ref="A24:E24"/>
    <mergeCell ref="G24:K24"/>
    <mergeCell ref="A25:E25"/>
    <mergeCell ref="G25:K25"/>
    <mergeCell ref="A22:E22"/>
    <mergeCell ref="G22:K22"/>
    <mergeCell ref="A10:M10"/>
    <mergeCell ref="A17:E17"/>
    <mergeCell ref="G17:K17"/>
    <mergeCell ref="A18:E18"/>
    <mergeCell ref="G18:K18"/>
    <mergeCell ref="A19:E19"/>
    <mergeCell ref="G19:K19"/>
    <mergeCell ref="A2:D2"/>
    <mergeCell ref="A3:F3"/>
    <mergeCell ref="A4:F4"/>
    <mergeCell ref="A6:F6"/>
    <mergeCell ref="A8:M8"/>
    <mergeCell ref="A9:M9"/>
    <mergeCell ref="A20:E20"/>
    <mergeCell ref="G20:K20"/>
    <mergeCell ref="A21:E21"/>
    <mergeCell ref="G21:K21"/>
  </mergeCells>
  <pageMargins left="0.7" right="0.7" top="0.75" bottom="0.75" header="0.3" footer="0.3"/>
  <pageSetup paperSize="9" scale="86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35"/>
  <sheetViews>
    <sheetView topLeftCell="A4" zoomScale="90" zoomScaleNormal="90" workbookViewId="0">
      <selection activeCell="L37" sqref="L37"/>
    </sheetView>
  </sheetViews>
  <sheetFormatPr defaultRowHeight="15" x14ac:dyDescent="0.25"/>
  <cols>
    <col min="3" max="3" width="6.7109375" customWidth="1"/>
    <col min="4" max="4" width="8.85546875" customWidth="1"/>
    <col min="5" max="5" width="13.42578125" customWidth="1"/>
    <col min="6" max="6" width="13" customWidth="1"/>
    <col min="7" max="7" width="14.140625" customWidth="1"/>
    <col min="8" max="8" width="17.42578125" customWidth="1"/>
    <col min="9" max="9" width="13.7109375" customWidth="1"/>
    <col min="10" max="10" width="14" customWidth="1"/>
    <col min="11" max="11" width="15.28515625" customWidth="1"/>
    <col min="12" max="12" width="14.7109375" customWidth="1"/>
    <col min="13" max="13" width="16.140625" customWidth="1"/>
  </cols>
  <sheetData>
    <row r="1" spans="1:14" hidden="1" x14ac:dyDescent="0.25"/>
    <row r="2" spans="1:14" hidden="1" x14ac:dyDescent="0.25"/>
    <row r="3" spans="1:14" ht="15.75" x14ac:dyDescent="0.25">
      <c r="A3" s="115" t="s">
        <v>63</v>
      </c>
      <c r="B3" s="115"/>
      <c r="C3" s="115"/>
      <c r="D3" s="115"/>
    </row>
    <row r="4" spans="1:14" ht="15.75" x14ac:dyDescent="0.25">
      <c r="A4" s="115" t="s">
        <v>64</v>
      </c>
      <c r="B4" s="115"/>
      <c r="C4" s="116"/>
      <c r="D4" s="116"/>
      <c r="E4" s="116"/>
      <c r="F4" s="116"/>
    </row>
    <row r="5" spans="1:14" ht="15.75" x14ac:dyDescent="0.25">
      <c r="A5" s="117" t="s">
        <v>65</v>
      </c>
      <c r="B5" s="117"/>
      <c r="C5" s="117"/>
      <c r="D5" s="116"/>
      <c r="E5" s="116"/>
      <c r="F5" s="116"/>
    </row>
    <row r="6" spans="1:14" ht="15.75" x14ac:dyDescent="0.25">
      <c r="A6" s="9"/>
      <c r="B6" s="9"/>
      <c r="C6" s="9"/>
      <c r="D6" s="6"/>
    </row>
    <row r="7" spans="1:14" ht="15.75" x14ac:dyDescent="0.25">
      <c r="A7" s="117" t="s">
        <v>66</v>
      </c>
      <c r="B7" s="117"/>
      <c r="C7" s="117"/>
      <c r="D7" s="116"/>
      <c r="E7" s="116"/>
      <c r="F7" s="116"/>
    </row>
    <row r="9" spans="1:14" ht="15.75" x14ac:dyDescent="0.25">
      <c r="A9" s="111" t="s">
        <v>69</v>
      </c>
      <c r="B9" s="111"/>
      <c r="C9" s="111"/>
      <c r="D9" s="111"/>
      <c r="E9" s="111"/>
      <c r="F9" s="111"/>
      <c r="G9" s="111"/>
      <c r="H9" s="111"/>
      <c r="I9" s="111"/>
      <c r="J9" s="111"/>
      <c r="K9" s="111"/>
      <c r="L9" s="111"/>
      <c r="M9" s="111"/>
    </row>
    <row r="10" spans="1:14" ht="15.75" x14ac:dyDescent="0.25">
      <c r="A10" s="111" t="s">
        <v>68</v>
      </c>
      <c r="B10" s="111"/>
      <c r="C10" s="111"/>
      <c r="D10" s="111"/>
      <c r="E10" s="111"/>
      <c r="F10" s="111"/>
      <c r="G10" s="111"/>
      <c r="H10" s="111"/>
      <c r="I10" s="111"/>
      <c r="J10" s="111"/>
      <c r="K10" s="111"/>
      <c r="L10" s="111"/>
      <c r="M10" s="111"/>
    </row>
    <row r="11" spans="1:14" ht="15.75" x14ac:dyDescent="0.25">
      <c r="A11" s="111" t="s">
        <v>109</v>
      </c>
      <c r="B11" s="111"/>
      <c r="C11" s="111"/>
      <c r="D11" s="111"/>
      <c r="E11" s="111"/>
      <c r="F11" s="111"/>
      <c r="G11" s="111"/>
      <c r="H11" s="111"/>
      <c r="I11" s="111"/>
      <c r="J11" s="111"/>
      <c r="K11" s="111"/>
      <c r="L11" s="111"/>
      <c r="M11" s="111"/>
    </row>
    <row r="12" spans="1:14" ht="11.25" customHeight="1" x14ac:dyDescent="0.25"/>
    <row r="13" spans="1:14" x14ac:dyDescent="0.25">
      <c r="A13" s="1" t="s">
        <v>57</v>
      </c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</row>
    <row r="14" spans="1:14" x14ac:dyDescent="0.25">
      <c r="A14" s="1" t="s">
        <v>135</v>
      </c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</row>
    <row r="15" spans="1:14" x14ac:dyDescent="0.25">
      <c r="A15" s="1" t="s">
        <v>136</v>
      </c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</row>
    <row r="16" spans="1:14" x14ac:dyDescent="0.25">
      <c r="A16" s="1" t="s">
        <v>137</v>
      </c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</row>
    <row r="17" spans="1:14" x14ac:dyDescent="0.25">
      <c r="A17" s="1" t="s">
        <v>111</v>
      </c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</row>
    <row r="18" spans="1:14" ht="33" customHeight="1" x14ac:dyDescent="0.25">
      <c r="A18" s="83" t="s">
        <v>0</v>
      </c>
      <c r="B18" s="83"/>
      <c r="C18" s="83"/>
      <c r="D18" s="83"/>
      <c r="E18" s="83"/>
      <c r="F18" s="3" t="s">
        <v>1</v>
      </c>
      <c r="G18" s="83" t="s">
        <v>2</v>
      </c>
      <c r="H18" s="83"/>
      <c r="I18" s="83"/>
      <c r="J18" s="83"/>
      <c r="K18" s="83"/>
      <c r="L18" s="3" t="s">
        <v>1</v>
      </c>
      <c r="M18" s="2"/>
      <c r="N18" s="2"/>
    </row>
    <row r="19" spans="1:14" x14ac:dyDescent="0.25">
      <c r="A19" s="75" t="s">
        <v>54</v>
      </c>
      <c r="B19" s="75"/>
      <c r="C19" s="75"/>
      <c r="D19" s="75"/>
      <c r="E19" s="75"/>
      <c r="F19" s="32">
        <v>0.03</v>
      </c>
      <c r="G19" s="75" t="s">
        <v>3</v>
      </c>
      <c r="H19" s="75"/>
      <c r="I19" s="75"/>
      <c r="J19" s="75"/>
      <c r="K19" s="75"/>
      <c r="L19" s="32">
        <v>0.03</v>
      </c>
      <c r="M19" s="2"/>
      <c r="N19" s="2"/>
    </row>
    <row r="20" spans="1:14" ht="15" customHeight="1" x14ac:dyDescent="0.25">
      <c r="A20" s="79" t="s">
        <v>95</v>
      </c>
      <c r="B20" s="80"/>
      <c r="C20" s="80"/>
      <c r="D20" s="80"/>
      <c r="E20" s="81"/>
      <c r="F20" s="32">
        <v>0.03</v>
      </c>
      <c r="G20" s="75" t="s">
        <v>96</v>
      </c>
      <c r="H20" s="75"/>
      <c r="I20" s="75"/>
      <c r="J20" s="75"/>
      <c r="K20" s="75"/>
      <c r="L20" s="32">
        <v>0.03</v>
      </c>
      <c r="M20" s="2"/>
      <c r="N20" s="2"/>
    </row>
    <row r="21" spans="1:14" x14ac:dyDescent="0.25">
      <c r="A21" s="75" t="s">
        <v>97</v>
      </c>
      <c r="B21" s="75"/>
      <c r="C21" s="75"/>
      <c r="D21" s="75"/>
      <c r="E21" s="75"/>
      <c r="F21" s="32">
        <v>0.03</v>
      </c>
      <c r="G21" s="79" t="s">
        <v>56</v>
      </c>
      <c r="H21" s="80"/>
      <c r="I21" s="80"/>
      <c r="J21" s="80"/>
      <c r="K21" s="81"/>
      <c r="L21" s="32">
        <v>0.03</v>
      </c>
      <c r="M21" s="2"/>
      <c r="N21" s="2"/>
    </row>
    <row r="22" spans="1:14" ht="15" customHeight="1" x14ac:dyDescent="0.25">
      <c r="A22" s="75" t="s">
        <v>70</v>
      </c>
      <c r="B22" s="75"/>
      <c r="C22" s="75"/>
      <c r="D22" s="75"/>
      <c r="E22" s="75"/>
      <c r="F22" s="32">
        <v>0.03</v>
      </c>
      <c r="G22" s="75"/>
      <c r="H22" s="75"/>
      <c r="I22" s="75"/>
      <c r="J22" s="75"/>
      <c r="K22" s="75"/>
      <c r="L22" s="32"/>
      <c r="M22" s="2"/>
      <c r="N22" s="2"/>
    </row>
    <row r="23" spans="1:14" ht="14.25" customHeight="1" x14ac:dyDescent="0.25">
      <c r="A23" s="112" t="s">
        <v>44</v>
      </c>
      <c r="B23" s="113"/>
      <c r="C23" s="113"/>
      <c r="D23" s="113"/>
      <c r="E23" s="114"/>
      <c r="F23" s="32">
        <v>0.03</v>
      </c>
      <c r="G23" s="75"/>
      <c r="H23" s="75"/>
      <c r="I23" s="75"/>
      <c r="J23" s="75"/>
      <c r="K23" s="75"/>
      <c r="L23" s="32"/>
      <c r="M23" s="2"/>
      <c r="N23" s="2"/>
    </row>
    <row r="24" spans="1:14" x14ac:dyDescent="0.25">
      <c r="A24" s="75" t="s">
        <v>46</v>
      </c>
      <c r="B24" s="75"/>
      <c r="C24" s="75"/>
      <c r="D24" s="75"/>
      <c r="E24" s="75"/>
      <c r="F24" s="32">
        <v>4.2000000000000003E-2</v>
      </c>
      <c r="G24" s="75"/>
      <c r="H24" s="75"/>
      <c r="I24" s="75"/>
      <c r="J24" s="75"/>
      <c r="K24" s="75"/>
      <c r="L24" s="32"/>
      <c r="M24" s="2"/>
      <c r="N24" s="2"/>
    </row>
    <row r="25" spans="1:14" ht="15" customHeight="1" x14ac:dyDescent="0.25">
      <c r="A25" s="75" t="s">
        <v>45</v>
      </c>
      <c r="B25" s="75"/>
      <c r="C25" s="75"/>
      <c r="D25" s="75"/>
      <c r="E25" s="75"/>
      <c r="F25" s="32">
        <v>0.182</v>
      </c>
      <c r="G25" s="75"/>
      <c r="H25" s="75"/>
      <c r="I25" s="75"/>
      <c r="J25" s="75"/>
      <c r="K25" s="75"/>
      <c r="L25" s="32"/>
      <c r="M25" s="2"/>
      <c r="N25" s="2"/>
    </row>
    <row r="26" spans="1:14" x14ac:dyDescent="0.25">
      <c r="A26" s="75" t="s">
        <v>51</v>
      </c>
      <c r="B26" s="75"/>
      <c r="C26" s="75"/>
      <c r="D26" s="75"/>
      <c r="E26" s="75"/>
      <c r="F26" s="32">
        <v>0.06</v>
      </c>
      <c r="G26" s="75"/>
      <c r="H26" s="75"/>
      <c r="I26" s="75"/>
      <c r="J26" s="75"/>
      <c r="K26" s="75"/>
      <c r="L26" s="33"/>
      <c r="M26" s="2"/>
      <c r="N26" s="2"/>
    </row>
    <row r="27" spans="1:14" x14ac:dyDescent="0.25">
      <c r="A27" s="75" t="s">
        <v>80</v>
      </c>
      <c r="B27" s="75"/>
      <c r="C27" s="75"/>
      <c r="D27" s="75"/>
      <c r="E27" s="75"/>
      <c r="F27" s="32">
        <v>1.4E-2</v>
      </c>
      <c r="G27" s="79"/>
      <c r="H27" s="80"/>
      <c r="I27" s="80"/>
      <c r="J27" s="80"/>
      <c r="K27" s="81"/>
      <c r="L27" s="33"/>
      <c r="M27" s="2"/>
      <c r="N27" s="2"/>
    </row>
    <row r="28" spans="1:14" x14ac:dyDescent="0.25">
      <c r="A28" s="75" t="s">
        <v>79</v>
      </c>
      <c r="B28" s="75"/>
      <c r="C28" s="75"/>
      <c r="D28" s="75"/>
      <c r="E28" s="75"/>
      <c r="F28" s="32">
        <v>0.03</v>
      </c>
      <c r="G28" s="74"/>
      <c r="H28" s="74"/>
      <c r="I28" s="74"/>
      <c r="J28" s="74"/>
      <c r="K28" s="74"/>
      <c r="L28" s="33"/>
      <c r="M28" s="2"/>
      <c r="N28" s="2"/>
    </row>
    <row r="29" spans="1:14" x14ac:dyDescent="0.25">
      <c r="A29" s="75" t="s">
        <v>49</v>
      </c>
      <c r="B29" s="75"/>
      <c r="C29" s="75"/>
      <c r="D29" s="75"/>
      <c r="E29" s="75"/>
      <c r="F29" s="32">
        <v>8.4000000000000005E-2</v>
      </c>
      <c r="G29" s="74"/>
      <c r="H29" s="74"/>
      <c r="I29" s="74"/>
      <c r="J29" s="74"/>
      <c r="K29" s="74"/>
      <c r="L29" s="33"/>
      <c r="M29" s="2"/>
      <c r="N29" s="2"/>
    </row>
    <row r="30" spans="1:14" x14ac:dyDescent="0.25">
      <c r="A30" s="74" t="s">
        <v>53</v>
      </c>
      <c r="B30" s="74"/>
      <c r="C30" s="74"/>
      <c r="D30" s="74"/>
      <c r="E30" s="74"/>
      <c r="F30" s="32">
        <v>0.03</v>
      </c>
      <c r="G30" s="74"/>
      <c r="H30" s="74"/>
      <c r="I30" s="74"/>
      <c r="J30" s="74"/>
      <c r="K30" s="74"/>
      <c r="L30" s="33"/>
      <c r="M30" s="2"/>
      <c r="N30" s="2"/>
    </row>
    <row r="31" spans="1:14" x14ac:dyDescent="0.25">
      <c r="A31" s="75" t="s">
        <v>48</v>
      </c>
      <c r="B31" s="75"/>
      <c r="C31" s="75"/>
      <c r="D31" s="75"/>
      <c r="E31" s="75"/>
      <c r="F31" s="32">
        <v>0.03</v>
      </c>
      <c r="G31" s="74"/>
      <c r="H31" s="74"/>
      <c r="I31" s="74"/>
      <c r="J31" s="74"/>
      <c r="K31" s="74"/>
      <c r="L31" s="33"/>
      <c r="M31" s="2"/>
      <c r="N31" s="2"/>
    </row>
    <row r="32" spans="1:14" x14ac:dyDescent="0.25">
      <c r="A32" s="75" t="s">
        <v>52</v>
      </c>
      <c r="B32" s="75"/>
      <c r="C32" s="75"/>
      <c r="D32" s="75"/>
      <c r="E32" s="75"/>
      <c r="F32" s="32">
        <v>0.03</v>
      </c>
      <c r="G32" s="74"/>
      <c r="H32" s="74"/>
      <c r="I32" s="74"/>
      <c r="J32" s="74"/>
      <c r="K32" s="74"/>
      <c r="L32" s="33"/>
      <c r="M32" s="2"/>
      <c r="N32" s="2"/>
    </row>
    <row r="33" spans="1:14" x14ac:dyDescent="0.25">
      <c r="A33" s="75" t="s">
        <v>47</v>
      </c>
      <c r="B33" s="75"/>
      <c r="C33" s="75"/>
      <c r="D33" s="75"/>
      <c r="E33" s="75"/>
      <c r="F33" s="32">
        <v>0.03</v>
      </c>
      <c r="G33" s="74"/>
      <c r="H33" s="74"/>
      <c r="I33" s="74"/>
      <c r="J33" s="74"/>
      <c r="K33" s="74"/>
      <c r="L33" s="33"/>
      <c r="M33" s="2"/>
      <c r="N33" s="2"/>
    </row>
    <row r="34" spans="1:14" ht="14.25" customHeight="1" x14ac:dyDescent="0.25">
      <c r="A34" s="74" t="s">
        <v>50</v>
      </c>
      <c r="B34" s="74"/>
      <c r="C34" s="74"/>
      <c r="D34" s="74"/>
      <c r="E34" s="74"/>
      <c r="F34" s="32">
        <v>0.03</v>
      </c>
      <c r="G34" s="74"/>
      <c r="H34" s="74"/>
      <c r="I34" s="74"/>
      <c r="J34" s="74"/>
      <c r="K34" s="74"/>
      <c r="L34" s="33"/>
      <c r="M34" s="2"/>
      <c r="N34" s="2"/>
    </row>
    <row r="35" spans="1:14" x14ac:dyDescent="0.25">
      <c r="A35" s="75" t="s">
        <v>55</v>
      </c>
      <c r="B35" s="75"/>
      <c r="C35" s="75"/>
      <c r="D35" s="75"/>
      <c r="E35" s="75"/>
      <c r="F35" s="32">
        <v>0.03</v>
      </c>
      <c r="G35" s="74"/>
      <c r="H35" s="74"/>
      <c r="I35" s="74"/>
      <c r="J35" s="74"/>
      <c r="K35" s="74"/>
      <c r="L35" s="33"/>
      <c r="M35" s="2"/>
      <c r="N35" s="2"/>
    </row>
    <row r="36" spans="1:14" x14ac:dyDescent="0.25">
      <c r="A36" s="75" t="s">
        <v>81</v>
      </c>
      <c r="B36" s="75"/>
      <c r="C36" s="75"/>
      <c r="D36" s="75"/>
      <c r="E36" s="75"/>
      <c r="F36" s="32">
        <v>0.03</v>
      </c>
      <c r="G36" s="79"/>
      <c r="H36" s="80"/>
      <c r="I36" s="80"/>
      <c r="J36" s="80"/>
      <c r="K36" s="81"/>
      <c r="L36" s="33"/>
      <c r="M36" s="2"/>
      <c r="N36" s="2"/>
    </row>
    <row r="37" spans="1:14" s="34" customFormat="1" x14ac:dyDescent="0.25">
      <c r="A37" s="82" t="s">
        <v>4</v>
      </c>
      <c r="B37" s="82"/>
      <c r="C37" s="82"/>
      <c r="D37" s="82"/>
      <c r="E37" s="82"/>
      <c r="F37" s="35">
        <f>SUM(F19:F36)</f>
        <v>0.77200000000000013</v>
      </c>
      <c r="G37" s="82" t="s">
        <v>4</v>
      </c>
      <c r="H37" s="82"/>
      <c r="I37" s="82"/>
      <c r="J37" s="82"/>
      <c r="K37" s="82"/>
      <c r="L37" s="35">
        <f>SUM(L19:L36)</f>
        <v>0.09</v>
      </c>
      <c r="M37" s="1"/>
      <c r="N37" s="1"/>
    </row>
    <row r="38" spans="1:14" x14ac:dyDescent="0.25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</row>
    <row r="39" spans="1:14" s="2" customFormat="1" x14ac:dyDescent="0.25">
      <c r="A39" s="1" t="s">
        <v>99</v>
      </c>
      <c r="F39" s="1">
        <v>1510</v>
      </c>
    </row>
    <row r="40" spans="1:14" ht="75" x14ac:dyDescent="0.25">
      <c r="A40" s="94" t="s">
        <v>5</v>
      </c>
      <c r="B40" s="95"/>
      <c r="C40" s="95"/>
      <c r="D40" s="95"/>
      <c r="E40" s="96"/>
      <c r="F40" s="41" t="s">
        <v>6</v>
      </c>
      <c r="G40" s="41" t="s">
        <v>1</v>
      </c>
      <c r="H40" s="41" t="s">
        <v>75</v>
      </c>
      <c r="I40" s="41" t="s">
        <v>76</v>
      </c>
      <c r="J40" s="41" t="s">
        <v>77</v>
      </c>
      <c r="K40" s="42" t="s">
        <v>78</v>
      </c>
      <c r="L40" s="60"/>
      <c r="M40" s="2"/>
      <c r="N40" s="2"/>
    </row>
    <row r="41" spans="1:14" hidden="1" x14ac:dyDescent="0.25">
      <c r="A41" s="76" t="s">
        <v>54</v>
      </c>
      <c r="B41" s="76"/>
      <c r="C41" s="76"/>
      <c r="D41" s="76"/>
      <c r="E41" s="76"/>
      <c r="F41" s="20">
        <f>'Работа №1'!F36</f>
        <v>13850</v>
      </c>
      <c r="G41" s="20">
        <v>0.03</v>
      </c>
      <c r="H41" s="20">
        <f>F41*G41*12</f>
        <v>4986</v>
      </c>
      <c r="I41" s="20">
        <f>H41*1.302</f>
        <v>6491.7719999999999</v>
      </c>
      <c r="J41" s="20">
        <f>F39</f>
        <v>1510</v>
      </c>
      <c r="K41" s="20">
        <f>I41/J41</f>
        <v>4.299186754966887</v>
      </c>
      <c r="L41" s="40"/>
      <c r="M41" s="2"/>
      <c r="N41" s="2"/>
    </row>
    <row r="42" spans="1:14" ht="15" hidden="1" customHeight="1" x14ac:dyDescent="0.25">
      <c r="A42" s="107" t="s">
        <v>95</v>
      </c>
      <c r="B42" s="108"/>
      <c r="C42" s="108"/>
      <c r="D42" s="108"/>
      <c r="E42" s="109"/>
      <c r="F42" s="20">
        <v>14738</v>
      </c>
      <c r="G42" s="20">
        <v>0.03</v>
      </c>
      <c r="H42" s="20">
        <f t="shared" ref="H42:H58" si="0">F42*G42*12</f>
        <v>5305.68</v>
      </c>
      <c r="I42" s="20">
        <f t="shared" ref="I42:I58" si="1">H42*1.302</f>
        <v>6907.9953600000008</v>
      </c>
      <c r="J42" s="20">
        <f>J41</f>
        <v>1510</v>
      </c>
      <c r="K42" s="20">
        <f t="shared" ref="K42:K58" si="2">I42/J42</f>
        <v>4.5748313642384115</v>
      </c>
      <c r="L42" s="40"/>
      <c r="M42" s="2"/>
      <c r="N42" s="2"/>
    </row>
    <row r="43" spans="1:14" hidden="1" x14ac:dyDescent="0.25">
      <c r="A43" s="76" t="s">
        <v>97</v>
      </c>
      <c r="B43" s="76"/>
      <c r="C43" s="76"/>
      <c r="D43" s="76"/>
      <c r="E43" s="76"/>
      <c r="F43" s="20">
        <v>14278.5</v>
      </c>
      <c r="G43" s="20">
        <v>0.03</v>
      </c>
      <c r="H43" s="20">
        <f t="shared" si="0"/>
        <v>5140.2599999999993</v>
      </c>
      <c r="I43" s="20">
        <f t="shared" si="1"/>
        <v>6692.6185199999991</v>
      </c>
      <c r="J43" s="20">
        <f>J42</f>
        <v>1510</v>
      </c>
      <c r="K43" s="20">
        <f t="shared" si="2"/>
        <v>4.4321976953642377</v>
      </c>
      <c r="L43" s="40"/>
      <c r="M43" s="2"/>
      <c r="N43" s="2"/>
    </row>
    <row r="44" spans="1:14" hidden="1" x14ac:dyDescent="0.25">
      <c r="A44" s="76" t="s">
        <v>70</v>
      </c>
      <c r="B44" s="76"/>
      <c r="C44" s="76"/>
      <c r="D44" s="76"/>
      <c r="E44" s="76"/>
      <c r="F44" s="20">
        <v>13084</v>
      </c>
      <c r="G44" s="20">
        <v>0.03</v>
      </c>
      <c r="H44" s="20">
        <f t="shared" si="0"/>
        <v>4710.24</v>
      </c>
      <c r="I44" s="20">
        <f t="shared" si="1"/>
        <v>6132.7324799999997</v>
      </c>
      <c r="J44" s="20">
        <f t="shared" ref="J44:J59" si="3">J43</f>
        <v>1510</v>
      </c>
      <c r="K44" s="20">
        <f t="shared" si="2"/>
        <v>4.061412238410596</v>
      </c>
      <c r="L44" s="40"/>
      <c r="M44" s="2"/>
      <c r="N44" s="2"/>
    </row>
    <row r="45" spans="1:14" hidden="1" x14ac:dyDescent="0.25">
      <c r="A45" s="102" t="s">
        <v>44</v>
      </c>
      <c r="B45" s="103"/>
      <c r="C45" s="103"/>
      <c r="D45" s="103"/>
      <c r="E45" s="104"/>
      <c r="F45" s="20">
        <v>10592</v>
      </c>
      <c r="G45" s="20">
        <v>0.03</v>
      </c>
      <c r="H45" s="20">
        <f t="shared" si="0"/>
        <v>3813.12</v>
      </c>
      <c r="I45" s="20">
        <f t="shared" si="1"/>
        <v>4964.6822400000001</v>
      </c>
      <c r="J45" s="20">
        <f t="shared" si="3"/>
        <v>1510</v>
      </c>
      <c r="K45" s="20">
        <f t="shared" si="2"/>
        <v>3.2878690331125831</v>
      </c>
      <c r="L45" s="40"/>
      <c r="M45" s="2"/>
      <c r="N45" s="2"/>
    </row>
    <row r="46" spans="1:14" hidden="1" x14ac:dyDescent="0.25">
      <c r="A46" s="76" t="s">
        <v>46</v>
      </c>
      <c r="B46" s="76"/>
      <c r="C46" s="76"/>
      <c r="D46" s="76"/>
      <c r="E46" s="76"/>
      <c r="F46" s="20">
        <f>'Работа №1'!F39</f>
        <v>8837</v>
      </c>
      <c r="G46" s="20">
        <v>4.2000000000000003E-2</v>
      </c>
      <c r="H46" s="20">
        <f t="shared" si="0"/>
        <v>4453.848</v>
      </c>
      <c r="I46" s="20">
        <f t="shared" si="1"/>
        <v>5798.9100960000005</v>
      </c>
      <c r="J46" s="20">
        <f t="shared" si="3"/>
        <v>1510</v>
      </c>
      <c r="K46" s="20">
        <f t="shared" si="2"/>
        <v>3.8403378119205303</v>
      </c>
      <c r="L46" s="40"/>
      <c r="M46" s="2"/>
      <c r="N46" s="2"/>
    </row>
    <row r="47" spans="1:14" ht="15" hidden="1" customHeight="1" x14ac:dyDescent="0.25">
      <c r="A47" s="76" t="s">
        <v>45</v>
      </c>
      <c r="B47" s="76"/>
      <c r="C47" s="76"/>
      <c r="D47" s="76"/>
      <c r="E47" s="76"/>
      <c r="F47" s="20">
        <f>'Работа №1'!F40</f>
        <v>6556</v>
      </c>
      <c r="G47" s="20">
        <v>0.182</v>
      </c>
      <c r="H47" s="20">
        <f t="shared" si="0"/>
        <v>14318.304</v>
      </c>
      <c r="I47" s="20">
        <f t="shared" si="1"/>
        <v>18642.431808000001</v>
      </c>
      <c r="J47" s="20">
        <f t="shared" si="3"/>
        <v>1510</v>
      </c>
      <c r="K47" s="20">
        <f t="shared" si="2"/>
        <v>12.345981329801326</v>
      </c>
      <c r="L47" s="40"/>
      <c r="M47" s="2"/>
      <c r="N47" s="2"/>
    </row>
    <row r="48" spans="1:14" hidden="1" x14ac:dyDescent="0.25">
      <c r="A48" s="76" t="s">
        <v>51</v>
      </c>
      <c r="B48" s="76"/>
      <c r="C48" s="76"/>
      <c r="D48" s="76"/>
      <c r="E48" s="76"/>
      <c r="F48" s="20">
        <f>'Услуга №1'!F89</f>
        <v>6556</v>
      </c>
      <c r="G48" s="20">
        <v>0.06</v>
      </c>
      <c r="H48" s="20">
        <f t="shared" si="0"/>
        <v>4720.32</v>
      </c>
      <c r="I48" s="20">
        <f t="shared" si="1"/>
        <v>6145.85664</v>
      </c>
      <c r="J48" s="20">
        <f t="shared" si="3"/>
        <v>1510</v>
      </c>
      <c r="K48" s="20">
        <f t="shared" si="2"/>
        <v>4.0701037350993374</v>
      </c>
      <c r="L48" s="40"/>
      <c r="M48" s="2"/>
      <c r="N48" s="2"/>
    </row>
    <row r="49" spans="1:14" hidden="1" x14ac:dyDescent="0.25">
      <c r="A49" s="76" t="s">
        <v>80</v>
      </c>
      <c r="B49" s="76"/>
      <c r="C49" s="76"/>
      <c r="D49" s="76"/>
      <c r="E49" s="76"/>
      <c r="F49" s="20">
        <f>'Услуга №2 '!F50</f>
        <v>2248</v>
      </c>
      <c r="G49" s="20">
        <v>1.4E-2</v>
      </c>
      <c r="H49" s="20">
        <f t="shared" si="0"/>
        <v>377.66399999999999</v>
      </c>
      <c r="I49" s="20">
        <f t="shared" si="1"/>
        <v>491.71852799999999</v>
      </c>
      <c r="J49" s="20">
        <f t="shared" si="3"/>
        <v>1510</v>
      </c>
      <c r="K49" s="20">
        <f t="shared" si="2"/>
        <v>0.32564140927152319</v>
      </c>
      <c r="L49" s="40"/>
      <c r="M49" s="2"/>
      <c r="N49" s="2"/>
    </row>
    <row r="50" spans="1:14" hidden="1" x14ac:dyDescent="0.25">
      <c r="A50" s="76" t="s">
        <v>79</v>
      </c>
      <c r="B50" s="76"/>
      <c r="C50" s="76"/>
      <c r="D50" s="76"/>
      <c r="E50" s="76"/>
      <c r="F50" s="20">
        <f>'Услуга №2 '!F51</f>
        <v>3993</v>
      </c>
      <c r="G50" s="20">
        <v>0.03</v>
      </c>
      <c r="H50" s="20">
        <f t="shared" si="0"/>
        <v>1437.48</v>
      </c>
      <c r="I50" s="20">
        <f t="shared" si="1"/>
        <v>1871.59896</v>
      </c>
      <c r="J50" s="20">
        <f t="shared" si="3"/>
        <v>1510</v>
      </c>
      <c r="K50" s="20">
        <f t="shared" si="2"/>
        <v>1.2394695099337749</v>
      </c>
      <c r="L50" s="40"/>
      <c r="M50" s="2"/>
      <c r="N50" s="2"/>
    </row>
    <row r="51" spans="1:14" hidden="1" x14ac:dyDescent="0.25">
      <c r="A51" s="76" t="s">
        <v>49</v>
      </c>
      <c r="B51" s="76"/>
      <c r="C51" s="76"/>
      <c r="D51" s="76"/>
      <c r="E51" s="76"/>
      <c r="F51" s="63">
        <f>'Услуга №1'!F90</f>
        <v>11538</v>
      </c>
      <c r="G51" s="20">
        <v>8.4000000000000005E-2</v>
      </c>
      <c r="H51" s="20">
        <f t="shared" si="0"/>
        <v>11630.304</v>
      </c>
      <c r="I51" s="20">
        <f t="shared" si="1"/>
        <v>15142.655808000001</v>
      </c>
      <c r="J51" s="20">
        <f t="shared" si="3"/>
        <v>1510</v>
      </c>
      <c r="K51" s="20">
        <f t="shared" si="2"/>
        <v>10.028248879470199</v>
      </c>
      <c r="L51" s="40"/>
      <c r="M51" s="2"/>
      <c r="N51" s="2"/>
    </row>
    <row r="52" spans="1:14" hidden="1" x14ac:dyDescent="0.25">
      <c r="A52" s="101" t="s">
        <v>53</v>
      </c>
      <c r="B52" s="101"/>
      <c r="C52" s="101"/>
      <c r="D52" s="101"/>
      <c r="E52" s="101"/>
      <c r="F52" s="20">
        <f>'Услуга №1'!F44</f>
        <v>8837</v>
      </c>
      <c r="G52" s="20">
        <v>0.03</v>
      </c>
      <c r="H52" s="20">
        <f t="shared" si="0"/>
        <v>3181.32</v>
      </c>
      <c r="I52" s="20">
        <f t="shared" si="1"/>
        <v>4142.0786400000006</v>
      </c>
      <c r="J52" s="20">
        <f t="shared" si="3"/>
        <v>1510</v>
      </c>
      <c r="K52" s="20">
        <f t="shared" si="2"/>
        <v>2.7430984370860934</v>
      </c>
      <c r="L52" s="40"/>
      <c r="M52" s="2"/>
      <c r="N52" s="2"/>
    </row>
    <row r="53" spans="1:14" hidden="1" x14ac:dyDescent="0.25">
      <c r="A53" s="76" t="s">
        <v>48</v>
      </c>
      <c r="B53" s="76"/>
      <c r="C53" s="76"/>
      <c r="D53" s="76"/>
      <c r="E53" s="76"/>
      <c r="F53" s="20">
        <f>'Работа №1'!F44</f>
        <v>8837</v>
      </c>
      <c r="G53" s="20">
        <v>0.03</v>
      </c>
      <c r="H53" s="20">
        <f t="shared" si="0"/>
        <v>3181.32</v>
      </c>
      <c r="I53" s="20">
        <f t="shared" si="1"/>
        <v>4142.0786400000006</v>
      </c>
      <c r="J53" s="20">
        <f t="shared" si="3"/>
        <v>1510</v>
      </c>
      <c r="K53" s="20">
        <f t="shared" si="2"/>
        <v>2.7430984370860934</v>
      </c>
      <c r="L53" s="40"/>
      <c r="M53" s="2"/>
      <c r="N53" s="2"/>
    </row>
    <row r="54" spans="1:14" hidden="1" x14ac:dyDescent="0.25">
      <c r="A54" s="76" t="s">
        <v>52</v>
      </c>
      <c r="B54" s="76"/>
      <c r="C54" s="76"/>
      <c r="D54" s="76"/>
      <c r="E54" s="76"/>
      <c r="F54" s="20">
        <f>'Услуга №2 '!F55</f>
        <v>4565</v>
      </c>
      <c r="G54" s="20">
        <v>0.03</v>
      </c>
      <c r="H54" s="20">
        <f t="shared" si="0"/>
        <v>1643.3999999999999</v>
      </c>
      <c r="I54" s="20">
        <f t="shared" si="1"/>
        <v>2139.7067999999999</v>
      </c>
      <c r="J54" s="20">
        <f t="shared" si="3"/>
        <v>1510</v>
      </c>
      <c r="K54" s="20">
        <f t="shared" si="2"/>
        <v>1.4170243708609271</v>
      </c>
      <c r="L54" s="40"/>
      <c r="M54" s="2"/>
      <c r="N54" s="2"/>
    </row>
    <row r="55" spans="1:14" ht="15" hidden="1" customHeight="1" x14ac:dyDescent="0.25">
      <c r="A55" s="76" t="s">
        <v>47</v>
      </c>
      <c r="B55" s="76"/>
      <c r="C55" s="76"/>
      <c r="D55" s="76"/>
      <c r="E55" s="76"/>
      <c r="F55" s="20">
        <f>'Услуга №2 '!F56</f>
        <v>8837</v>
      </c>
      <c r="G55" s="20">
        <v>0.03</v>
      </c>
      <c r="H55" s="20">
        <f t="shared" si="0"/>
        <v>3181.32</v>
      </c>
      <c r="I55" s="20">
        <f t="shared" si="1"/>
        <v>4142.0786400000006</v>
      </c>
      <c r="J55" s="20">
        <f t="shared" si="3"/>
        <v>1510</v>
      </c>
      <c r="K55" s="20">
        <f t="shared" si="2"/>
        <v>2.7430984370860934</v>
      </c>
      <c r="L55" s="40"/>
      <c r="M55" s="2"/>
      <c r="N55" s="2"/>
    </row>
    <row r="56" spans="1:14" hidden="1" x14ac:dyDescent="0.25">
      <c r="A56" s="101" t="s">
        <v>50</v>
      </c>
      <c r="B56" s="101"/>
      <c r="C56" s="101"/>
      <c r="D56" s="101"/>
      <c r="E56" s="101"/>
      <c r="F56" s="20">
        <f>'Услуга №2 '!F57</f>
        <v>8837</v>
      </c>
      <c r="G56" s="20">
        <v>0.03</v>
      </c>
      <c r="H56" s="20">
        <f t="shared" si="0"/>
        <v>3181.32</v>
      </c>
      <c r="I56" s="20">
        <f t="shared" si="1"/>
        <v>4142.0786400000006</v>
      </c>
      <c r="J56" s="20">
        <f t="shared" si="3"/>
        <v>1510</v>
      </c>
      <c r="K56" s="20">
        <f t="shared" si="2"/>
        <v>2.7430984370860934</v>
      </c>
      <c r="L56" s="40"/>
      <c r="M56" s="2"/>
      <c r="N56" s="2"/>
    </row>
    <row r="57" spans="1:14" hidden="1" x14ac:dyDescent="0.25">
      <c r="A57" s="76" t="s">
        <v>55</v>
      </c>
      <c r="B57" s="76"/>
      <c r="C57" s="76"/>
      <c r="D57" s="76"/>
      <c r="E57" s="76"/>
      <c r="F57" s="20">
        <f>'Услуга №2 '!F58</f>
        <v>11538</v>
      </c>
      <c r="G57" s="20">
        <v>0.03</v>
      </c>
      <c r="H57" s="20">
        <f t="shared" si="0"/>
        <v>4153.68</v>
      </c>
      <c r="I57" s="20">
        <f t="shared" si="1"/>
        <v>5408.0913600000003</v>
      </c>
      <c r="J57" s="20">
        <f t="shared" si="3"/>
        <v>1510</v>
      </c>
      <c r="K57" s="20">
        <f t="shared" si="2"/>
        <v>3.5815174569536428</v>
      </c>
      <c r="L57" s="40"/>
      <c r="M57" s="2"/>
      <c r="N57" s="2"/>
    </row>
    <row r="58" spans="1:14" hidden="1" x14ac:dyDescent="0.25">
      <c r="A58" s="76" t="s">
        <v>81</v>
      </c>
      <c r="B58" s="76"/>
      <c r="C58" s="76"/>
      <c r="D58" s="76"/>
      <c r="E58" s="76"/>
      <c r="F58" s="20">
        <f>'Услуга №2 '!F59</f>
        <v>11538</v>
      </c>
      <c r="G58" s="20">
        <v>0.03</v>
      </c>
      <c r="H58" s="20">
        <f t="shared" si="0"/>
        <v>4153.68</v>
      </c>
      <c r="I58" s="20">
        <f t="shared" si="1"/>
        <v>5408.0913600000003</v>
      </c>
      <c r="J58" s="20">
        <f t="shared" si="3"/>
        <v>1510</v>
      </c>
      <c r="K58" s="20">
        <f t="shared" si="2"/>
        <v>3.5815174569536428</v>
      </c>
      <c r="L58" s="40"/>
      <c r="M58" s="2"/>
      <c r="N58" s="2"/>
    </row>
    <row r="59" spans="1:14" x14ac:dyDescent="0.25">
      <c r="A59" s="78" t="s">
        <v>7</v>
      </c>
      <c r="B59" s="78"/>
      <c r="C59" s="78"/>
      <c r="D59" s="78"/>
      <c r="E59" s="78"/>
      <c r="F59" s="68">
        <v>101025.12</v>
      </c>
      <c r="G59" s="68">
        <f>SUM(G41:G58)</f>
        <v>0.77200000000000013</v>
      </c>
      <c r="H59" s="68">
        <v>933472.1</v>
      </c>
      <c r="I59" s="23">
        <f>(H59*1.302)</f>
        <v>1215380.6742</v>
      </c>
      <c r="J59" s="68">
        <f t="shared" si="3"/>
        <v>1510</v>
      </c>
      <c r="K59" s="15">
        <f>I59/J59</f>
        <v>804.8878637086093</v>
      </c>
      <c r="L59" s="40"/>
      <c r="M59" s="2"/>
      <c r="N59" s="2"/>
    </row>
    <row r="60" spans="1:14" s="2" customFormat="1" ht="13.5" customHeight="1" x14ac:dyDescent="0.25">
      <c r="A60" s="22"/>
      <c r="B60" s="22"/>
      <c r="C60" s="22"/>
      <c r="D60" s="22"/>
      <c r="E60" s="22"/>
      <c r="F60" s="22"/>
      <c r="G60" s="22"/>
      <c r="H60" s="22"/>
      <c r="I60" s="25"/>
      <c r="J60" s="26"/>
      <c r="K60" s="25"/>
      <c r="L60" s="22"/>
    </row>
    <row r="61" spans="1:14" s="2" customFormat="1" ht="14.25" customHeight="1" x14ac:dyDescent="0.25">
      <c r="A61" s="77" t="s">
        <v>9</v>
      </c>
      <c r="B61" s="77"/>
      <c r="C61" s="77"/>
      <c r="D61" s="77"/>
      <c r="E61" s="77"/>
      <c r="F61" s="77"/>
      <c r="G61" s="77"/>
      <c r="H61" s="77"/>
      <c r="I61" s="77"/>
      <c r="J61" s="77"/>
      <c r="K61" s="77"/>
      <c r="L61" s="77"/>
    </row>
    <row r="62" spans="1:14" s="2" customFormat="1" ht="60" customHeight="1" x14ac:dyDescent="0.25">
      <c r="A62" s="94" t="s">
        <v>10</v>
      </c>
      <c r="B62" s="95"/>
      <c r="C62" s="95"/>
      <c r="D62" s="95"/>
      <c r="E62" s="96"/>
      <c r="F62" s="41" t="s">
        <v>8</v>
      </c>
      <c r="G62" s="41" t="s">
        <v>71</v>
      </c>
      <c r="H62" s="41" t="s">
        <v>72</v>
      </c>
      <c r="I62" s="41" t="s">
        <v>83</v>
      </c>
      <c r="J62" s="41" t="s">
        <v>77</v>
      </c>
      <c r="K62" s="46" t="s">
        <v>78</v>
      </c>
      <c r="L62" s="47"/>
    </row>
    <row r="63" spans="1:14" s="2" customFormat="1" x14ac:dyDescent="0.25">
      <c r="A63" s="102" t="s">
        <v>11</v>
      </c>
      <c r="B63" s="103"/>
      <c r="C63" s="103"/>
      <c r="D63" s="103"/>
      <c r="E63" s="104"/>
      <c r="F63" s="43" t="s">
        <v>84</v>
      </c>
      <c r="G63" s="43">
        <v>7610</v>
      </c>
      <c r="H63" s="43">
        <f>'Работа №1'!H54</f>
        <v>4.9000000000000004</v>
      </c>
      <c r="I63" s="43">
        <f>372890*14.2%</f>
        <v>52950.38</v>
      </c>
      <c r="J63" s="20">
        <f>J57</f>
        <v>1510</v>
      </c>
      <c r="K63" s="48">
        <f>I63/J63</f>
        <v>35.066476821192055</v>
      </c>
      <c r="L63" s="47"/>
    </row>
    <row r="64" spans="1:14" s="2" customFormat="1" x14ac:dyDescent="0.25">
      <c r="A64" s="76" t="s">
        <v>12</v>
      </c>
      <c r="B64" s="76"/>
      <c r="C64" s="76"/>
      <c r="D64" s="76"/>
      <c r="E64" s="76"/>
      <c r="F64" s="20" t="s">
        <v>15</v>
      </c>
      <c r="G64" s="43">
        <v>820</v>
      </c>
      <c r="H64" s="43">
        <f>'Работа №1'!H55</f>
        <v>1690.46</v>
      </c>
      <c r="I64" s="43">
        <f>1386178.05*14.2%</f>
        <v>196837.2831</v>
      </c>
      <c r="J64" s="20">
        <f>J63</f>
        <v>1510</v>
      </c>
      <c r="K64" s="48">
        <f t="shared" ref="K64:K67" si="4">I64/J64</f>
        <v>130.35581662251656</v>
      </c>
      <c r="L64" s="49"/>
    </row>
    <row r="65" spans="1:13" s="2" customFormat="1" x14ac:dyDescent="0.25">
      <c r="A65" s="76" t="s">
        <v>13</v>
      </c>
      <c r="B65" s="76"/>
      <c r="C65" s="76"/>
      <c r="D65" s="76"/>
      <c r="E65" s="76"/>
      <c r="F65" s="20" t="s">
        <v>16</v>
      </c>
      <c r="G65" s="43">
        <v>430</v>
      </c>
      <c r="H65" s="43">
        <f>'Работа №1'!H56</f>
        <v>40.96</v>
      </c>
      <c r="I65" s="43">
        <f>17612.8*14.2%</f>
        <v>2501.0175999999997</v>
      </c>
      <c r="J65" s="20">
        <f>J64</f>
        <v>1510</v>
      </c>
      <c r="K65" s="48">
        <f t="shared" si="4"/>
        <v>1.6563030463576156</v>
      </c>
      <c r="L65" s="49"/>
    </row>
    <row r="66" spans="1:13" s="2" customFormat="1" x14ac:dyDescent="0.25">
      <c r="A66" s="76" t="s">
        <v>14</v>
      </c>
      <c r="B66" s="76"/>
      <c r="C66" s="76"/>
      <c r="D66" s="76"/>
      <c r="E66" s="76"/>
      <c r="F66" s="20" t="s">
        <v>16</v>
      </c>
      <c r="G66" s="43">
        <v>430</v>
      </c>
      <c r="H66" s="43">
        <f>'Работа №1'!H57</f>
        <v>59.65</v>
      </c>
      <c r="I66" s="43">
        <f>25649.5*14.2%</f>
        <v>3642.2289999999998</v>
      </c>
      <c r="J66" s="20">
        <f>J64</f>
        <v>1510</v>
      </c>
      <c r="K66" s="48">
        <f t="shared" si="4"/>
        <v>2.4120721854304636</v>
      </c>
      <c r="L66" s="49"/>
    </row>
    <row r="67" spans="1:13" s="2" customFormat="1" x14ac:dyDescent="0.25">
      <c r="A67" s="102" t="s">
        <v>60</v>
      </c>
      <c r="B67" s="105"/>
      <c r="C67" s="105"/>
      <c r="D67" s="105"/>
      <c r="E67" s="105"/>
      <c r="F67" s="20" t="s">
        <v>16</v>
      </c>
      <c r="G67" s="20">
        <v>12</v>
      </c>
      <c r="H67" s="50">
        <v>60</v>
      </c>
      <c r="I67" s="43">
        <f>5260*14.2%</f>
        <v>746.92</v>
      </c>
      <c r="J67" s="20">
        <f t="shared" ref="J67:J68" si="5">J65</f>
        <v>1510</v>
      </c>
      <c r="K67" s="48">
        <f t="shared" si="4"/>
        <v>0.49464900662251654</v>
      </c>
      <c r="L67" s="49"/>
    </row>
    <row r="68" spans="1:13" s="2" customFormat="1" x14ac:dyDescent="0.25">
      <c r="A68" s="98" t="s">
        <v>17</v>
      </c>
      <c r="B68" s="99"/>
      <c r="C68" s="99"/>
      <c r="D68" s="99"/>
      <c r="E68" s="99"/>
      <c r="F68" s="99"/>
      <c r="G68" s="99"/>
      <c r="H68" s="99"/>
      <c r="I68" s="15">
        <f>SUM(I63:I67)</f>
        <v>256677.8297</v>
      </c>
      <c r="J68" s="68">
        <f t="shared" si="5"/>
        <v>1510</v>
      </c>
      <c r="K68" s="15">
        <f>I68/J68</f>
        <v>169.98531768211922</v>
      </c>
      <c r="L68" s="49"/>
    </row>
    <row r="69" spans="1:13" s="2" customFormat="1" ht="12" customHeight="1" x14ac:dyDescent="0.25">
      <c r="A69" s="22"/>
      <c r="B69" s="22"/>
      <c r="C69" s="22"/>
      <c r="D69" s="22"/>
      <c r="E69" s="22"/>
      <c r="F69" s="22"/>
      <c r="G69" s="22"/>
      <c r="H69" s="22"/>
      <c r="I69" s="22"/>
      <c r="J69" s="22"/>
      <c r="K69" s="22"/>
      <c r="L69" s="22"/>
    </row>
    <row r="70" spans="1:13" s="2" customFormat="1" x14ac:dyDescent="0.25">
      <c r="A70" s="77" t="s">
        <v>18</v>
      </c>
      <c r="B70" s="77"/>
      <c r="C70" s="77"/>
      <c r="D70" s="77"/>
      <c r="E70" s="77"/>
      <c r="F70" s="77"/>
      <c r="G70" s="77"/>
      <c r="H70" s="77"/>
      <c r="I70" s="77"/>
      <c r="J70" s="77"/>
      <c r="K70" s="77"/>
      <c r="L70" s="77"/>
    </row>
    <row r="71" spans="1:13" s="2" customFormat="1" ht="45" x14ac:dyDescent="0.25">
      <c r="A71" s="94" t="s">
        <v>22</v>
      </c>
      <c r="B71" s="95"/>
      <c r="C71" s="95"/>
      <c r="D71" s="95"/>
      <c r="E71" s="96"/>
      <c r="F71" s="41" t="s">
        <v>8</v>
      </c>
      <c r="G71" s="41" t="s">
        <v>71</v>
      </c>
      <c r="H71" s="41" t="s">
        <v>72</v>
      </c>
      <c r="I71" s="41" t="s">
        <v>83</v>
      </c>
      <c r="J71" s="41" t="s">
        <v>77</v>
      </c>
      <c r="K71" s="46" t="s">
        <v>78</v>
      </c>
      <c r="L71" s="47"/>
    </row>
    <row r="72" spans="1:13" s="2" customFormat="1" x14ac:dyDescent="0.25">
      <c r="A72" s="76" t="s">
        <v>85</v>
      </c>
      <c r="B72" s="76"/>
      <c r="C72" s="76"/>
      <c r="D72" s="76"/>
      <c r="E72" s="76"/>
      <c r="F72" s="20" t="s">
        <v>20</v>
      </c>
      <c r="G72" s="20">
        <v>12</v>
      </c>
      <c r="H72" s="20">
        <v>4000</v>
      </c>
      <c r="I72" s="20">
        <v>1344</v>
      </c>
      <c r="J72" s="20">
        <f>J66</f>
        <v>1510</v>
      </c>
      <c r="K72" s="53">
        <f>I72/J72</f>
        <v>0.89006622516556289</v>
      </c>
      <c r="L72" s="49"/>
    </row>
    <row r="73" spans="1:13" s="2" customFormat="1" x14ac:dyDescent="0.25">
      <c r="A73" s="76" t="s">
        <v>19</v>
      </c>
      <c r="B73" s="76"/>
      <c r="C73" s="76"/>
      <c r="D73" s="76"/>
      <c r="E73" s="76"/>
      <c r="F73" s="20" t="s">
        <v>20</v>
      </c>
      <c r="G73" s="20">
        <v>12</v>
      </c>
      <c r="H73" s="20">
        <v>570</v>
      </c>
      <c r="I73" s="20">
        <v>191.52</v>
      </c>
      <c r="J73" s="20">
        <f>J72</f>
        <v>1510</v>
      </c>
      <c r="K73" s="53">
        <f t="shared" ref="K73:K78" si="6">I73/J73</f>
        <v>0.12683443708609271</v>
      </c>
      <c r="L73" s="49"/>
    </row>
    <row r="74" spans="1:13" s="2" customFormat="1" ht="18.75" customHeight="1" x14ac:dyDescent="0.25">
      <c r="A74" s="97" t="s">
        <v>59</v>
      </c>
      <c r="B74" s="97"/>
      <c r="C74" s="97"/>
      <c r="D74" s="97"/>
      <c r="E74" s="97"/>
      <c r="F74" s="54" t="s">
        <v>20</v>
      </c>
      <c r="G74" s="54">
        <v>12</v>
      </c>
      <c r="H74" s="54">
        <v>3000</v>
      </c>
      <c r="I74" s="20">
        <v>1008</v>
      </c>
      <c r="J74" s="20">
        <f>J73</f>
        <v>1510</v>
      </c>
      <c r="K74" s="53">
        <f t="shared" si="6"/>
        <v>0.66754966887417222</v>
      </c>
      <c r="L74" s="49"/>
    </row>
    <row r="75" spans="1:13" s="2" customFormat="1" ht="31.5" customHeight="1" x14ac:dyDescent="0.25">
      <c r="A75" s="97" t="s">
        <v>101</v>
      </c>
      <c r="B75" s="97"/>
      <c r="C75" s="97"/>
      <c r="D75" s="97"/>
      <c r="E75" s="97"/>
      <c r="F75" s="54" t="s">
        <v>20</v>
      </c>
      <c r="G75" s="54">
        <v>12</v>
      </c>
      <c r="H75" s="54">
        <v>4000</v>
      </c>
      <c r="I75" s="20">
        <v>1344</v>
      </c>
      <c r="J75" s="20">
        <f>J74</f>
        <v>1510</v>
      </c>
      <c r="K75" s="53">
        <f t="shared" si="6"/>
        <v>0.89006622516556289</v>
      </c>
      <c r="L75" s="49"/>
    </row>
    <row r="76" spans="1:13" s="2" customFormat="1" ht="16.5" customHeight="1" x14ac:dyDescent="0.25">
      <c r="A76" s="101" t="s">
        <v>115</v>
      </c>
      <c r="B76" s="101"/>
      <c r="C76" s="101"/>
      <c r="D76" s="101"/>
      <c r="E76" s="101"/>
      <c r="F76" s="20" t="s">
        <v>20</v>
      </c>
      <c r="G76" s="20">
        <v>12</v>
      </c>
      <c r="H76" s="20">
        <v>2500</v>
      </c>
      <c r="I76" s="20">
        <v>840</v>
      </c>
      <c r="J76" s="20">
        <f>J74</f>
        <v>1510</v>
      </c>
      <c r="K76" s="53">
        <f t="shared" si="6"/>
        <v>0.55629139072847678</v>
      </c>
      <c r="L76" s="49"/>
    </row>
    <row r="77" spans="1:13" s="2" customFormat="1" ht="15" customHeight="1" x14ac:dyDescent="0.25">
      <c r="A77" s="101" t="s">
        <v>116</v>
      </c>
      <c r="B77" s="101"/>
      <c r="C77" s="101"/>
      <c r="D77" s="101"/>
      <c r="E77" s="101"/>
      <c r="F77" s="20" t="s">
        <v>20</v>
      </c>
      <c r="G77" s="20">
        <v>4</v>
      </c>
      <c r="H77" s="20">
        <v>1000</v>
      </c>
      <c r="I77" s="20">
        <v>112</v>
      </c>
      <c r="J77" s="20">
        <f>J74</f>
        <v>1510</v>
      </c>
      <c r="K77" s="53">
        <f t="shared" si="6"/>
        <v>7.4172185430463583E-2</v>
      </c>
      <c r="L77" s="49"/>
    </row>
    <row r="78" spans="1:13" s="2" customFormat="1" ht="15" customHeight="1" x14ac:dyDescent="0.25">
      <c r="A78" s="101" t="s">
        <v>117</v>
      </c>
      <c r="B78" s="101"/>
      <c r="C78" s="101"/>
      <c r="D78" s="101"/>
      <c r="E78" s="101"/>
      <c r="F78" s="20" t="s">
        <v>20</v>
      </c>
      <c r="G78" s="20">
        <v>12</v>
      </c>
      <c r="H78" s="20">
        <v>3250</v>
      </c>
      <c r="I78" s="20">
        <v>182</v>
      </c>
      <c r="J78" s="20">
        <f>J75</f>
        <v>1510</v>
      </c>
      <c r="K78" s="53">
        <f t="shared" si="6"/>
        <v>0.12052980132450331</v>
      </c>
      <c r="L78" s="49"/>
    </row>
    <row r="79" spans="1:13" ht="18.75" customHeight="1" x14ac:dyDescent="0.25">
      <c r="A79" s="98" t="s">
        <v>21</v>
      </c>
      <c r="B79" s="99"/>
      <c r="C79" s="99"/>
      <c r="D79" s="99"/>
      <c r="E79" s="99"/>
      <c r="F79" s="99"/>
      <c r="G79" s="99"/>
      <c r="H79" s="100"/>
      <c r="I79" s="15">
        <f>SUM(I72:I78)</f>
        <v>5021.5200000000004</v>
      </c>
      <c r="J79" s="68">
        <f>J76</f>
        <v>1510</v>
      </c>
      <c r="K79" s="15">
        <f>I79/J79</f>
        <v>3.3255099337748346</v>
      </c>
      <c r="L79" s="49"/>
      <c r="M79" s="2"/>
    </row>
    <row r="80" spans="1:13" ht="18.75" customHeight="1" x14ac:dyDescent="0.25">
      <c r="A80" s="58"/>
      <c r="B80" s="58"/>
      <c r="C80" s="58"/>
      <c r="D80" s="58"/>
      <c r="E80" s="58"/>
      <c r="F80" s="58"/>
      <c r="G80" s="58"/>
      <c r="H80" s="58"/>
      <c r="I80" s="24"/>
      <c r="J80" s="24"/>
      <c r="K80" s="24"/>
      <c r="L80" s="40"/>
      <c r="M80" s="2"/>
    </row>
    <row r="81" spans="1:13" s="2" customFormat="1" hidden="1" x14ac:dyDescent="0.25">
      <c r="A81" s="77" t="s">
        <v>86</v>
      </c>
      <c r="B81" s="77"/>
      <c r="C81" s="77"/>
      <c r="D81" s="77"/>
      <c r="E81" s="77"/>
      <c r="F81" s="77"/>
      <c r="G81" s="77"/>
      <c r="H81" s="77"/>
      <c r="I81" s="77"/>
      <c r="J81" s="77"/>
      <c r="K81" s="77"/>
      <c r="L81" s="77"/>
    </row>
    <row r="82" spans="1:13" s="2" customFormat="1" ht="60" hidden="1" customHeight="1" x14ac:dyDescent="0.25">
      <c r="A82" s="94" t="s">
        <v>22</v>
      </c>
      <c r="B82" s="95"/>
      <c r="C82" s="95"/>
      <c r="D82" s="95"/>
      <c r="E82" s="96"/>
      <c r="F82" s="41" t="s">
        <v>8</v>
      </c>
      <c r="G82" s="41" t="s">
        <v>71</v>
      </c>
      <c r="H82" s="41" t="s">
        <v>72</v>
      </c>
      <c r="I82" s="41" t="s">
        <v>83</v>
      </c>
      <c r="J82" s="41" t="s">
        <v>77</v>
      </c>
      <c r="K82" s="42" t="s">
        <v>78</v>
      </c>
      <c r="L82" s="60"/>
    </row>
    <row r="83" spans="1:13" s="2" customFormat="1" ht="18.75" hidden="1" customHeight="1" x14ac:dyDescent="0.25">
      <c r="A83" s="102" t="s">
        <v>102</v>
      </c>
      <c r="B83" s="103"/>
      <c r="C83" s="103"/>
      <c r="D83" s="103"/>
      <c r="E83" s="104"/>
      <c r="F83" s="20" t="s">
        <v>20</v>
      </c>
      <c r="G83" s="20"/>
      <c r="H83" s="20">
        <v>6000</v>
      </c>
      <c r="I83" s="20">
        <f>G83*H83</f>
        <v>0</v>
      </c>
      <c r="J83" s="20">
        <f>J77</f>
        <v>1510</v>
      </c>
      <c r="K83" s="20">
        <f t="shared" ref="K83" si="7">I83/J83</f>
        <v>0</v>
      </c>
      <c r="L83" s="40"/>
    </row>
    <row r="84" spans="1:13" s="2" customFormat="1" hidden="1" x14ac:dyDescent="0.25">
      <c r="A84" s="98" t="s">
        <v>87</v>
      </c>
      <c r="B84" s="99"/>
      <c r="C84" s="99"/>
      <c r="D84" s="99"/>
      <c r="E84" s="99"/>
      <c r="F84" s="99"/>
      <c r="G84" s="99"/>
      <c r="H84" s="99"/>
      <c r="I84" s="18">
        <f>SUM(I83:I83)</f>
        <v>0</v>
      </c>
      <c r="J84" s="18"/>
      <c r="K84" s="18">
        <f>SUM(K83:K83)</f>
        <v>0</v>
      </c>
      <c r="L84" s="40"/>
    </row>
    <row r="85" spans="1:13" s="2" customFormat="1" hidden="1" x14ac:dyDescent="0.25">
      <c r="A85" s="58"/>
      <c r="B85" s="58"/>
      <c r="C85" s="58"/>
      <c r="D85" s="58"/>
      <c r="E85" s="58"/>
      <c r="F85" s="58"/>
      <c r="G85" s="58"/>
      <c r="H85" s="58"/>
      <c r="I85" s="19"/>
      <c r="J85" s="19"/>
      <c r="K85" s="19"/>
      <c r="L85" s="40"/>
    </row>
    <row r="86" spans="1:13" s="2" customFormat="1" x14ac:dyDescent="0.25">
      <c r="A86" s="77" t="s">
        <v>88</v>
      </c>
      <c r="B86" s="77"/>
      <c r="C86" s="77"/>
      <c r="D86" s="77"/>
      <c r="E86" s="77"/>
      <c r="F86" s="77"/>
      <c r="G86" s="77"/>
      <c r="H86" s="77"/>
      <c r="I86" s="77"/>
      <c r="J86" s="77"/>
      <c r="K86" s="77"/>
      <c r="L86" s="77"/>
    </row>
    <row r="87" spans="1:13" s="2" customFormat="1" ht="60" customHeight="1" x14ac:dyDescent="0.25">
      <c r="A87" s="94" t="s">
        <v>23</v>
      </c>
      <c r="B87" s="95"/>
      <c r="C87" s="95"/>
      <c r="D87" s="95"/>
      <c r="E87" s="96"/>
      <c r="F87" s="41" t="s">
        <v>8</v>
      </c>
      <c r="G87" s="41" t="s">
        <v>71</v>
      </c>
      <c r="H87" s="41" t="s">
        <v>72</v>
      </c>
      <c r="I87" s="41" t="s">
        <v>83</v>
      </c>
      <c r="J87" s="59" t="s">
        <v>77</v>
      </c>
      <c r="K87" s="42" t="s">
        <v>78</v>
      </c>
      <c r="L87" s="60"/>
      <c r="M87" s="17"/>
    </row>
    <row r="88" spans="1:13" s="2" customFormat="1" ht="31.5" customHeight="1" x14ac:dyDescent="0.25">
      <c r="A88" s="102" t="s">
        <v>24</v>
      </c>
      <c r="B88" s="103"/>
      <c r="C88" s="103"/>
      <c r="D88" s="103"/>
      <c r="E88" s="104"/>
      <c r="F88" s="61" t="s">
        <v>25</v>
      </c>
      <c r="G88" s="20">
        <v>4</v>
      </c>
      <c r="H88" s="20">
        <f>'Работа №1'!H79</f>
        <v>536.9</v>
      </c>
      <c r="I88" s="20">
        <v>721.59</v>
      </c>
      <c r="J88" s="53">
        <f>J83</f>
        <v>1510</v>
      </c>
      <c r="K88" s="20">
        <f>I88/J88</f>
        <v>0.47787417218543049</v>
      </c>
      <c r="L88" s="40"/>
      <c r="M88" s="8"/>
    </row>
    <row r="89" spans="1:13" s="2" customFormat="1" ht="32.25" customHeight="1" x14ac:dyDescent="0.25">
      <c r="A89" s="102" t="str">
        <f>'Работа №1'!A80:E80</f>
        <v>Абонентская связь (дополнительно)</v>
      </c>
      <c r="B89" s="103"/>
      <c r="C89" s="103"/>
      <c r="D89" s="103"/>
      <c r="E89" s="104"/>
      <c r="F89" s="61" t="s">
        <v>25</v>
      </c>
      <c r="G89" s="20">
        <v>12</v>
      </c>
      <c r="H89" s="20">
        <f>'Работа №1'!H80</f>
        <v>76.7</v>
      </c>
      <c r="I89" s="20">
        <v>25.77</v>
      </c>
      <c r="J89" s="53">
        <v>1510</v>
      </c>
      <c r="K89" s="20">
        <f t="shared" ref="K89:K90" si="8">I89/J89</f>
        <v>1.7066225165562915E-2</v>
      </c>
      <c r="L89" s="40"/>
      <c r="M89" s="8"/>
    </row>
    <row r="90" spans="1:13" s="2" customFormat="1" ht="30" customHeight="1" x14ac:dyDescent="0.25">
      <c r="A90" s="102" t="str">
        <f>'Работа №1'!A81:E81</f>
        <v>Услуги междугородней связи</v>
      </c>
      <c r="B90" s="103"/>
      <c r="C90" s="103"/>
      <c r="D90" s="103"/>
      <c r="E90" s="104"/>
      <c r="F90" s="61" t="s">
        <v>25</v>
      </c>
      <c r="G90" s="20"/>
      <c r="H90" s="20"/>
      <c r="I90" s="20">
        <v>59.04</v>
      </c>
      <c r="J90" s="53">
        <v>1510</v>
      </c>
      <c r="K90" s="20">
        <f t="shared" si="8"/>
        <v>3.909933774834437E-2</v>
      </c>
      <c r="L90" s="40"/>
      <c r="M90" s="8"/>
    </row>
    <row r="91" spans="1:13" s="2" customFormat="1" ht="32.25" customHeight="1" x14ac:dyDescent="0.25">
      <c r="A91" s="102" t="s">
        <v>89</v>
      </c>
      <c r="B91" s="103"/>
      <c r="C91" s="103"/>
      <c r="D91" s="103"/>
      <c r="E91" s="104"/>
      <c r="F91" s="61" t="s">
        <v>90</v>
      </c>
      <c r="G91" s="20">
        <v>12</v>
      </c>
      <c r="H91" s="20">
        <f>'Работа №1'!H82</f>
        <v>1000</v>
      </c>
      <c r="I91" s="20">
        <v>336</v>
      </c>
      <c r="J91" s="53">
        <f>J88</f>
        <v>1510</v>
      </c>
      <c r="K91" s="20">
        <f>I91/J91</f>
        <v>0.22251655629139072</v>
      </c>
      <c r="L91" s="40"/>
      <c r="M91" s="8"/>
    </row>
    <row r="92" spans="1:13" s="2" customFormat="1" x14ac:dyDescent="0.25">
      <c r="A92" s="98" t="s">
        <v>26</v>
      </c>
      <c r="B92" s="99"/>
      <c r="C92" s="99"/>
      <c r="D92" s="99"/>
      <c r="E92" s="99"/>
      <c r="F92" s="99"/>
      <c r="G92" s="99"/>
      <c r="H92" s="100"/>
      <c r="I92" s="18">
        <f t="shared" ref="I92" si="9">SUM(I88:I91)</f>
        <v>1142.4000000000001</v>
      </c>
      <c r="J92" s="18">
        <v>1510</v>
      </c>
      <c r="K92" s="18">
        <f>SUM(K88:K91)</f>
        <v>0.75655629139072844</v>
      </c>
      <c r="L92" s="19"/>
      <c r="M92" s="8"/>
    </row>
    <row r="93" spans="1:13" s="2" customFormat="1" x14ac:dyDescent="0.25">
      <c r="A93" s="58"/>
      <c r="B93" s="58"/>
      <c r="C93" s="58"/>
      <c r="D93" s="58"/>
      <c r="E93" s="58"/>
      <c r="F93" s="58"/>
      <c r="G93" s="58"/>
      <c r="H93" s="58"/>
      <c r="I93" s="19"/>
      <c r="J93" s="19"/>
      <c r="K93" s="19"/>
      <c r="L93" s="19"/>
      <c r="M93" s="8"/>
    </row>
    <row r="94" spans="1:13" s="2" customFormat="1" x14ac:dyDescent="0.25">
      <c r="A94" s="58"/>
      <c r="B94" s="58"/>
      <c r="C94" s="58"/>
      <c r="D94" s="58"/>
      <c r="E94" s="58"/>
      <c r="F94" s="58"/>
      <c r="G94" s="58"/>
      <c r="H94" s="58"/>
      <c r="I94" s="19"/>
      <c r="J94" s="19"/>
      <c r="K94" s="19"/>
      <c r="L94" s="19"/>
      <c r="M94" s="8"/>
    </row>
    <row r="95" spans="1:13" s="2" customFormat="1" x14ac:dyDescent="0.25">
      <c r="A95" s="77" t="s">
        <v>43</v>
      </c>
      <c r="B95" s="77"/>
      <c r="C95" s="77"/>
      <c r="D95" s="77"/>
      <c r="E95" s="77"/>
      <c r="F95" s="77"/>
      <c r="G95" s="77"/>
      <c r="H95" s="77"/>
      <c r="I95" s="77"/>
      <c r="J95" s="77"/>
      <c r="K95" s="77"/>
      <c r="L95" s="77"/>
    </row>
    <row r="96" spans="1:13" s="2" customFormat="1" ht="75" x14ac:dyDescent="0.25">
      <c r="A96" s="94" t="s">
        <v>5</v>
      </c>
      <c r="B96" s="95"/>
      <c r="C96" s="95"/>
      <c r="D96" s="95"/>
      <c r="E96" s="96"/>
      <c r="F96" s="41" t="s">
        <v>6</v>
      </c>
      <c r="G96" s="41" t="s">
        <v>1</v>
      </c>
      <c r="H96" s="41" t="s">
        <v>75</v>
      </c>
      <c r="I96" s="41" t="s">
        <v>76</v>
      </c>
      <c r="J96" s="41" t="s">
        <v>77</v>
      </c>
      <c r="K96" s="42" t="s">
        <v>78</v>
      </c>
      <c r="L96" s="60"/>
    </row>
    <row r="97" spans="1:13" s="2" customFormat="1" ht="15" hidden="1" customHeight="1" x14ac:dyDescent="0.25">
      <c r="A97" s="76" t="s">
        <v>3</v>
      </c>
      <c r="B97" s="76"/>
      <c r="C97" s="76"/>
      <c r="D97" s="76"/>
      <c r="E97" s="76"/>
      <c r="F97" s="63">
        <f>'Услуга №2 '!F98</f>
        <v>15388</v>
      </c>
      <c r="G97" s="20">
        <f>L19</f>
        <v>0.03</v>
      </c>
      <c r="H97" s="16">
        <f>F97*12*G97</f>
        <v>5539.6799999999994</v>
      </c>
      <c r="I97" s="20">
        <f>H97*1.302</f>
        <v>7212.6633599999996</v>
      </c>
      <c r="J97" s="20">
        <f>J91</f>
        <v>1510</v>
      </c>
      <c r="K97" s="20">
        <f>I97/J97</f>
        <v>4.7765982516556287</v>
      </c>
      <c r="L97" s="40"/>
    </row>
    <row r="98" spans="1:13" s="2" customFormat="1" ht="15" hidden="1" customHeight="1" x14ac:dyDescent="0.25">
      <c r="A98" s="76" t="s">
        <v>96</v>
      </c>
      <c r="B98" s="76"/>
      <c r="C98" s="76"/>
      <c r="D98" s="76"/>
      <c r="E98" s="76"/>
      <c r="F98" s="63">
        <f>'Услуга №2 '!F99</f>
        <v>11538</v>
      </c>
      <c r="G98" s="20">
        <f>L20</f>
        <v>0.03</v>
      </c>
      <c r="H98" s="16">
        <f t="shared" ref="H98:H99" si="10">F98*12*G98</f>
        <v>4153.68</v>
      </c>
      <c r="I98" s="20">
        <f t="shared" ref="I98:I99" si="11">H98*1.302</f>
        <v>5408.0913600000003</v>
      </c>
      <c r="J98" s="20">
        <f>J97</f>
        <v>1510</v>
      </c>
      <c r="K98" s="20">
        <f t="shared" ref="K98:K99" si="12">I98/J98</f>
        <v>3.5815174569536428</v>
      </c>
      <c r="L98" s="40"/>
    </row>
    <row r="99" spans="1:13" s="2" customFormat="1" ht="15" hidden="1" customHeight="1" x14ac:dyDescent="0.25">
      <c r="A99" s="107" t="s">
        <v>56</v>
      </c>
      <c r="B99" s="108"/>
      <c r="C99" s="108"/>
      <c r="D99" s="108"/>
      <c r="E99" s="109"/>
      <c r="F99" s="63">
        <f>'Услуга №2 '!F100</f>
        <v>5669</v>
      </c>
      <c r="G99" s="20">
        <f>L21</f>
        <v>0.03</v>
      </c>
      <c r="H99" s="16">
        <f t="shared" si="10"/>
        <v>2040.84</v>
      </c>
      <c r="I99" s="20">
        <f t="shared" si="11"/>
        <v>2657.1736799999999</v>
      </c>
      <c r="J99" s="20">
        <f>J98</f>
        <v>1510</v>
      </c>
      <c r="K99" s="20">
        <f t="shared" si="12"/>
        <v>1.759717668874172</v>
      </c>
      <c r="L99" s="40"/>
    </row>
    <row r="100" spans="1:13" ht="20.25" customHeight="1" x14ac:dyDescent="0.25">
      <c r="A100" s="70" t="s">
        <v>27</v>
      </c>
      <c r="B100" s="71"/>
      <c r="C100" s="71"/>
      <c r="D100" s="71"/>
      <c r="E100" s="71"/>
      <c r="F100" s="15">
        <v>82284.27</v>
      </c>
      <c r="G100" s="15">
        <f>SUM(G97:G99)</f>
        <v>0.09</v>
      </c>
      <c r="H100" s="15">
        <f>F100*G100*12</f>
        <v>88867.011599999998</v>
      </c>
      <c r="I100" s="18">
        <f>H100*1.302</f>
        <v>115704.8491032</v>
      </c>
      <c r="J100" s="18">
        <v>1510</v>
      </c>
      <c r="K100" s="18">
        <f>I100/J100</f>
        <v>76.625727882913907</v>
      </c>
      <c r="L100" s="40"/>
      <c r="M100" s="2"/>
    </row>
    <row r="101" spans="1:13" s="2" customFormat="1" ht="12" customHeight="1" x14ac:dyDescent="0.25">
      <c r="A101" s="22"/>
      <c r="B101" s="22"/>
      <c r="C101" s="22"/>
      <c r="D101" s="22"/>
      <c r="E101" s="22"/>
      <c r="F101" s="64"/>
      <c r="G101" s="64"/>
      <c r="H101" s="64"/>
      <c r="I101" s="64"/>
      <c r="J101" s="64"/>
      <c r="K101" s="64"/>
      <c r="L101" s="64"/>
    </row>
    <row r="102" spans="1:13" x14ac:dyDescent="0.25">
      <c r="A102" s="92" t="s">
        <v>91</v>
      </c>
      <c r="B102" s="92"/>
      <c r="C102" s="92"/>
      <c r="D102" s="92"/>
      <c r="E102" s="92"/>
      <c r="F102" s="92"/>
      <c r="G102" s="92"/>
      <c r="H102" s="92"/>
      <c r="I102" s="92"/>
      <c r="J102" s="92"/>
      <c r="K102" s="92"/>
      <c r="L102" s="110"/>
      <c r="M102" s="2"/>
    </row>
    <row r="103" spans="1:13" ht="45" x14ac:dyDescent="0.25">
      <c r="A103" s="78" t="s">
        <v>92</v>
      </c>
      <c r="B103" s="78"/>
      <c r="C103" s="78"/>
      <c r="D103" s="78"/>
      <c r="E103" s="78"/>
      <c r="F103" s="41" t="s">
        <v>8</v>
      </c>
      <c r="G103" s="41" t="s">
        <v>71</v>
      </c>
      <c r="H103" s="41" t="s">
        <v>72</v>
      </c>
      <c r="I103" s="41" t="s">
        <v>83</v>
      </c>
      <c r="J103" s="41" t="s">
        <v>77</v>
      </c>
      <c r="K103" s="46" t="s">
        <v>78</v>
      </c>
      <c r="L103" s="47"/>
      <c r="M103" s="2"/>
    </row>
    <row r="104" spans="1:13" ht="30.75" customHeight="1" x14ac:dyDescent="0.25">
      <c r="A104" s="101" t="s">
        <v>118</v>
      </c>
      <c r="B104" s="101"/>
      <c r="C104" s="101"/>
      <c r="D104" s="101"/>
      <c r="E104" s="101"/>
      <c r="F104" s="20"/>
      <c r="G104" s="20"/>
      <c r="H104" s="16"/>
      <c r="I104" s="16">
        <v>766.75</v>
      </c>
      <c r="J104" s="20">
        <v>1510</v>
      </c>
      <c r="K104" s="53">
        <f>I104/J104</f>
        <v>0.50778145695364241</v>
      </c>
      <c r="L104" s="49"/>
      <c r="M104" s="2"/>
    </row>
    <row r="105" spans="1:13" x14ac:dyDescent="0.25">
      <c r="A105" s="76" t="s">
        <v>100</v>
      </c>
      <c r="B105" s="76"/>
      <c r="C105" s="76"/>
      <c r="D105" s="76"/>
      <c r="E105" s="76"/>
      <c r="F105" s="20"/>
      <c r="G105" s="20"/>
      <c r="H105" s="16"/>
      <c r="I105" s="16">
        <v>1008</v>
      </c>
      <c r="J105" s="20">
        <v>1510</v>
      </c>
      <c r="K105" s="53">
        <f>I105/J105</f>
        <v>0.66754966887417222</v>
      </c>
      <c r="L105" s="49"/>
      <c r="M105" s="2"/>
    </row>
    <row r="106" spans="1:13" x14ac:dyDescent="0.25">
      <c r="A106" s="98" t="s">
        <v>93</v>
      </c>
      <c r="B106" s="99"/>
      <c r="C106" s="99"/>
      <c r="D106" s="99"/>
      <c r="E106" s="99"/>
      <c r="F106" s="99"/>
      <c r="G106" s="99"/>
      <c r="H106" s="99"/>
      <c r="I106" s="18">
        <f>SUM(I104:I105)</f>
        <v>1774.75</v>
      </c>
      <c r="J106" s="18">
        <v>1510</v>
      </c>
      <c r="K106" s="18">
        <f t="shared" ref="K106" si="13">SUM(K104:K105)</f>
        <v>1.1753311258278147</v>
      </c>
      <c r="L106" s="49"/>
      <c r="M106" s="2"/>
    </row>
    <row r="107" spans="1:13" s="2" customFormat="1" x14ac:dyDescent="0.25">
      <c r="A107" s="22"/>
      <c r="B107" s="22"/>
      <c r="C107" s="22"/>
      <c r="D107" s="22"/>
      <c r="E107" s="22"/>
      <c r="F107" s="64"/>
      <c r="G107" s="64"/>
      <c r="H107" s="64"/>
      <c r="I107" s="64"/>
      <c r="J107" s="64"/>
      <c r="K107" s="64"/>
      <c r="L107" s="64"/>
    </row>
    <row r="108" spans="1:13" x14ac:dyDescent="0.25">
      <c r="A108" s="110" t="s">
        <v>119</v>
      </c>
      <c r="B108" s="110"/>
      <c r="C108" s="110"/>
      <c r="D108" s="110"/>
      <c r="E108" s="110"/>
      <c r="F108" s="110"/>
      <c r="G108" s="110"/>
      <c r="H108" s="110"/>
      <c r="I108" s="110"/>
      <c r="J108" s="110"/>
      <c r="K108" s="110"/>
      <c r="L108" s="110"/>
      <c r="M108" s="2"/>
    </row>
    <row r="109" spans="1:13" ht="45" x14ac:dyDescent="0.25">
      <c r="A109" s="78" t="s">
        <v>92</v>
      </c>
      <c r="B109" s="78"/>
      <c r="C109" s="78"/>
      <c r="D109" s="78"/>
      <c r="E109" s="78"/>
      <c r="F109" s="41" t="s">
        <v>8</v>
      </c>
      <c r="G109" s="41" t="s">
        <v>71</v>
      </c>
      <c r="H109" s="41" t="s">
        <v>72</v>
      </c>
      <c r="I109" s="41" t="s">
        <v>83</v>
      </c>
      <c r="J109" s="41" t="s">
        <v>77</v>
      </c>
      <c r="K109" s="42" t="s">
        <v>78</v>
      </c>
      <c r="L109" s="47"/>
      <c r="M109" s="2"/>
    </row>
    <row r="110" spans="1:13" x14ac:dyDescent="0.25">
      <c r="A110" s="76" t="s">
        <v>121</v>
      </c>
      <c r="B110" s="76"/>
      <c r="C110" s="76"/>
      <c r="D110" s="76"/>
      <c r="E110" s="76"/>
      <c r="F110" s="20"/>
      <c r="G110" s="20"/>
      <c r="H110" s="16"/>
      <c r="I110" s="16">
        <v>18.48</v>
      </c>
      <c r="J110" s="20">
        <v>1510</v>
      </c>
      <c r="K110" s="53">
        <f>I110/J110</f>
        <v>1.223841059602649E-2</v>
      </c>
      <c r="L110" s="49"/>
      <c r="M110" s="2"/>
    </row>
    <row r="111" spans="1:13" hidden="1" x14ac:dyDescent="0.25">
      <c r="A111" s="76" t="s">
        <v>103</v>
      </c>
      <c r="B111" s="76"/>
      <c r="C111" s="76"/>
      <c r="D111" s="76"/>
      <c r="E111" s="76"/>
      <c r="F111" s="20" t="s">
        <v>28</v>
      </c>
      <c r="G111" s="20"/>
      <c r="H111" s="16"/>
      <c r="I111" s="16">
        <f>G111*H111</f>
        <v>0</v>
      </c>
      <c r="J111" s="20">
        <f>J110</f>
        <v>1510</v>
      </c>
      <c r="K111" s="53">
        <f>I111/J111</f>
        <v>0</v>
      </c>
      <c r="L111" s="49"/>
      <c r="M111" s="2"/>
    </row>
    <row r="112" spans="1:13" x14ac:dyDescent="0.25">
      <c r="A112" s="98" t="s">
        <v>120</v>
      </c>
      <c r="B112" s="99"/>
      <c r="C112" s="99"/>
      <c r="D112" s="99"/>
      <c r="E112" s="99"/>
      <c r="F112" s="99"/>
      <c r="G112" s="99"/>
      <c r="H112" s="99"/>
      <c r="I112" s="18">
        <f>SUM(I110:I111)</f>
        <v>18.48</v>
      </c>
      <c r="J112" s="18">
        <v>1510</v>
      </c>
      <c r="K112" s="18">
        <f t="shared" ref="K112" si="14">SUM(K110:K111)</f>
        <v>1.223841059602649E-2</v>
      </c>
      <c r="L112" s="49"/>
      <c r="M112" s="2"/>
    </row>
    <row r="113" spans="1:13" x14ac:dyDescent="0.25">
      <c r="A113" s="65"/>
      <c r="B113" s="65"/>
      <c r="C113" s="65"/>
      <c r="D113" s="65"/>
      <c r="E113" s="65"/>
      <c r="F113" s="65"/>
      <c r="G113" s="65"/>
      <c r="H113" s="65"/>
      <c r="I113" s="39"/>
      <c r="J113" s="39"/>
      <c r="K113" s="39"/>
      <c r="L113" s="40"/>
      <c r="M113" s="2"/>
    </row>
    <row r="114" spans="1:13" x14ac:dyDescent="0.25">
      <c r="A114" s="92" t="s">
        <v>122</v>
      </c>
      <c r="B114" s="92"/>
      <c r="C114" s="92"/>
      <c r="D114" s="92"/>
      <c r="E114" s="92"/>
      <c r="F114" s="92"/>
      <c r="G114" s="92"/>
      <c r="H114" s="92"/>
      <c r="I114" s="92"/>
      <c r="J114" s="92"/>
      <c r="K114" s="92"/>
      <c r="L114" s="110"/>
      <c r="M114" s="2"/>
    </row>
    <row r="115" spans="1:13" ht="45" x14ac:dyDescent="0.25">
      <c r="A115" s="78" t="s">
        <v>92</v>
      </c>
      <c r="B115" s="78"/>
      <c r="C115" s="78"/>
      <c r="D115" s="78"/>
      <c r="E115" s="78"/>
      <c r="F115" s="41" t="s">
        <v>8</v>
      </c>
      <c r="G115" s="41" t="s">
        <v>71</v>
      </c>
      <c r="H115" s="41" t="s">
        <v>72</v>
      </c>
      <c r="I115" s="41" t="s">
        <v>83</v>
      </c>
      <c r="J115" s="41" t="s">
        <v>77</v>
      </c>
      <c r="K115" s="46" t="s">
        <v>78</v>
      </c>
      <c r="L115" s="47"/>
      <c r="M115" s="2"/>
    </row>
    <row r="116" spans="1:13" x14ac:dyDescent="0.25">
      <c r="A116" s="76" t="s">
        <v>123</v>
      </c>
      <c r="B116" s="76"/>
      <c r="C116" s="76"/>
      <c r="D116" s="76"/>
      <c r="E116" s="76"/>
      <c r="F116" s="20"/>
      <c r="G116" s="20"/>
      <c r="H116" s="16"/>
      <c r="I116" s="16">
        <v>1349.96</v>
      </c>
      <c r="J116" s="20">
        <v>1510</v>
      </c>
      <c r="K116" s="53">
        <f>I116/J116</f>
        <v>0.89401324503311264</v>
      </c>
      <c r="L116" s="49"/>
      <c r="M116" s="2"/>
    </row>
    <row r="117" spans="1:13" hidden="1" x14ac:dyDescent="0.25">
      <c r="A117" s="76" t="s">
        <v>103</v>
      </c>
      <c r="B117" s="76"/>
      <c r="C117" s="76"/>
      <c r="D117" s="76"/>
      <c r="E117" s="76"/>
      <c r="F117" s="20" t="s">
        <v>28</v>
      </c>
      <c r="G117" s="20"/>
      <c r="H117" s="16"/>
      <c r="I117" s="16">
        <f>G117*H117</f>
        <v>0</v>
      </c>
      <c r="J117" s="20">
        <f>J116</f>
        <v>1510</v>
      </c>
      <c r="K117" s="53">
        <f>I117/J117</f>
        <v>0</v>
      </c>
      <c r="L117" s="49"/>
      <c r="M117" s="2"/>
    </row>
    <row r="118" spans="1:13" x14ac:dyDescent="0.25">
      <c r="A118" s="98" t="s">
        <v>126</v>
      </c>
      <c r="B118" s="99"/>
      <c r="C118" s="99"/>
      <c r="D118" s="99"/>
      <c r="E118" s="99"/>
      <c r="F118" s="99"/>
      <c r="G118" s="99"/>
      <c r="H118" s="99"/>
      <c r="I118" s="18">
        <f>SUM(I116:I117)</f>
        <v>1349.96</v>
      </c>
      <c r="J118" s="18">
        <v>1510</v>
      </c>
      <c r="K118" s="18">
        <f t="shared" ref="K118" si="15">SUM(K116:K117)</f>
        <v>0.89401324503311264</v>
      </c>
      <c r="L118" s="49"/>
      <c r="M118" s="2"/>
    </row>
    <row r="119" spans="1:13" x14ac:dyDescent="0.25">
      <c r="A119" s="65"/>
      <c r="B119" s="65"/>
      <c r="C119" s="65"/>
      <c r="D119" s="65"/>
      <c r="E119" s="65"/>
      <c r="F119" s="65"/>
      <c r="G119" s="65"/>
      <c r="H119" s="65"/>
      <c r="I119" s="39"/>
      <c r="J119" s="39"/>
      <c r="K119" s="39"/>
      <c r="L119" s="40"/>
      <c r="M119" s="2"/>
    </row>
    <row r="120" spans="1:13" x14ac:dyDescent="0.25">
      <c r="A120" s="92" t="s">
        <v>124</v>
      </c>
      <c r="B120" s="92"/>
      <c r="C120" s="92"/>
      <c r="D120" s="92"/>
      <c r="E120" s="92"/>
      <c r="F120" s="92"/>
      <c r="G120" s="92"/>
      <c r="H120" s="92"/>
      <c r="I120" s="92"/>
      <c r="J120" s="92"/>
      <c r="K120" s="92"/>
      <c r="L120" s="110"/>
      <c r="M120" s="2"/>
    </row>
    <row r="121" spans="1:13" ht="45" x14ac:dyDescent="0.25">
      <c r="A121" s="78" t="s">
        <v>92</v>
      </c>
      <c r="B121" s="78"/>
      <c r="C121" s="78"/>
      <c r="D121" s="78"/>
      <c r="E121" s="78"/>
      <c r="F121" s="41" t="s">
        <v>8</v>
      </c>
      <c r="G121" s="41" t="s">
        <v>71</v>
      </c>
      <c r="H121" s="41" t="s">
        <v>72</v>
      </c>
      <c r="I121" s="41" t="s">
        <v>83</v>
      </c>
      <c r="J121" s="41" t="s">
        <v>77</v>
      </c>
      <c r="K121" s="46" t="s">
        <v>78</v>
      </c>
      <c r="L121" s="47"/>
      <c r="M121" s="2"/>
    </row>
    <row r="122" spans="1:13" x14ac:dyDescent="0.25">
      <c r="A122" s="76" t="s">
        <v>125</v>
      </c>
      <c r="B122" s="76"/>
      <c r="C122" s="76"/>
      <c r="D122" s="76"/>
      <c r="E122" s="76"/>
      <c r="F122" s="20"/>
      <c r="G122" s="20"/>
      <c r="H122" s="16"/>
      <c r="I122" s="16">
        <v>488.4</v>
      </c>
      <c r="J122" s="20">
        <v>1510</v>
      </c>
      <c r="K122" s="53">
        <f>I122/J122</f>
        <v>0.32344370860927152</v>
      </c>
      <c r="L122" s="49"/>
      <c r="M122" s="2"/>
    </row>
    <row r="123" spans="1:13" hidden="1" x14ac:dyDescent="0.25">
      <c r="A123" s="76" t="s">
        <v>103</v>
      </c>
      <c r="B123" s="76"/>
      <c r="C123" s="76"/>
      <c r="D123" s="76"/>
      <c r="E123" s="76"/>
      <c r="F123" s="20" t="s">
        <v>28</v>
      </c>
      <c r="G123" s="20"/>
      <c r="H123" s="16"/>
      <c r="I123" s="16">
        <f>G123*H123</f>
        <v>0</v>
      </c>
      <c r="J123" s="20">
        <f>J122</f>
        <v>1510</v>
      </c>
      <c r="K123" s="53">
        <f>I123/J123</f>
        <v>0</v>
      </c>
      <c r="L123" s="49"/>
      <c r="M123" s="2"/>
    </row>
    <row r="124" spans="1:13" x14ac:dyDescent="0.25">
      <c r="A124" s="98" t="s">
        <v>127</v>
      </c>
      <c r="B124" s="99"/>
      <c r="C124" s="99"/>
      <c r="D124" s="99"/>
      <c r="E124" s="99"/>
      <c r="F124" s="99"/>
      <c r="G124" s="99"/>
      <c r="H124" s="99"/>
      <c r="I124" s="18">
        <f>SUM(I122:I123)</f>
        <v>488.4</v>
      </c>
      <c r="J124" s="18">
        <v>1510</v>
      </c>
      <c r="K124" s="18">
        <f t="shared" ref="K124" si="16">SUM(K122:K123)</f>
        <v>0.32344370860927152</v>
      </c>
      <c r="L124" s="49"/>
      <c r="M124" s="2"/>
    </row>
    <row r="125" spans="1:13" x14ac:dyDescent="0.25">
      <c r="A125" s="65"/>
      <c r="B125" s="65"/>
      <c r="C125" s="65"/>
      <c r="D125" s="65"/>
      <c r="E125" s="65"/>
      <c r="F125" s="65"/>
      <c r="G125" s="65"/>
      <c r="H125" s="65"/>
      <c r="I125" s="39"/>
      <c r="J125" s="39"/>
      <c r="K125" s="39"/>
      <c r="L125" s="40"/>
      <c r="M125" s="2"/>
    </row>
    <row r="126" spans="1:13" s="2" customFormat="1" ht="12.75" customHeight="1" x14ac:dyDescent="0.25">
      <c r="A126" s="92" t="s">
        <v>29</v>
      </c>
      <c r="B126" s="92"/>
      <c r="C126" s="92"/>
      <c r="D126" s="92"/>
      <c r="E126" s="92"/>
      <c r="F126" s="92"/>
      <c r="G126" s="92"/>
      <c r="H126" s="92"/>
      <c r="I126" s="92"/>
      <c r="J126" s="92"/>
      <c r="K126" s="92"/>
      <c r="L126" s="92"/>
    </row>
    <row r="127" spans="1:13" s="2" customFormat="1" ht="15" customHeight="1" x14ac:dyDescent="0.25">
      <c r="A127" s="93" t="s">
        <v>30</v>
      </c>
      <c r="B127" s="93"/>
      <c r="C127" s="93"/>
      <c r="D127" s="94" t="s">
        <v>31</v>
      </c>
      <c r="E127" s="95"/>
      <c r="F127" s="95"/>
      <c r="G127" s="95"/>
      <c r="H127" s="95"/>
      <c r="I127" s="95"/>
      <c r="J127" s="96"/>
      <c r="K127" s="93" t="s">
        <v>42</v>
      </c>
      <c r="L127" s="93"/>
    </row>
    <row r="128" spans="1:13" s="2" customFormat="1" ht="30" x14ac:dyDescent="0.25">
      <c r="A128" s="20" t="s">
        <v>32</v>
      </c>
      <c r="B128" s="43" t="s">
        <v>33</v>
      </c>
      <c r="C128" s="20" t="s">
        <v>34</v>
      </c>
      <c r="D128" s="20" t="s">
        <v>35</v>
      </c>
      <c r="E128" s="20" t="s">
        <v>36</v>
      </c>
      <c r="F128" s="20" t="s">
        <v>37</v>
      </c>
      <c r="G128" s="20" t="s">
        <v>38</v>
      </c>
      <c r="H128" s="20" t="s">
        <v>39</v>
      </c>
      <c r="I128" s="20" t="s">
        <v>40</v>
      </c>
      <c r="J128" s="20" t="s">
        <v>41</v>
      </c>
      <c r="K128" s="93"/>
      <c r="L128" s="93"/>
    </row>
    <row r="129" spans="1:14" s="2" customFormat="1" x14ac:dyDescent="0.25">
      <c r="A129" s="20">
        <f>K59</f>
        <v>804.8878637086093</v>
      </c>
      <c r="B129" s="20"/>
      <c r="C129" s="20"/>
      <c r="D129" s="20">
        <f>K68</f>
        <v>169.98531768211922</v>
      </c>
      <c r="E129" s="20">
        <f>K79</f>
        <v>3.3255099337748346</v>
      </c>
      <c r="F129" s="20"/>
      <c r="G129" s="20">
        <f>K92</f>
        <v>0.75655629139072844</v>
      </c>
      <c r="H129" s="20">
        <f>K106</f>
        <v>1.1753311258278147</v>
      </c>
      <c r="I129" s="20">
        <f>K100</f>
        <v>76.625727882913907</v>
      </c>
      <c r="J129" s="20">
        <f>K112+K118+K124</f>
        <v>1.2296953642384105</v>
      </c>
      <c r="K129" s="87">
        <f>SUM(A129:J129)</f>
        <v>1057.9860019888742</v>
      </c>
      <c r="L129" s="88"/>
    </row>
    <row r="130" spans="1:14" s="2" customFormat="1" x14ac:dyDescent="0.25">
      <c r="A130" s="22"/>
      <c r="B130" s="22"/>
      <c r="C130" s="22"/>
      <c r="D130" s="22"/>
      <c r="E130" s="22"/>
      <c r="F130" s="22"/>
      <c r="G130" s="22"/>
      <c r="H130" s="22"/>
      <c r="I130" s="22"/>
      <c r="J130" s="22"/>
      <c r="K130" s="22"/>
      <c r="L130" s="22"/>
    </row>
    <row r="131" spans="1:14" ht="15.75" x14ac:dyDescent="0.25">
      <c r="A131" s="66" t="s">
        <v>67</v>
      </c>
      <c r="B131" s="67"/>
      <c r="C131" s="67"/>
      <c r="D131" s="67"/>
      <c r="E131" s="67"/>
      <c r="F131" s="89" t="str">
        <f>'Услуга №1'!F123:H123</f>
        <v xml:space="preserve">          О.Е. Федичкина</v>
      </c>
      <c r="G131" s="90"/>
      <c r="H131" s="90"/>
      <c r="I131" s="22"/>
      <c r="J131" s="22"/>
      <c r="K131" s="22"/>
      <c r="L131" s="22"/>
      <c r="M131" s="2"/>
      <c r="N131" s="2"/>
    </row>
    <row r="132" spans="1:14" x14ac:dyDescent="0.25">
      <c r="A132" s="22"/>
      <c r="B132" s="22"/>
      <c r="C132" s="22"/>
      <c r="D132" s="22"/>
      <c r="E132" s="22"/>
      <c r="F132" s="22"/>
      <c r="G132" s="22"/>
      <c r="H132" s="22"/>
      <c r="I132" s="21">
        <f>I59+I68+I79+I92+I100+I106+I112+I118+I124</f>
        <v>1597558.8630031997</v>
      </c>
      <c r="J132" s="22"/>
      <c r="K132" s="21">
        <f>K129*J122</f>
        <v>1597558.8630032002</v>
      </c>
      <c r="L132" s="22"/>
      <c r="M132" s="2"/>
      <c r="N132" s="2"/>
    </row>
    <row r="133" spans="1:14" x14ac:dyDescent="0.25">
      <c r="A133" s="22"/>
      <c r="B133" s="22"/>
      <c r="C133" s="22"/>
      <c r="D133" s="22"/>
      <c r="E133" s="22"/>
      <c r="F133" s="22"/>
      <c r="G133" s="22"/>
      <c r="H133" s="22"/>
      <c r="I133" s="22"/>
      <c r="J133" s="22"/>
      <c r="K133" s="22"/>
      <c r="L133" s="22"/>
      <c r="M133" s="2"/>
      <c r="N133" s="2"/>
    </row>
    <row r="134" spans="1:14" x14ac:dyDescent="0.25">
      <c r="A134" s="69" t="str">
        <f>'Работа №1'!A129:C129</f>
        <v>Лонская Клавдия Алексеевна</v>
      </c>
      <c r="B134" s="27"/>
      <c r="C134" s="69"/>
      <c r="D134" s="22"/>
      <c r="E134" s="22"/>
      <c r="F134" s="22"/>
      <c r="G134" s="22"/>
      <c r="H134" s="22"/>
      <c r="I134" s="22"/>
      <c r="J134" s="22"/>
      <c r="K134" s="22"/>
      <c r="L134" s="22"/>
      <c r="M134" s="2"/>
      <c r="N134" s="2"/>
    </row>
    <row r="135" spans="1:14" x14ac:dyDescent="0.25">
      <c r="A135" s="69" t="s">
        <v>61</v>
      </c>
      <c r="B135" s="27"/>
      <c r="C135" s="69"/>
      <c r="D135" s="27"/>
      <c r="E135" s="27"/>
      <c r="F135" s="27"/>
      <c r="G135" s="27"/>
      <c r="H135" s="27"/>
      <c r="I135" s="27"/>
      <c r="J135" s="27"/>
      <c r="K135" s="27"/>
      <c r="L135" s="27"/>
    </row>
  </sheetData>
  <mergeCells count="127">
    <mergeCell ref="A51:E51"/>
    <mergeCell ref="A52:E52"/>
    <mergeCell ref="A53:E53"/>
    <mergeCell ref="A54:E54"/>
    <mergeCell ref="A58:E58"/>
    <mergeCell ref="A59:E59"/>
    <mergeCell ref="A92:H92"/>
    <mergeCell ref="A95:L95"/>
    <mergeCell ref="A78:E78"/>
    <mergeCell ref="A79:H79"/>
    <mergeCell ref="A89:E89"/>
    <mergeCell ref="A90:E90"/>
    <mergeCell ref="A67:E67"/>
    <mergeCell ref="A55:E55"/>
    <mergeCell ref="A56:E56"/>
    <mergeCell ref="A57:E57"/>
    <mergeCell ref="A83:E83"/>
    <mergeCell ref="A82:E82"/>
    <mergeCell ref="A63:E63"/>
    <mergeCell ref="A64:E64"/>
    <mergeCell ref="A62:E62"/>
    <mergeCell ref="A76:E76"/>
    <mergeCell ref="A77:E77"/>
    <mergeCell ref="F131:H131"/>
    <mergeCell ref="A127:C127"/>
    <mergeCell ref="D127:J127"/>
    <mergeCell ref="K127:L128"/>
    <mergeCell ref="K129:L129"/>
    <mergeCell ref="A105:E105"/>
    <mergeCell ref="A106:H106"/>
    <mergeCell ref="A108:L108"/>
    <mergeCell ref="A109:E109"/>
    <mergeCell ref="A121:E121"/>
    <mergeCell ref="A122:E122"/>
    <mergeCell ref="A123:E123"/>
    <mergeCell ref="A124:H124"/>
    <mergeCell ref="A110:E110"/>
    <mergeCell ref="A111:E111"/>
    <mergeCell ref="A112:H112"/>
    <mergeCell ref="A114:L114"/>
    <mergeCell ref="A115:E115"/>
    <mergeCell ref="A116:E116"/>
    <mergeCell ref="A117:E117"/>
    <mergeCell ref="A118:H118"/>
    <mergeCell ref="A120:L120"/>
    <mergeCell ref="A61:L61"/>
    <mergeCell ref="A68:H68"/>
    <mergeCell ref="A84:H84"/>
    <mergeCell ref="A86:L86"/>
    <mergeCell ref="A88:E88"/>
    <mergeCell ref="A73:E73"/>
    <mergeCell ref="A74:E74"/>
    <mergeCell ref="A75:E75"/>
    <mergeCell ref="A126:L126"/>
    <mergeCell ref="A97:E97"/>
    <mergeCell ref="A98:E98"/>
    <mergeCell ref="A99:E99"/>
    <mergeCell ref="A87:E87"/>
    <mergeCell ref="A96:E96"/>
    <mergeCell ref="A91:E91"/>
    <mergeCell ref="A81:L81"/>
    <mergeCell ref="A102:L102"/>
    <mergeCell ref="A103:E103"/>
    <mergeCell ref="A104:E104"/>
    <mergeCell ref="A65:E65"/>
    <mergeCell ref="A66:E66"/>
    <mergeCell ref="A70:L70"/>
    <mergeCell ref="A71:E71"/>
    <mergeCell ref="A72:E72"/>
    <mergeCell ref="A36:E36"/>
    <mergeCell ref="G36:K36"/>
    <mergeCell ref="A37:E37"/>
    <mergeCell ref="G37:K37"/>
    <mergeCell ref="A47:E47"/>
    <mergeCell ref="A48:E48"/>
    <mergeCell ref="A49:E49"/>
    <mergeCell ref="A50:E50"/>
    <mergeCell ref="A33:E33"/>
    <mergeCell ref="G33:K33"/>
    <mergeCell ref="A34:E34"/>
    <mergeCell ref="G34:K34"/>
    <mergeCell ref="A35:E35"/>
    <mergeCell ref="G35:K35"/>
    <mergeCell ref="A40:E40"/>
    <mergeCell ref="A41:E41"/>
    <mergeCell ref="A42:E42"/>
    <mergeCell ref="A43:E43"/>
    <mergeCell ref="A44:E44"/>
    <mergeCell ref="A45:E45"/>
    <mergeCell ref="A46:E46"/>
    <mergeCell ref="A30:E30"/>
    <mergeCell ref="G30:K30"/>
    <mergeCell ref="A31:E31"/>
    <mergeCell ref="G31:K31"/>
    <mergeCell ref="A32:E32"/>
    <mergeCell ref="G32:K32"/>
    <mergeCell ref="A27:E27"/>
    <mergeCell ref="G27:K27"/>
    <mergeCell ref="A28:E28"/>
    <mergeCell ref="G28:K28"/>
    <mergeCell ref="A29:E29"/>
    <mergeCell ref="G29:K29"/>
    <mergeCell ref="A24:E24"/>
    <mergeCell ref="G24:K24"/>
    <mergeCell ref="A25:E25"/>
    <mergeCell ref="G25:K25"/>
    <mergeCell ref="A26:E26"/>
    <mergeCell ref="G26:K26"/>
    <mergeCell ref="A21:E21"/>
    <mergeCell ref="G21:K21"/>
    <mergeCell ref="A22:E22"/>
    <mergeCell ref="G22:K22"/>
    <mergeCell ref="A23:E23"/>
    <mergeCell ref="G23:K23"/>
    <mergeCell ref="A11:M11"/>
    <mergeCell ref="A18:E18"/>
    <mergeCell ref="G18:K18"/>
    <mergeCell ref="A19:E19"/>
    <mergeCell ref="G19:K19"/>
    <mergeCell ref="A20:E20"/>
    <mergeCell ref="G20:K20"/>
    <mergeCell ref="A3:D3"/>
    <mergeCell ref="A4:F4"/>
    <mergeCell ref="A5:F5"/>
    <mergeCell ref="A7:F7"/>
    <mergeCell ref="A9:M9"/>
    <mergeCell ref="A10:M10"/>
  </mergeCells>
  <pageMargins left="0.7" right="0.7" top="0.75" bottom="0.75" header="0.3" footer="0.3"/>
  <pageSetup paperSize="9" scale="79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53"/>
  <sheetViews>
    <sheetView tabSelected="1" topLeftCell="A21" zoomScale="90" zoomScaleNormal="90" workbookViewId="0">
      <selection activeCell="K131" sqref="K131"/>
    </sheetView>
  </sheetViews>
  <sheetFormatPr defaultRowHeight="15" x14ac:dyDescent="0.25"/>
  <cols>
    <col min="3" max="3" width="6.7109375" customWidth="1"/>
    <col min="4" max="4" width="8.85546875" customWidth="1"/>
    <col min="5" max="5" width="13.42578125" customWidth="1"/>
    <col min="6" max="6" width="13" customWidth="1"/>
    <col min="7" max="7" width="13.85546875" customWidth="1"/>
    <col min="8" max="8" width="17.42578125" customWidth="1"/>
    <col min="9" max="9" width="13.7109375" customWidth="1"/>
    <col min="10" max="10" width="13.28515625" customWidth="1"/>
    <col min="11" max="11" width="15.28515625" customWidth="1"/>
    <col min="12" max="12" width="14.7109375" customWidth="1"/>
    <col min="13" max="13" width="16.140625" customWidth="1"/>
  </cols>
  <sheetData>
    <row r="1" spans="1:14" hidden="1" x14ac:dyDescent="0.25"/>
    <row r="2" spans="1:14" hidden="1" x14ac:dyDescent="0.25"/>
    <row r="3" spans="1:14" ht="15.75" x14ac:dyDescent="0.25">
      <c r="A3" s="115" t="s">
        <v>63</v>
      </c>
      <c r="B3" s="115"/>
      <c r="C3" s="115"/>
      <c r="D3" s="115"/>
    </row>
    <row r="4" spans="1:14" ht="15.75" x14ac:dyDescent="0.25">
      <c r="A4" s="115" t="s">
        <v>64</v>
      </c>
      <c r="B4" s="115"/>
      <c r="C4" s="116"/>
      <c r="D4" s="116"/>
      <c r="E4" s="116"/>
      <c r="F4" s="116"/>
    </row>
    <row r="5" spans="1:14" ht="15.75" x14ac:dyDescent="0.25">
      <c r="A5" s="117" t="s">
        <v>65</v>
      </c>
      <c r="B5" s="117"/>
      <c r="C5" s="117"/>
      <c r="D5" s="116"/>
      <c r="E5" s="116"/>
      <c r="F5" s="116"/>
    </row>
    <row r="6" spans="1:14" ht="15.75" x14ac:dyDescent="0.25">
      <c r="A6" s="9"/>
      <c r="B6" s="9"/>
      <c r="C6" s="9"/>
      <c r="D6" s="6"/>
    </row>
    <row r="7" spans="1:14" ht="15.75" x14ac:dyDescent="0.25">
      <c r="A7" s="117" t="s">
        <v>66</v>
      </c>
      <c r="B7" s="117"/>
      <c r="C7" s="117"/>
      <c r="D7" s="116"/>
      <c r="E7" s="116"/>
      <c r="F7" s="116"/>
    </row>
    <row r="9" spans="1:14" ht="15.75" x14ac:dyDescent="0.25">
      <c r="A9" s="111" t="s">
        <v>69</v>
      </c>
      <c r="B9" s="111"/>
      <c r="C9" s="111"/>
      <c r="D9" s="111"/>
      <c r="E9" s="111"/>
      <c r="F9" s="111"/>
      <c r="G9" s="111"/>
      <c r="H9" s="111"/>
      <c r="I9" s="111"/>
      <c r="J9" s="111"/>
      <c r="K9" s="111"/>
      <c r="L9" s="111"/>
      <c r="M9" s="111"/>
    </row>
    <row r="10" spans="1:14" ht="15.75" x14ac:dyDescent="0.25">
      <c r="A10" s="111" t="s">
        <v>68</v>
      </c>
      <c r="B10" s="111"/>
      <c r="C10" s="111"/>
      <c r="D10" s="111"/>
      <c r="E10" s="111"/>
      <c r="F10" s="111"/>
      <c r="G10" s="111"/>
      <c r="H10" s="111"/>
      <c r="I10" s="111"/>
      <c r="J10" s="111"/>
      <c r="K10" s="111"/>
      <c r="L10" s="111"/>
      <c r="M10" s="111"/>
    </row>
    <row r="11" spans="1:14" ht="15.75" x14ac:dyDescent="0.25">
      <c r="A11" s="111" t="s">
        <v>109</v>
      </c>
      <c r="B11" s="111"/>
      <c r="C11" s="111"/>
      <c r="D11" s="111"/>
      <c r="E11" s="111"/>
      <c r="F11" s="111"/>
      <c r="G11" s="111"/>
      <c r="H11" s="111"/>
      <c r="I11" s="111"/>
      <c r="J11" s="111"/>
      <c r="K11" s="111"/>
      <c r="L11" s="111"/>
      <c r="M11" s="111"/>
    </row>
    <row r="12" spans="1:14" ht="11.25" customHeight="1" x14ac:dyDescent="0.25"/>
    <row r="13" spans="1:14" x14ac:dyDescent="0.25">
      <c r="A13" s="1" t="s">
        <v>57</v>
      </c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</row>
    <row r="14" spans="1:14" x14ac:dyDescent="0.25">
      <c r="A14" s="1" t="s">
        <v>138</v>
      </c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</row>
    <row r="15" spans="1:14" x14ac:dyDescent="0.25">
      <c r="A15" s="1" t="s">
        <v>98</v>
      </c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</row>
    <row r="16" spans="1:14" x14ac:dyDescent="0.25">
      <c r="A16" s="1" t="s">
        <v>111</v>
      </c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</row>
    <row r="17" spans="1:14" ht="33" customHeight="1" x14ac:dyDescent="0.25">
      <c r="A17" s="83" t="s">
        <v>0</v>
      </c>
      <c r="B17" s="83"/>
      <c r="C17" s="83"/>
      <c r="D17" s="83"/>
      <c r="E17" s="83"/>
      <c r="F17" s="3" t="s">
        <v>1</v>
      </c>
      <c r="G17" s="83" t="s">
        <v>2</v>
      </c>
      <c r="H17" s="83"/>
      <c r="I17" s="83"/>
      <c r="J17" s="83"/>
      <c r="K17" s="83"/>
      <c r="L17" s="3" t="s">
        <v>1</v>
      </c>
      <c r="M17" s="2"/>
      <c r="N17" s="2"/>
    </row>
    <row r="18" spans="1:14" x14ac:dyDescent="0.25">
      <c r="A18" s="75" t="s">
        <v>54</v>
      </c>
      <c r="B18" s="75"/>
      <c r="C18" s="75"/>
      <c r="D18" s="75"/>
      <c r="E18" s="75"/>
      <c r="F18" s="32">
        <v>4.0000000000000001E-3</v>
      </c>
      <c r="G18" s="75" t="s">
        <v>3</v>
      </c>
      <c r="H18" s="75"/>
      <c r="I18" s="75"/>
      <c r="J18" s="75"/>
      <c r="K18" s="75"/>
      <c r="L18" s="3">
        <v>4.0000000000000001E-3</v>
      </c>
      <c r="M18" s="2"/>
      <c r="N18" s="2"/>
    </row>
    <row r="19" spans="1:14" ht="15" customHeight="1" x14ac:dyDescent="0.25">
      <c r="A19" s="79" t="s">
        <v>95</v>
      </c>
      <c r="B19" s="80"/>
      <c r="C19" s="80"/>
      <c r="D19" s="80"/>
      <c r="E19" s="81"/>
      <c r="F19" s="32">
        <v>4.0000000000000001E-3</v>
      </c>
      <c r="G19" s="75" t="s">
        <v>96</v>
      </c>
      <c r="H19" s="75"/>
      <c r="I19" s="75"/>
      <c r="J19" s="75"/>
      <c r="K19" s="75"/>
      <c r="L19" s="3">
        <v>4.0000000000000001E-3</v>
      </c>
      <c r="M19" s="2"/>
      <c r="N19" s="2"/>
    </row>
    <row r="20" spans="1:14" x14ac:dyDescent="0.25">
      <c r="A20" s="75" t="s">
        <v>97</v>
      </c>
      <c r="B20" s="75"/>
      <c r="C20" s="75"/>
      <c r="D20" s="75"/>
      <c r="E20" s="75"/>
      <c r="F20" s="32">
        <v>4.0000000000000001E-3</v>
      </c>
      <c r="G20" s="79" t="s">
        <v>56</v>
      </c>
      <c r="H20" s="80"/>
      <c r="I20" s="80"/>
      <c r="J20" s="80"/>
      <c r="K20" s="81"/>
      <c r="L20" s="3">
        <v>4.0000000000000001E-3</v>
      </c>
      <c r="M20" s="2"/>
      <c r="N20" s="2"/>
    </row>
    <row r="21" spans="1:14" ht="15" customHeight="1" x14ac:dyDescent="0.25">
      <c r="A21" s="75" t="s">
        <v>70</v>
      </c>
      <c r="B21" s="75"/>
      <c r="C21" s="75"/>
      <c r="D21" s="75"/>
      <c r="E21" s="75"/>
      <c r="F21" s="32">
        <v>4.0000000000000001E-3</v>
      </c>
      <c r="G21" s="75"/>
      <c r="H21" s="75"/>
      <c r="I21" s="75"/>
      <c r="J21" s="75"/>
      <c r="K21" s="75"/>
      <c r="L21" s="3"/>
      <c r="M21" s="2"/>
      <c r="N21" s="2"/>
    </row>
    <row r="22" spans="1:14" ht="14.25" customHeight="1" x14ac:dyDescent="0.25">
      <c r="A22" s="112" t="s">
        <v>44</v>
      </c>
      <c r="B22" s="113"/>
      <c r="C22" s="113"/>
      <c r="D22" s="113"/>
      <c r="E22" s="114"/>
      <c r="F22" s="32">
        <v>4.0000000000000001E-3</v>
      </c>
      <c r="G22" s="75"/>
      <c r="H22" s="75"/>
      <c r="I22" s="75"/>
      <c r="J22" s="75"/>
      <c r="K22" s="75"/>
      <c r="L22" s="3"/>
      <c r="M22" s="2"/>
      <c r="N22" s="2"/>
    </row>
    <row r="23" spans="1:14" x14ac:dyDescent="0.25">
      <c r="A23" s="75" t="s">
        <v>46</v>
      </c>
      <c r="B23" s="75"/>
      <c r="C23" s="75"/>
      <c r="D23" s="75"/>
      <c r="E23" s="75"/>
      <c r="F23" s="32">
        <v>6.0000000000000001E-3</v>
      </c>
      <c r="G23" s="75"/>
      <c r="H23" s="75"/>
      <c r="I23" s="75"/>
      <c r="J23" s="75"/>
      <c r="K23" s="75"/>
      <c r="L23" s="3"/>
      <c r="M23" s="2"/>
      <c r="N23" s="2"/>
    </row>
    <row r="24" spans="1:14" ht="15" customHeight="1" x14ac:dyDescent="0.25">
      <c r="A24" s="75" t="s">
        <v>45</v>
      </c>
      <c r="B24" s="75"/>
      <c r="C24" s="75"/>
      <c r="D24" s="75"/>
      <c r="E24" s="75"/>
      <c r="F24" s="32">
        <v>2.5999999999999999E-2</v>
      </c>
      <c r="G24" s="75"/>
      <c r="H24" s="75"/>
      <c r="I24" s="75"/>
      <c r="J24" s="75"/>
      <c r="K24" s="75"/>
      <c r="L24" s="3"/>
      <c r="M24" s="2"/>
      <c r="N24" s="2"/>
    </row>
    <row r="25" spans="1:14" x14ac:dyDescent="0.25">
      <c r="A25" s="75" t="s">
        <v>51</v>
      </c>
      <c r="B25" s="75"/>
      <c r="C25" s="75"/>
      <c r="D25" s="75"/>
      <c r="E25" s="75"/>
      <c r="F25" s="32">
        <v>8.0000000000000002E-3</v>
      </c>
      <c r="G25" s="75"/>
      <c r="H25" s="75"/>
      <c r="I25" s="75"/>
      <c r="J25" s="75"/>
      <c r="K25" s="75"/>
      <c r="L25" s="4"/>
      <c r="M25" s="2"/>
      <c r="N25" s="2"/>
    </row>
    <row r="26" spans="1:14" x14ac:dyDescent="0.25">
      <c r="A26" s="75" t="s">
        <v>80</v>
      </c>
      <c r="B26" s="75"/>
      <c r="C26" s="75"/>
      <c r="D26" s="75"/>
      <c r="E26" s="75"/>
      <c r="F26" s="32">
        <v>2E-3</v>
      </c>
      <c r="G26" s="79"/>
      <c r="H26" s="80"/>
      <c r="I26" s="80"/>
      <c r="J26" s="80"/>
      <c r="K26" s="81"/>
      <c r="L26" s="4"/>
      <c r="M26" s="2"/>
      <c r="N26" s="2"/>
    </row>
    <row r="27" spans="1:14" x14ac:dyDescent="0.25">
      <c r="A27" s="75" t="s">
        <v>79</v>
      </c>
      <c r="B27" s="75"/>
      <c r="C27" s="75"/>
      <c r="D27" s="75"/>
      <c r="E27" s="75"/>
      <c r="F27" s="32">
        <v>4.0000000000000001E-3</v>
      </c>
      <c r="G27" s="74"/>
      <c r="H27" s="74"/>
      <c r="I27" s="74"/>
      <c r="J27" s="74"/>
      <c r="K27" s="74"/>
      <c r="L27" s="4"/>
      <c r="M27" s="2"/>
      <c r="N27" s="2"/>
    </row>
    <row r="28" spans="1:14" x14ac:dyDescent="0.25">
      <c r="A28" s="75" t="s">
        <v>49</v>
      </c>
      <c r="B28" s="75"/>
      <c r="C28" s="75"/>
      <c r="D28" s="75"/>
      <c r="E28" s="75"/>
      <c r="F28" s="32">
        <v>1.2E-2</v>
      </c>
      <c r="G28" s="74"/>
      <c r="H28" s="74"/>
      <c r="I28" s="74"/>
      <c r="J28" s="74"/>
      <c r="K28" s="74"/>
      <c r="L28" s="4"/>
      <c r="M28" s="2"/>
      <c r="N28" s="2"/>
    </row>
    <row r="29" spans="1:14" x14ac:dyDescent="0.25">
      <c r="A29" s="74" t="s">
        <v>53</v>
      </c>
      <c r="B29" s="74"/>
      <c r="C29" s="74"/>
      <c r="D29" s="74"/>
      <c r="E29" s="74"/>
      <c r="F29" s="32">
        <v>4.0000000000000001E-3</v>
      </c>
      <c r="G29" s="74"/>
      <c r="H29" s="74"/>
      <c r="I29" s="74"/>
      <c r="J29" s="74"/>
      <c r="K29" s="74"/>
      <c r="L29" s="4"/>
      <c r="M29" s="2"/>
      <c r="N29" s="2"/>
    </row>
    <row r="30" spans="1:14" x14ac:dyDescent="0.25">
      <c r="A30" s="75" t="s">
        <v>48</v>
      </c>
      <c r="B30" s="75"/>
      <c r="C30" s="75"/>
      <c r="D30" s="75"/>
      <c r="E30" s="75"/>
      <c r="F30" s="32">
        <v>4.0000000000000001E-3</v>
      </c>
      <c r="G30" s="74"/>
      <c r="H30" s="74"/>
      <c r="I30" s="74"/>
      <c r="J30" s="74"/>
      <c r="K30" s="74"/>
      <c r="L30" s="4"/>
      <c r="M30" s="2"/>
      <c r="N30" s="2"/>
    </row>
    <row r="31" spans="1:14" x14ac:dyDescent="0.25">
      <c r="A31" s="75" t="s">
        <v>52</v>
      </c>
      <c r="B31" s="75"/>
      <c r="C31" s="75"/>
      <c r="D31" s="75"/>
      <c r="E31" s="75"/>
      <c r="F31" s="32">
        <v>4.0000000000000001E-3</v>
      </c>
      <c r="G31" s="74"/>
      <c r="H31" s="74"/>
      <c r="I31" s="74"/>
      <c r="J31" s="74"/>
      <c r="K31" s="74"/>
      <c r="L31" s="4"/>
      <c r="M31" s="2"/>
      <c r="N31" s="2"/>
    </row>
    <row r="32" spans="1:14" x14ac:dyDescent="0.25">
      <c r="A32" s="75" t="s">
        <v>47</v>
      </c>
      <c r="B32" s="75"/>
      <c r="C32" s="75"/>
      <c r="D32" s="75"/>
      <c r="E32" s="75"/>
      <c r="F32" s="32">
        <v>4.0000000000000001E-3</v>
      </c>
      <c r="G32" s="74"/>
      <c r="H32" s="74"/>
      <c r="I32" s="74"/>
      <c r="J32" s="74"/>
      <c r="K32" s="74"/>
      <c r="L32" s="4"/>
      <c r="M32" s="2"/>
      <c r="N32" s="2"/>
    </row>
    <row r="33" spans="1:14" ht="14.25" customHeight="1" x14ac:dyDescent="0.25">
      <c r="A33" s="74" t="s">
        <v>50</v>
      </c>
      <c r="B33" s="74"/>
      <c r="C33" s="74"/>
      <c r="D33" s="74"/>
      <c r="E33" s="74"/>
      <c r="F33" s="32">
        <v>4.0000000000000001E-3</v>
      </c>
      <c r="G33" s="74"/>
      <c r="H33" s="74"/>
      <c r="I33" s="74"/>
      <c r="J33" s="74"/>
      <c r="K33" s="74"/>
      <c r="L33" s="4"/>
      <c r="M33" s="2"/>
      <c r="N33" s="2"/>
    </row>
    <row r="34" spans="1:14" x14ac:dyDescent="0.25">
      <c r="A34" s="75" t="s">
        <v>55</v>
      </c>
      <c r="B34" s="75"/>
      <c r="C34" s="75"/>
      <c r="D34" s="75"/>
      <c r="E34" s="75"/>
      <c r="F34" s="32">
        <v>4.0000000000000001E-3</v>
      </c>
      <c r="G34" s="74"/>
      <c r="H34" s="74"/>
      <c r="I34" s="74"/>
      <c r="J34" s="74"/>
      <c r="K34" s="74"/>
      <c r="L34" s="4"/>
      <c r="M34" s="2"/>
      <c r="N34" s="2"/>
    </row>
    <row r="35" spans="1:14" x14ac:dyDescent="0.25">
      <c r="A35" s="75" t="s">
        <v>81</v>
      </c>
      <c r="B35" s="75"/>
      <c r="C35" s="75"/>
      <c r="D35" s="75"/>
      <c r="E35" s="75"/>
      <c r="F35" s="32">
        <v>4.0000000000000001E-3</v>
      </c>
      <c r="G35" s="79"/>
      <c r="H35" s="80"/>
      <c r="I35" s="80"/>
      <c r="J35" s="80"/>
      <c r="K35" s="81"/>
      <c r="L35" s="4"/>
      <c r="M35" s="2"/>
      <c r="N35" s="2"/>
    </row>
    <row r="36" spans="1:14" s="34" customFormat="1" x14ac:dyDescent="0.25">
      <c r="A36" s="82" t="s">
        <v>4</v>
      </c>
      <c r="B36" s="82"/>
      <c r="C36" s="82"/>
      <c r="D36" s="82"/>
      <c r="E36" s="82"/>
      <c r="F36" s="35">
        <f>SUM(F18:F35)</f>
        <v>0.10600000000000002</v>
      </c>
      <c r="G36" s="82" t="s">
        <v>4</v>
      </c>
      <c r="H36" s="82"/>
      <c r="I36" s="82"/>
      <c r="J36" s="82"/>
      <c r="K36" s="82"/>
      <c r="L36" s="35">
        <f>SUM(L18:L35)</f>
        <v>1.2E-2</v>
      </c>
      <c r="M36" s="1"/>
      <c r="N36" s="1"/>
    </row>
    <row r="37" spans="1:14" x14ac:dyDescent="0.25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</row>
    <row r="38" spans="1:14" s="2" customFormat="1" x14ac:dyDescent="0.25">
      <c r="A38" s="1" t="s">
        <v>99</v>
      </c>
      <c r="F38" s="1">
        <v>40</v>
      </c>
    </row>
    <row r="39" spans="1:14" ht="75" x14ac:dyDescent="0.25">
      <c r="A39" s="94" t="s">
        <v>5</v>
      </c>
      <c r="B39" s="95"/>
      <c r="C39" s="95"/>
      <c r="D39" s="95"/>
      <c r="E39" s="96"/>
      <c r="F39" s="41" t="s">
        <v>6</v>
      </c>
      <c r="G39" s="41" t="s">
        <v>1</v>
      </c>
      <c r="H39" s="41" t="s">
        <v>75</v>
      </c>
      <c r="I39" s="41" t="s">
        <v>76</v>
      </c>
      <c r="J39" s="41" t="s">
        <v>77</v>
      </c>
      <c r="K39" s="42" t="s">
        <v>78</v>
      </c>
      <c r="L39" s="60"/>
      <c r="M39" s="22"/>
      <c r="N39" s="2"/>
    </row>
    <row r="40" spans="1:14" hidden="1" x14ac:dyDescent="0.25">
      <c r="A40" s="76" t="s">
        <v>54</v>
      </c>
      <c r="B40" s="76"/>
      <c r="C40" s="76"/>
      <c r="D40" s="76"/>
      <c r="E40" s="76"/>
      <c r="F40" s="20">
        <f>'Услуга №1'!F37</f>
        <v>13850</v>
      </c>
      <c r="G40" s="20">
        <v>4.0000000000000001E-3</v>
      </c>
      <c r="H40" s="20">
        <f>F40*G40*12</f>
        <v>664.8</v>
      </c>
      <c r="I40" s="20">
        <f>H40*1.302</f>
        <v>865.56959999999992</v>
      </c>
      <c r="J40" s="20">
        <f>F38</f>
        <v>40</v>
      </c>
      <c r="K40" s="20">
        <f>I40/J40</f>
        <v>21.639239999999997</v>
      </c>
      <c r="L40" s="40"/>
      <c r="M40" s="22"/>
      <c r="N40" s="2"/>
    </row>
    <row r="41" spans="1:14" ht="15" hidden="1" customHeight="1" x14ac:dyDescent="0.25">
      <c r="A41" s="107" t="s">
        <v>95</v>
      </c>
      <c r="B41" s="108"/>
      <c r="C41" s="108"/>
      <c r="D41" s="108"/>
      <c r="E41" s="109"/>
      <c r="F41" s="20">
        <f>'Услуга №1'!F38</f>
        <v>11538</v>
      </c>
      <c r="G41" s="20">
        <v>4.0000000000000001E-3</v>
      </c>
      <c r="H41" s="20">
        <f t="shared" ref="H41:H57" si="0">F41*G41*12</f>
        <v>553.82400000000007</v>
      </c>
      <c r="I41" s="20">
        <f t="shared" ref="I41:I57" si="1">H41*1.302</f>
        <v>721.07884800000011</v>
      </c>
      <c r="J41" s="20">
        <f>J40</f>
        <v>40</v>
      </c>
      <c r="K41" s="20">
        <f t="shared" ref="K41:K57" si="2">I41/J41</f>
        <v>18.026971200000002</v>
      </c>
      <c r="L41" s="40"/>
      <c r="M41" s="22"/>
      <c r="N41" s="2"/>
    </row>
    <row r="42" spans="1:14" hidden="1" x14ac:dyDescent="0.25">
      <c r="A42" s="76" t="s">
        <v>97</v>
      </c>
      <c r="B42" s="76"/>
      <c r="C42" s="76"/>
      <c r="D42" s="76"/>
      <c r="E42" s="76"/>
      <c r="F42" s="20">
        <f>'Услуга №2 '!F44</f>
        <v>11538</v>
      </c>
      <c r="G42" s="20">
        <v>4.0000000000000001E-3</v>
      </c>
      <c r="H42" s="20">
        <f t="shared" si="0"/>
        <v>553.82400000000007</v>
      </c>
      <c r="I42" s="20">
        <f t="shared" si="1"/>
        <v>721.07884800000011</v>
      </c>
      <c r="J42" s="20">
        <f>J41</f>
        <v>40</v>
      </c>
      <c r="K42" s="20">
        <f t="shared" si="2"/>
        <v>18.026971200000002</v>
      </c>
      <c r="L42" s="40"/>
      <c r="M42" s="22"/>
      <c r="N42" s="2"/>
    </row>
    <row r="43" spans="1:14" hidden="1" x14ac:dyDescent="0.25">
      <c r="A43" s="76" t="s">
        <v>70</v>
      </c>
      <c r="B43" s="76"/>
      <c r="C43" s="76"/>
      <c r="D43" s="76"/>
      <c r="E43" s="76"/>
      <c r="F43" s="20">
        <f>'Услуга №1'!F88</f>
        <v>11538</v>
      </c>
      <c r="G43" s="20">
        <v>4.0000000000000001E-3</v>
      </c>
      <c r="H43" s="20">
        <f t="shared" si="0"/>
        <v>553.82400000000007</v>
      </c>
      <c r="I43" s="20">
        <f t="shared" si="1"/>
        <v>721.07884800000011</v>
      </c>
      <c r="J43" s="20">
        <f t="shared" ref="J43:J58" si="3">J42</f>
        <v>40</v>
      </c>
      <c r="K43" s="20">
        <f t="shared" si="2"/>
        <v>18.026971200000002</v>
      </c>
      <c r="L43" s="40"/>
      <c r="M43" s="22"/>
      <c r="N43" s="2"/>
    </row>
    <row r="44" spans="1:14" hidden="1" x14ac:dyDescent="0.25">
      <c r="A44" s="102" t="s">
        <v>44</v>
      </c>
      <c r="B44" s="103"/>
      <c r="C44" s="103"/>
      <c r="D44" s="103"/>
      <c r="E44" s="104"/>
      <c r="F44" s="20">
        <f>'Услуга №2 '!F46</f>
        <v>8837</v>
      </c>
      <c r="G44" s="20">
        <v>4.0000000000000001E-3</v>
      </c>
      <c r="H44" s="20">
        <f t="shared" si="0"/>
        <v>424.17599999999999</v>
      </c>
      <c r="I44" s="20">
        <f t="shared" si="1"/>
        <v>552.277152</v>
      </c>
      <c r="J44" s="20">
        <f t="shared" si="3"/>
        <v>40</v>
      </c>
      <c r="K44" s="20">
        <f t="shared" si="2"/>
        <v>13.8069288</v>
      </c>
      <c r="L44" s="40"/>
      <c r="M44" s="22"/>
      <c r="N44" s="2"/>
    </row>
    <row r="45" spans="1:14" hidden="1" x14ac:dyDescent="0.25">
      <c r="A45" s="76" t="s">
        <v>46</v>
      </c>
      <c r="B45" s="76"/>
      <c r="C45" s="76"/>
      <c r="D45" s="76"/>
      <c r="E45" s="76"/>
      <c r="F45" s="20">
        <f>'Работа №1'!F39</f>
        <v>8837</v>
      </c>
      <c r="G45" s="20">
        <v>6.0000000000000001E-3</v>
      </c>
      <c r="H45" s="20">
        <f t="shared" si="0"/>
        <v>636.26400000000001</v>
      </c>
      <c r="I45" s="20">
        <f t="shared" si="1"/>
        <v>828.41572800000006</v>
      </c>
      <c r="J45" s="20">
        <f t="shared" si="3"/>
        <v>40</v>
      </c>
      <c r="K45" s="20">
        <f t="shared" si="2"/>
        <v>20.710393200000002</v>
      </c>
      <c r="L45" s="40"/>
      <c r="M45" s="22"/>
      <c r="N45" s="2"/>
    </row>
    <row r="46" spans="1:14" ht="15" hidden="1" customHeight="1" x14ac:dyDescent="0.25">
      <c r="A46" s="76" t="s">
        <v>45</v>
      </c>
      <c r="B46" s="76"/>
      <c r="C46" s="76"/>
      <c r="D46" s="76"/>
      <c r="E46" s="76"/>
      <c r="F46" s="20">
        <f>'Работа №1'!F40</f>
        <v>6556</v>
      </c>
      <c r="G46" s="20">
        <v>2.5999999999999999E-2</v>
      </c>
      <c r="H46" s="20">
        <f t="shared" si="0"/>
        <v>2045.4719999999998</v>
      </c>
      <c r="I46" s="20">
        <f t="shared" si="1"/>
        <v>2663.2045439999997</v>
      </c>
      <c r="J46" s="20">
        <f t="shared" si="3"/>
        <v>40</v>
      </c>
      <c r="K46" s="20">
        <f t="shared" si="2"/>
        <v>66.58011359999999</v>
      </c>
      <c r="L46" s="40"/>
      <c r="M46" s="22"/>
      <c r="N46" s="2"/>
    </row>
    <row r="47" spans="1:14" hidden="1" x14ac:dyDescent="0.25">
      <c r="A47" s="76" t="s">
        <v>51</v>
      </c>
      <c r="B47" s="76"/>
      <c r="C47" s="76"/>
      <c r="D47" s="76"/>
      <c r="E47" s="76"/>
      <c r="F47" s="20">
        <f>'Услуга №1'!F89</f>
        <v>6556</v>
      </c>
      <c r="G47" s="20">
        <v>8.0000000000000002E-3</v>
      </c>
      <c r="H47" s="20">
        <f t="shared" si="0"/>
        <v>629.37599999999998</v>
      </c>
      <c r="I47" s="20">
        <f t="shared" si="1"/>
        <v>819.44755199999997</v>
      </c>
      <c r="J47" s="20">
        <f t="shared" si="3"/>
        <v>40</v>
      </c>
      <c r="K47" s="20">
        <f t="shared" si="2"/>
        <v>20.486188800000001</v>
      </c>
      <c r="L47" s="40"/>
      <c r="M47" s="22"/>
      <c r="N47" s="2"/>
    </row>
    <row r="48" spans="1:14" hidden="1" x14ac:dyDescent="0.25">
      <c r="A48" s="76" t="s">
        <v>80</v>
      </c>
      <c r="B48" s="76"/>
      <c r="C48" s="76"/>
      <c r="D48" s="76"/>
      <c r="E48" s="76"/>
      <c r="F48" s="20">
        <f>'Услуга №1'!F42</f>
        <v>2248</v>
      </c>
      <c r="G48" s="20">
        <v>2E-3</v>
      </c>
      <c r="H48" s="20">
        <f t="shared" si="0"/>
        <v>53.952000000000005</v>
      </c>
      <c r="I48" s="20">
        <f t="shared" si="1"/>
        <v>70.245504000000011</v>
      </c>
      <c r="J48" s="20">
        <f t="shared" si="3"/>
        <v>40</v>
      </c>
      <c r="K48" s="20">
        <f t="shared" si="2"/>
        <v>1.7561376000000002</v>
      </c>
      <c r="L48" s="40"/>
      <c r="M48" s="22"/>
      <c r="N48" s="2"/>
    </row>
    <row r="49" spans="1:14" hidden="1" x14ac:dyDescent="0.25">
      <c r="A49" s="76" t="s">
        <v>79</v>
      </c>
      <c r="B49" s="76"/>
      <c r="C49" s="76"/>
      <c r="D49" s="76"/>
      <c r="E49" s="76"/>
      <c r="F49" s="20">
        <f>'Услуга №1'!F43</f>
        <v>3993</v>
      </c>
      <c r="G49" s="20">
        <v>4.0000000000000001E-3</v>
      </c>
      <c r="H49" s="20">
        <f t="shared" si="0"/>
        <v>191.66399999999999</v>
      </c>
      <c r="I49" s="20">
        <f t="shared" si="1"/>
        <v>249.546528</v>
      </c>
      <c r="J49" s="20">
        <f t="shared" si="3"/>
        <v>40</v>
      </c>
      <c r="K49" s="20">
        <f t="shared" si="2"/>
        <v>6.2386631999999995</v>
      </c>
      <c r="L49" s="40"/>
      <c r="M49" s="22"/>
      <c r="N49" s="2"/>
    </row>
    <row r="50" spans="1:14" hidden="1" x14ac:dyDescent="0.25">
      <c r="A50" s="76" t="s">
        <v>49</v>
      </c>
      <c r="B50" s="76"/>
      <c r="C50" s="76"/>
      <c r="D50" s="76"/>
      <c r="E50" s="76"/>
      <c r="F50" s="63">
        <f>'Услуга №1'!F90</f>
        <v>11538</v>
      </c>
      <c r="G50" s="20">
        <v>1.2E-2</v>
      </c>
      <c r="H50" s="20">
        <f t="shared" si="0"/>
        <v>1661.4719999999998</v>
      </c>
      <c r="I50" s="20">
        <f t="shared" si="1"/>
        <v>2163.2365439999999</v>
      </c>
      <c r="J50" s="20">
        <f t="shared" si="3"/>
        <v>40</v>
      </c>
      <c r="K50" s="20">
        <f t="shared" si="2"/>
        <v>54.080913599999995</v>
      </c>
      <c r="L50" s="40"/>
      <c r="M50" s="22"/>
      <c r="N50" s="2"/>
    </row>
    <row r="51" spans="1:14" hidden="1" x14ac:dyDescent="0.25">
      <c r="A51" s="101" t="s">
        <v>53</v>
      </c>
      <c r="B51" s="101"/>
      <c r="C51" s="101"/>
      <c r="D51" s="101"/>
      <c r="E51" s="101"/>
      <c r="F51" s="20">
        <f>'Услуга №1'!F44</f>
        <v>8837</v>
      </c>
      <c r="G51" s="20">
        <v>4.0000000000000001E-3</v>
      </c>
      <c r="H51" s="20">
        <f t="shared" si="0"/>
        <v>424.17599999999999</v>
      </c>
      <c r="I51" s="20">
        <f t="shared" si="1"/>
        <v>552.277152</v>
      </c>
      <c r="J51" s="20">
        <f t="shared" si="3"/>
        <v>40</v>
      </c>
      <c r="K51" s="20">
        <f t="shared" si="2"/>
        <v>13.8069288</v>
      </c>
      <c r="L51" s="40"/>
      <c r="M51" s="22"/>
      <c r="N51" s="2"/>
    </row>
    <row r="52" spans="1:14" hidden="1" x14ac:dyDescent="0.25">
      <c r="A52" s="76" t="s">
        <v>48</v>
      </c>
      <c r="B52" s="76"/>
      <c r="C52" s="76"/>
      <c r="D52" s="76"/>
      <c r="E52" s="76"/>
      <c r="F52" s="20">
        <f>'Работа №2'!F53</f>
        <v>8837</v>
      </c>
      <c r="G52" s="20">
        <v>4.0000000000000001E-3</v>
      </c>
      <c r="H52" s="20">
        <f t="shared" si="0"/>
        <v>424.17599999999999</v>
      </c>
      <c r="I52" s="20">
        <f t="shared" si="1"/>
        <v>552.277152</v>
      </c>
      <c r="J52" s="20">
        <f t="shared" si="3"/>
        <v>40</v>
      </c>
      <c r="K52" s="20">
        <f t="shared" si="2"/>
        <v>13.8069288</v>
      </c>
      <c r="L52" s="40"/>
      <c r="M52" s="22"/>
      <c r="N52" s="2"/>
    </row>
    <row r="53" spans="1:14" hidden="1" x14ac:dyDescent="0.25">
      <c r="A53" s="76" t="s">
        <v>52</v>
      </c>
      <c r="B53" s="76"/>
      <c r="C53" s="76"/>
      <c r="D53" s="76"/>
      <c r="E53" s="76"/>
      <c r="F53" s="20">
        <f>'Работа №1'!F45</f>
        <v>4565</v>
      </c>
      <c r="G53" s="20">
        <v>4.0000000000000001E-3</v>
      </c>
      <c r="H53" s="20">
        <f t="shared" si="0"/>
        <v>219.12</v>
      </c>
      <c r="I53" s="20">
        <f t="shared" si="1"/>
        <v>285.29424</v>
      </c>
      <c r="J53" s="20">
        <f t="shared" si="3"/>
        <v>40</v>
      </c>
      <c r="K53" s="20">
        <f t="shared" si="2"/>
        <v>7.1323559999999997</v>
      </c>
      <c r="L53" s="40"/>
      <c r="M53" s="22"/>
      <c r="N53" s="2"/>
    </row>
    <row r="54" spans="1:14" ht="15" hidden="1" customHeight="1" x14ac:dyDescent="0.25">
      <c r="A54" s="76" t="s">
        <v>47</v>
      </c>
      <c r="B54" s="76"/>
      <c r="C54" s="76"/>
      <c r="D54" s="76"/>
      <c r="E54" s="76"/>
      <c r="F54" s="20">
        <f>'Работа №1'!F46</f>
        <v>8837</v>
      </c>
      <c r="G54" s="20">
        <v>4.0000000000000001E-3</v>
      </c>
      <c r="H54" s="20">
        <f t="shared" si="0"/>
        <v>424.17599999999999</v>
      </c>
      <c r="I54" s="20">
        <f t="shared" si="1"/>
        <v>552.277152</v>
      </c>
      <c r="J54" s="20">
        <f t="shared" si="3"/>
        <v>40</v>
      </c>
      <c r="K54" s="20">
        <f t="shared" si="2"/>
        <v>13.8069288</v>
      </c>
      <c r="L54" s="40"/>
      <c r="M54" s="22"/>
      <c r="N54" s="2"/>
    </row>
    <row r="55" spans="1:14" hidden="1" x14ac:dyDescent="0.25">
      <c r="A55" s="101" t="s">
        <v>50</v>
      </c>
      <c r="B55" s="101"/>
      <c r="C55" s="101"/>
      <c r="D55" s="101"/>
      <c r="E55" s="101"/>
      <c r="F55" s="20">
        <f>'Работа №1'!F47</f>
        <v>8837</v>
      </c>
      <c r="G55" s="20">
        <v>4.0000000000000001E-3</v>
      </c>
      <c r="H55" s="20">
        <f t="shared" si="0"/>
        <v>424.17599999999999</v>
      </c>
      <c r="I55" s="20">
        <f t="shared" si="1"/>
        <v>552.277152</v>
      </c>
      <c r="J55" s="20">
        <f t="shared" si="3"/>
        <v>40</v>
      </c>
      <c r="K55" s="20">
        <f t="shared" si="2"/>
        <v>13.8069288</v>
      </c>
      <c r="L55" s="40"/>
      <c r="M55" s="22"/>
      <c r="N55" s="2"/>
    </row>
    <row r="56" spans="1:14" hidden="1" x14ac:dyDescent="0.25">
      <c r="A56" s="76" t="s">
        <v>55</v>
      </c>
      <c r="B56" s="76"/>
      <c r="C56" s="76"/>
      <c r="D56" s="76"/>
      <c r="E56" s="76"/>
      <c r="F56" s="20">
        <f>'Работа №1'!F48</f>
        <v>11538</v>
      </c>
      <c r="G56" s="20">
        <v>4.0000000000000001E-3</v>
      </c>
      <c r="H56" s="20">
        <f t="shared" si="0"/>
        <v>553.82400000000007</v>
      </c>
      <c r="I56" s="20">
        <f t="shared" si="1"/>
        <v>721.07884800000011</v>
      </c>
      <c r="J56" s="20">
        <f t="shared" si="3"/>
        <v>40</v>
      </c>
      <c r="K56" s="20">
        <f t="shared" si="2"/>
        <v>18.026971200000002</v>
      </c>
      <c r="L56" s="40"/>
      <c r="M56" s="22"/>
      <c r="N56" s="2"/>
    </row>
    <row r="57" spans="1:14" hidden="1" x14ac:dyDescent="0.25">
      <c r="A57" s="76" t="s">
        <v>81</v>
      </c>
      <c r="B57" s="76"/>
      <c r="C57" s="76"/>
      <c r="D57" s="76"/>
      <c r="E57" s="76"/>
      <c r="F57" s="20">
        <f>'Работа №1'!F49</f>
        <v>11538</v>
      </c>
      <c r="G57" s="20">
        <v>4.0000000000000001E-3</v>
      </c>
      <c r="H57" s="20">
        <f t="shared" si="0"/>
        <v>553.82400000000007</v>
      </c>
      <c r="I57" s="20">
        <f t="shared" si="1"/>
        <v>721.07884800000011</v>
      </c>
      <c r="J57" s="20">
        <f t="shared" si="3"/>
        <v>40</v>
      </c>
      <c r="K57" s="20">
        <f t="shared" si="2"/>
        <v>18.026971200000002</v>
      </c>
      <c r="L57" s="40"/>
      <c r="M57" s="22"/>
      <c r="N57" s="2"/>
    </row>
    <row r="58" spans="1:14" x14ac:dyDescent="0.25">
      <c r="A58" s="78" t="s">
        <v>7</v>
      </c>
      <c r="B58" s="78"/>
      <c r="C58" s="78"/>
      <c r="D58" s="78"/>
      <c r="E58" s="78"/>
      <c r="F58" s="15">
        <v>19920.45</v>
      </c>
      <c r="G58" s="15">
        <f>F36</f>
        <v>0.10600000000000002</v>
      </c>
      <c r="H58" s="15">
        <v>26294.99</v>
      </c>
      <c r="I58" s="15">
        <f>(H58*1.302)</f>
        <v>34236.076980000005</v>
      </c>
      <c r="J58" s="68">
        <f t="shared" si="3"/>
        <v>40</v>
      </c>
      <c r="K58" s="15">
        <f>I58/J58</f>
        <v>855.90192450000018</v>
      </c>
      <c r="L58" s="40"/>
      <c r="M58" s="22"/>
      <c r="N58" s="2"/>
    </row>
    <row r="59" spans="1:14" s="2" customFormat="1" ht="13.5" customHeight="1" x14ac:dyDescent="0.25">
      <c r="A59" s="22"/>
      <c r="B59" s="22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</row>
    <row r="60" spans="1:14" s="2" customFormat="1" ht="14.25" customHeight="1" x14ac:dyDescent="0.25">
      <c r="A60" s="77" t="s">
        <v>9</v>
      </c>
      <c r="B60" s="77"/>
      <c r="C60" s="77"/>
      <c r="D60" s="77"/>
      <c r="E60" s="77"/>
      <c r="F60" s="77"/>
      <c r="G60" s="77"/>
      <c r="H60" s="77"/>
      <c r="I60" s="77"/>
      <c r="J60" s="77"/>
      <c r="K60" s="77"/>
      <c r="L60" s="77"/>
      <c r="M60" s="22"/>
    </row>
    <row r="61" spans="1:14" s="2" customFormat="1" ht="45" x14ac:dyDescent="0.25">
      <c r="A61" s="78" t="s">
        <v>10</v>
      </c>
      <c r="B61" s="78"/>
      <c r="C61" s="78"/>
      <c r="D61" s="78"/>
      <c r="E61" s="78"/>
      <c r="F61" s="41" t="s">
        <v>8</v>
      </c>
      <c r="G61" s="41" t="s">
        <v>71</v>
      </c>
      <c r="H61" s="41" t="s">
        <v>72</v>
      </c>
      <c r="I61" s="41" t="s">
        <v>83</v>
      </c>
      <c r="J61" s="41" t="s">
        <v>77</v>
      </c>
      <c r="K61" s="46" t="s">
        <v>78</v>
      </c>
      <c r="L61" s="47"/>
      <c r="M61" s="22"/>
    </row>
    <row r="62" spans="1:14" s="2" customFormat="1" x14ac:dyDescent="0.25">
      <c r="A62" s="102" t="s">
        <v>11</v>
      </c>
      <c r="B62" s="103"/>
      <c r="C62" s="103"/>
      <c r="D62" s="103"/>
      <c r="E62" s="104"/>
      <c r="F62" s="43" t="s">
        <v>84</v>
      </c>
      <c r="G62" s="43">
        <v>76100</v>
      </c>
      <c r="H62" s="43">
        <f>'Работа №2'!H63</f>
        <v>4.9000000000000004</v>
      </c>
      <c r="I62" s="43">
        <f>372890*0.4%</f>
        <v>1491.56</v>
      </c>
      <c r="J62" s="20">
        <f>J57</f>
        <v>40</v>
      </c>
      <c r="K62" s="48">
        <f>I62/J62</f>
        <v>37.289000000000001</v>
      </c>
      <c r="L62" s="47"/>
      <c r="M62" s="22"/>
    </row>
    <row r="63" spans="1:14" s="2" customFormat="1" x14ac:dyDescent="0.25">
      <c r="A63" s="76" t="s">
        <v>12</v>
      </c>
      <c r="B63" s="76"/>
      <c r="C63" s="76"/>
      <c r="D63" s="76"/>
      <c r="E63" s="76"/>
      <c r="F63" s="20" t="s">
        <v>15</v>
      </c>
      <c r="G63" s="43">
        <v>820</v>
      </c>
      <c r="H63" s="43">
        <f>'Работа №2'!H64</f>
        <v>1690.46</v>
      </c>
      <c r="I63" s="43">
        <f>1386178.05*0.4%</f>
        <v>5544.7121999999999</v>
      </c>
      <c r="J63" s="20">
        <f>J62</f>
        <v>40</v>
      </c>
      <c r="K63" s="48">
        <f t="shared" ref="K63:K66" si="4">I63/J63</f>
        <v>138.617805</v>
      </c>
      <c r="L63" s="49"/>
      <c r="M63" s="22"/>
    </row>
    <row r="64" spans="1:14" s="2" customFormat="1" x14ac:dyDescent="0.25">
      <c r="A64" s="76" t="s">
        <v>13</v>
      </c>
      <c r="B64" s="76"/>
      <c r="C64" s="76"/>
      <c r="D64" s="76"/>
      <c r="E64" s="76"/>
      <c r="F64" s="20" t="s">
        <v>16</v>
      </c>
      <c r="G64" s="43">
        <v>430</v>
      </c>
      <c r="H64" s="43">
        <f>'Работа №2'!H65</f>
        <v>40.96</v>
      </c>
      <c r="I64" s="43">
        <f>17612.8*0.4%</f>
        <v>70.4512</v>
      </c>
      <c r="J64" s="20">
        <f>J63</f>
        <v>40</v>
      </c>
      <c r="K64" s="48">
        <f t="shared" si="4"/>
        <v>1.76128</v>
      </c>
      <c r="L64" s="49"/>
      <c r="M64" s="22"/>
    </row>
    <row r="65" spans="1:13" s="2" customFormat="1" x14ac:dyDescent="0.25">
      <c r="A65" s="76" t="s">
        <v>14</v>
      </c>
      <c r="B65" s="76"/>
      <c r="C65" s="76"/>
      <c r="D65" s="76"/>
      <c r="E65" s="76"/>
      <c r="F65" s="20" t="s">
        <v>16</v>
      </c>
      <c r="G65" s="43">
        <v>430</v>
      </c>
      <c r="H65" s="43">
        <f>'Работа №2'!H66</f>
        <v>59.65</v>
      </c>
      <c r="I65" s="43">
        <f>25649.5*0.4%</f>
        <v>102.598</v>
      </c>
      <c r="J65" s="20">
        <f>J63</f>
        <v>40</v>
      </c>
      <c r="K65" s="48">
        <f t="shared" si="4"/>
        <v>2.5649500000000001</v>
      </c>
      <c r="L65" s="49"/>
      <c r="M65" s="22"/>
    </row>
    <row r="66" spans="1:13" s="2" customFormat="1" x14ac:dyDescent="0.25">
      <c r="A66" s="102" t="s">
        <v>60</v>
      </c>
      <c r="B66" s="105"/>
      <c r="C66" s="105"/>
      <c r="D66" s="105"/>
      <c r="E66" s="105"/>
      <c r="F66" s="20" t="s">
        <v>16</v>
      </c>
      <c r="G66" s="20">
        <v>12</v>
      </c>
      <c r="H66" s="50">
        <v>60</v>
      </c>
      <c r="I66" s="43">
        <f>5260*0.4%</f>
        <v>21.04</v>
      </c>
      <c r="J66" s="20">
        <f t="shared" ref="J66:J67" si="5">J64</f>
        <v>40</v>
      </c>
      <c r="K66" s="48">
        <f t="shared" si="4"/>
        <v>0.52600000000000002</v>
      </c>
      <c r="L66" s="49"/>
      <c r="M66" s="22"/>
    </row>
    <row r="67" spans="1:13" s="2" customFormat="1" x14ac:dyDescent="0.25">
      <c r="A67" s="98" t="s">
        <v>17</v>
      </c>
      <c r="B67" s="99"/>
      <c r="C67" s="99"/>
      <c r="D67" s="99"/>
      <c r="E67" s="99"/>
      <c r="F67" s="99"/>
      <c r="G67" s="99"/>
      <c r="H67" s="99"/>
      <c r="I67" s="15">
        <f>SUM(I62:I66)</f>
        <v>7230.3613999999998</v>
      </c>
      <c r="J67" s="68">
        <f t="shared" si="5"/>
        <v>40</v>
      </c>
      <c r="K67" s="15">
        <f>I67/J67</f>
        <v>180.75903499999998</v>
      </c>
      <c r="L67" s="49"/>
      <c r="M67" s="22"/>
    </row>
    <row r="68" spans="1:13" s="2" customFormat="1" ht="12" customHeight="1" x14ac:dyDescent="0.25">
      <c r="A68" s="22"/>
      <c r="B68" s="22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</row>
    <row r="69" spans="1:13" s="2" customFormat="1" x14ac:dyDescent="0.25">
      <c r="A69" s="77" t="s">
        <v>18</v>
      </c>
      <c r="B69" s="77"/>
      <c r="C69" s="77"/>
      <c r="D69" s="77"/>
      <c r="E69" s="77"/>
      <c r="F69" s="77"/>
      <c r="G69" s="77"/>
      <c r="H69" s="77"/>
      <c r="I69" s="77"/>
      <c r="J69" s="77"/>
      <c r="K69" s="77"/>
      <c r="L69" s="77"/>
      <c r="M69" s="22"/>
    </row>
    <row r="70" spans="1:13" s="2" customFormat="1" ht="45" x14ac:dyDescent="0.25">
      <c r="A70" s="94" t="s">
        <v>22</v>
      </c>
      <c r="B70" s="95"/>
      <c r="C70" s="95"/>
      <c r="D70" s="95"/>
      <c r="E70" s="96"/>
      <c r="F70" s="41" t="s">
        <v>8</v>
      </c>
      <c r="G70" s="41" t="s">
        <v>71</v>
      </c>
      <c r="H70" s="41" t="s">
        <v>72</v>
      </c>
      <c r="I70" s="41" t="s">
        <v>83</v>
      </c>
      <c r="J70" s="41" t="s">
        <v>77</v>
      </c>
      <c r="K70" s="46" t="s">
        <v>78</v>
      </c>
      <c r="L70" s="47"/>
      <c r="M70" s="22"/>
    </row>
    <row r="71" spans="1:13" s="2" customFormat="1" x14ac:dyDescent="0.25">
      <c r="A71" s="76" t="s">
        <v>85</v>
      </c>
      <c r="B71" s="76"/>
      <c r="C71" s="76"/>
      <c r="D71" s="76"/>
      <c r="E71" s="76"/>
      <c r="F71" s="20" t="s">
        <v>20</v>
      </c>
      <c r="G71" s="20">
        <v>12</v>
      </c>
      <c r="H71" s="20">
        <v>4000</v>
      </c>
      <c r="I71" s="20">
        <v>192</v>
      </c>
      <c r="J71" s="20">
        <f>J65</f>
        <v>40</v>
      </c>
      <c r="K71" s="53">
        <f>I71/J71</f>
        <v>4.8</v>
      </c>
      <c r="L71" s="49"/>
      <c r="M71" s="22"/>
    </row>
    <row r="72" spans="1:13" s="2" customFormat="1" x14ac:dyDescent="0.25">
      <c r="A72" s="76" t="s">
        <v>19</v>
      </c>
      <c r="B72" s="76"/>
      <c r="C72" s="76"/>
      <c r="D72" s="76"/>
      <c r="E72" s="76"/>
      <c r="F72" s="20" t="s">
        <v>20</v>
      </c>
      <c r="G72" s="20">
        <v>12</v>
      </c>
      <c r="H72" s="20">
        <v>570</v>
      </c>
      <c r="I72" s="20">
        <v>27.36</v>
      </c>
      <c r="J72" s="20">
        <f>J71</f>
        <v>40</v>
      </c>
      <c r="K72" s="53">
        <f t="shared" ref="K72:K77" si="6">I72/J72</f>
        <v>0.68399999999999994</v>
      </c>
      <c r="L72" s="49"/>
      <c r="M72" s="22"/>
    </row>
    <row r="73" spans="1:13" s="2" customFormat="1" ht="15.75" customHeight="1" x14ac:dyDescent="0.25">
      <c r="A73" s="97" t="s">
        <v>59</v>
      </c>
      <c r="B73" s="97"/>
      <c r="C73" s="97"/>
      <c r="D73" s="97"/>
      <c r="E73" s="97"/>
      <c r="F73" s="54" t="s">
        <v>20</v>
      </c>
      <c r="G73" s="54">
        <v>12</v>
      </c>
      <c r="H73" s="54">
        <v>3000</v>
      </c>
      <c r="I73" s="20">
        <v>144</v>
      </c>
      <c r="J73" s="20">
        <f>J72</f>
        <v>40</v>
      </c>
      <c r="K73" s="53">
        <f t="shared" si="6"/>
        <v>3.6</v>
      </c>
      <c r="L73" s="49"/>
      <c r="M73" s="22"/>
    </row>
    <row r="74" spans="1:13" s="2" customFormat="1" ht="34.5" customHeight="1" x14ac:dyDescent="0.25">
      <c r="A74" s="97" t="s">
        <v>101</v>
      </c>
      <c r="B74" s="97"/>
      <c r="C74" s="97"/>
      <c r="D74" s="97"/>
      <c r="E74" s="97"/>
      <c r="F74" s="54" t="s">
        <v>20</v>
      </c>
      <c r="G74" s="54">
        <v>12</v>
      </c>
      <c r="H74" s="54">
        <v>4000</v>
      </c>
      <c r="I74" s="20">
        <v>192</v>
      </c>
      <c r="J74" s="20">
        <f>J73</f>
        <v>40</v>
      </c>
      <c r="K74" s="53">
        <f t="shared" si="6"/>
        <v>4.8</v>
      </c>
      <c r="L74" s="49"/>
      <c r="M74" s="22"/>
    </row>
    <row r="75" spans="1:13" s="2" customFormat="1" ht="16.5" customHeight="1" x14ac:dyDescent="0.25">
      <c r="A75" s="101" t="s">
        <v>115</v>
      </c>
      <c r="B75" s="101"/>
      <c r="C75" s="101"/>
      <c r="D75" s="101"/>
      <c r="E75" s="101"/>
      <c r="F75" s="20" t="s">
        <v>20</v>
      </c>
      <c r="G75" s="20">
        <v>12</v>
      </c>
      <c r="H75" s="20">
        <v>2500</v>
      </c>
      <c r="I75" s="20">
        <v>120</v>
      </c>
      <c r="J75" s="20">
        <f>J73</f>
        <v>40</v>
      </c>
      <c r="K75" s="53">
        <f t="shared" si="6"/>
        <v>3</v>
      </c>
      <c r="L75" s="49"/>
      <c r="M75" s="22"/>
    </row>
    <row r="76" spans="1:13" s="2" customFormat="1" ht="15" customHeight="1" x14ac:dyDescent="0.25">
      <c r="A76" s="101" t="s">
        <v>116</v>
      </c>
      <c r="B76" s="101"/>
      <c r="C76" s="101"/>
      <c r="D76" s="101"/>
      <c r="E76" s="101"/>
      <c r="F76" s="20" t="s">
        <v>20</v>
      </c>
      <c r="G76" s="20">
        <v>4</v>
      </c>
      <c r="H76" s="20">
        <v>1000</v>
      </c>
      <c r="I76" s="20">
        <v>16</v>
      </c>
      <c r="J76" s="20">
        <f>J73</f>
        <v>40</v>
      </c>
      <c r="K76" s="53">
        <f t="shared" si="6"/>
        <v>0.4</v>
      </c>
      <c r="L76" s="49"/>
      <c r="M76" s="22"/>
    </row>
    <row r="77" spans="1:13" s="2" customFormat="1" ht="15" customHeight="1" x14ac:dyDescent="0.25">
      <c r="A77" s="101" t="s">
        <v>117</v>
      </c>
      <c r="B77" s="101"/>
      <c r="C77" s="101"/>
      <c r="D77" s="101"/>
      <c r="E77" s="101"/>
      <c r="F77" s="20" t="s">
        <v>20</v>
      </c>
      <c r="G77" s="20">
        <v>12</v>
      </c>
      <c r="H77" s="20">
        <v>3250</v>
      </c>
      <c r="I77" s="20">
        <v>26</v>
      </c>
      <c r="J77" s="20">
        <f>J74</f>
        <v>40</v>
      </c>
      <c r="K77" s="53">
        <f t="shared" si="6"/>
        <v>0.65</v>
      </c>
      <c r="L77" s="49"/>
      <c r="M77" s="22"/>
    </row>
    <row r="78" spans="1:13" ht="17.25" customHeight="1" x14ac:dyDescent="0.25">
      <c r="A78" s="98" t="s">
        <v>21</v>
      </c>
      <c r="B78" s="99"/>
      <c r="C78" s="99"/>
      <c r="D78" s="99"/>
      <c r="E78" s="99"/>
      <c r="F78" s="99"/>
      <c r="G78" s="99"/>
      <c r="H78" s="100"/>
      <c r="I78" s="15">
        <f>SUM(I71:I77)</f>
        <v>717.36</v>
      </c>
      <c r="J78" s="68">
        <f>J75</f>
        <v>40</v>
      </c>
      <c r="K78" s="15">
        <f>I78/J78</f>
        <v>17.934000000000001</v>
      </c>
      <c r="L78" s="49"/>
      <c r="M78" s="22"/>
    </row>
    <row r="79" spans="1:13" s="2" customFormat="1" ht="12.75" customHeight="1" x14ac:dyDescent="0.25">
      <c r="A79" s="22"/>
      <c r="B79" s="22"/>
      <c r="C79" s="22"/>
      <c r="D79" s="22"/>
      <c r="E79" s="22"/>
      <c r="F79" s="22"/>
      <c r="G79" s="22"/>
      <c r="H79" s="22"/>
      <c r="I79" s="22"/>
      <c r="J79" s="22"/>
      <c r="K79" s="22"/>
      <c r="L79" s="22"/>
      <c r="M79" s="22"/>
    </row>
    <row r="80" spans="1:13" s="2" customFormat="1" hidden="1" x14ac:dyDescent="0.25">
      <c r="A80" s="77" t="s">
        <v>86</v>
      </c>
      <c r="B80" s="77"/>
      <c r="C80" s="77"/>
      <c r="D80" s="77"/>
      <c r="E80" s="77"/>
      <c r="F80" s="77"/>
      <c r="G80" s="77"/>
      <c r="H80" s="77"/>
      <c r="I80" s="77"/>
      <c r="J80" s="77"/>
      <c r="K80" s="77"/>
      <c r="L80" s="77"/>
      <c r="M80" s="22"/>
    </row>
    <row r="81" spans="1:13" s="2" customFormat="1" ht="60" hidden="1" customHeight="1" x14ac:dyDescent="0.25">
      <c r="A81" s="94" t="s">
        <v>22</v>
      </c>
      <c r="B81" s="95"/>
      <c r="C81" s="95"/>
      <c r="D81" s="95"/>
      <c r="E81" s="96"/>
      <c r="F81" s="41" t="s">
        <v>8</v>
      </c>
      <c r="G81" s="41" t="s">
        <v>71</v>
      </c>
      <c r="H81" s="41" t="s">
        <v>72</v>
      </c>
      <c r="I81" s="41" t="s">
        <v>83</v>
      </c>
      <c r="J81" s="41" t="s">
        <v>77</v>
      </c>
      <c r="K81" s="42" t="s">
        <v>78</v>
      </c>
      <c r="L81" s="60"/>
      <c r="M81" s="22"/>
    </row>
    <row r="82" spans="1:13" s="2" customFormat="1" ht="18.75" hidden="1" customHeight="1" x14ac:dyDescent="0.25">
      <c r="A82" s="102" t="s">
        <v>102</v>
      </c>
      <c r="B82" s="103"/>
      <c r="C82" s="103"/>
      <c r="D82" s="103"/>
      <c r="E82" s="104"/>
      <c r="F82" s="20" t="s">
        <v>20</v>
      </c>
      <c r="G82" s="20"/>
      <c r="H82" s="20">
        <v>6000</v>
      </c>
      <c r="I82" s="20">
        <f>G82*H82</f>
        <v>0</v>
      </c>
      <c r="J82" s="20">
        <f>J76</f>
        <v>40</v>
      </c>
      <c r="K82" s="20">
        <f t="shared" ref="K82" si="7">I82/J82</f>
        <v>0</v>
      </c>
      <c r="L82" s="40"/>
      <c r="M82" s="22"/>
    </row>
    <row r="83" spans="1:13" s="2" customFormat="1" hidden="1" x14ac:dyDescent="0.25">
      <c r="A83" s="98" t="s">
        <v>87</v>
      </c>
      <c r="B83" s="99"/>
      <c r="C83" s="99"/>
      <c r="D83" s="99"/>
      <c r="E83" s="99"/>
      <c r="F83" s="99"/>
      <c r="G83" s="99"/>
      <c r="H83" s="99"/>
      <c r="I83" s="18">
        <f>SUM(I82:I82)</f>
        <v>0</v>
      </c>
      <c r="J83" s="18"/>
      <c r="K83" s="18">
        <f>SUM(K82:K82)</f>
        <v>0</v>
      </c>
      <c r="L83" s="40"/>
      <c r="M83" s="22"/>
    </row>
    <row r="84" spans="1:13" s="2" customFormat="1" hidden="1" x14ac:dyDescent="0.25">
      <c r="A84" s="58"/>
      <c r="B84" s="58"/>
      <c r="C84" s="58"/>
      <c r="D84" s="58"/>
      <c r="E84" s="58"/>
      <c r="F84" s="58"/>
      <c r="G84" s="58"/>
      <c r="H84" s="58"/>
      <c r="I84" s="19"/>
      <c r="J84" s="19"/>
      <c r="K84" s="19"/>
      <c r="L84" s="40"/>
      <c r="M84" s="22"/>
    </row>
    <row r="85" spans="1:13" s="2" customFormat="1" x14ac:dyDescent="0.25">
      <c r="A85" s="77" t="s">
        <v>88</v>
      </c>
      <c r="B85" s="77"/>
      <c r="C85" s="77"/>
      <c r="D85" s="77"/>
      <c r="E85" s="77"/>
      <c r="F85" s="77"/>
      <c r="G85" s="77"/>
      <c r="H85" s="77"/>
      <c r="I85" s="77"/>
      <c r="J85" s="77"/>
      <c r="K85" s="77"/>
      <c r="L85" s="77"/>
      <c r="M85" s="22"/>
    </row>
    <row r="86" spans="1:13" s="2" customFormat="1" ht="60" customHeight="1" x14ac:dyDescent="0.25">
      <c r="A86" s="94" t="s">
        <v>23</v>
      </c>
      <c r="B86" s="95"/>
      <c r="C86" s="95"/>
      <c r="D86" s="95"/>
      <c r="E86" s="96"/>
      <c r="F86" s="41" t="s">
        <v>8</v>
      </c>
      <c r="G86" s="41" t="s">
        <v>71</v>
      </c>
      <c r="H86" s="41" t="s">
        <v>72</v>
      </c>
      <c r="I86" s="41" t="s">
        <v>83</v>
      </c>
      <c r="J86" s="59" t="s">
        <v>77</v>
      </c>
      <c r="K86" s="42" t="s">
        <v>78</v>
      </c>
      <c r="L86" s="60"/>
      <c r="M86" s="60"/>
    </row>
    <row r="87" spans="1:13" s="2" customFormat="1" ht="26.25" customHeight="1" x14ac:dyDescent="0.25">
      <c r="A87" s="102" t="s">
        <v>24</v>
      </c>
      <c r="B87" s="103"/>
      <c r="C87" s="103"/>
      <c r="D87" s="103"/>
      <c r="E87" s="104"/>
      <c r="F87" s="61" t="s">
        <v>25</v>
      </c>
      <c r="G87" s="20">
        <v>4</v>
      </c>
      <c r="H87" s="20">
        <f>'Работа №2'!H88</f>
        <v>536.9</v>
      </c>
      <c r="I87" s="20">
        <v>103.08</v>
      </c>
      <c r="J87" s="53">
        <f>J82</f>
        <v>40</v>
      </c>
      <c r="K87" s="20">
        <f>I87/J87</f>
        <v>2.577</v>
      </c>
      <c r="L87" s="40"/>
      <c r="M87" s="40"/>
    </row>
    <row r="88" spans="1:13" s="2" customFormat="1" ht="27.75" customHeight="1" x14ac:dyDescent="0.25">
      <c r="A88" s="102" t="str">
        <f>'Работа №2'!A89:E89</f>
        <v>Абонентская связь (дополнительно)</v>
      </c>
      <c r="B88" s="103"/>
      <c r="C88" s="103"/>
      <c r="D88" s="103"/>
      <c r="E88" s="104"/>
      <c r="F88" s="61" t="s">
        <v>25</v>
      </c>
      <c r="G88" s="20">
        <v>12</v>
      </c>
      <c r="H88" s="20">
        <f>'Работа №2'!H89</f>
        <v>76.7</v>
      </c>
      <c r="I88" s="20">
        <v>3.68</v>
      </c>
      <c r="J88" s="53">
        <v>40</v>
      </c>
      <c r="K88" s="20">
        <f t="shared" ref="K88:K89" si="8">I88/J88</f>
        <v>9.1999999999999998E-2</v>
      </c>
      <c r="L88" s="40"/>
      <c r="M88" s="40"/>
    </row>
    <row r="89" spans="1:13" s="2" customFormat="1" ht="30.75" customHeight="1" x14ac:dyDescent="0.25">
      <c r="A89" s="102" t="str">
        <f>'Работа №2'!A90:E90</f>
        <v>Услуги междугородней связи</v>
      </c>
      <c r="B89" s="103"/>
      <c r="C89" s="103"/>
      <c r="D89" s="103"/>
      <c r="E89" s="104"/>
      <c r="F89" s="61" t="s">
        <v>25</v>
      </c>
      <c r="G89" s="20"/>
      <c r="H89" s="20"/>
      <c r="I89" s="20">
        <v>8.43</v>
      </c>
      <c r="J89" s="53">
        <v>40</v>
      </c>
      <c r="K89" s="20">
        <f t="shared" si="8"/>
        <v>0.21074999999999999</v>
      </c>
      <c r="L89" s="40"/>
      <c r="M89" s="40"/>
    </row>
    <row r="90" spans="1:13" s="2" customFormat="1" ht="28.5" customHeight="1" x14ac:dyDescent="0.25">
      <c r="A90" s="102" t="s">
        <v>89</v>
      </c>
      <c r="B90" s="103"/>
      <c r="C90" s="103"/>
      <c r="D90" s="103"/>
      <c r="E90" s="104"/>
      <c r="F90" s="61" t="s">
        <v>90</v>
      </c>
      <c r="G90" s="20">
        <v>12</v>
      </c>
      <c r="H90" s="20">
        <f>'Работа №2'!H91</f>
        <v>1000</v>
      </c>
      <c r="I90" s="20">
        <v>48</v>
      </c>
      <c r="J90" s="53">
        <f>J87</f>
        <v>40</v>
      </c>
      <c r="K90" s="20">
        <f>I90/J90</f>
        <v>1.2</v>
      </c>
      <c r="L90" s="40"/>
      <c r="M90" s="40"/>
    </row>
    <row r="91" spans="1:13" s="2" customFormat="1" x14ac:dyDescent="0.25">
      <c r="A91" s="98" t="s">
        <v>26</v>
      </c>
      <c r="B91" s="99"/>
      <c r="C91" s="99"/>
      <c r="D91" s="99"/>
      <c r="E91" s="99"/>
      <c r="F91" s="99"/>
      <c r="G91" s="99"/>
      <c r="H91" s="100"/>
      <c r="I91" s="18">
        <f t="shared" ref="I91" si="9">SUM(I87:I90)</f>
        <v>163.19</v>
      </c>
      <c r="J91" s="18">
        <v>40</v>
      </c>
      <c r="K91" s="18">
        <f>SUM(K87:K90)</f>
        <v>4.0797499999999998</v>
      </c>
      <c r="L91" s="19"/>
      <c r="M91" s="40"/>
    </row>
    <row r="92" spans="1:13" s="2" customFormat="1" x14ac:dyDescent="0.25">
      <c r="A92" s="58"/>
      <c r="B92" s="58"/>
      <c r="C92" s="58"/>
      <c r="D92" s="58"/>
      <c r="E92" s="58"/>
      <c r="F92" s="58"/>
      <c r="G92" s="58"/>
      <c r="H92" s="58"/>
      <c r="I92" s="19"/>
      <c r="J92" s="19"/>
      <c r="K92" s="19"/>
      <c r="L92" s="19"/>
      <c r="M92" s="40"/>
    </row>
    <row r="93" spans="1:13" s="2" customFormat="1" x14ac:dyDescent="0.25">
      <c r="A93" s="77" t="s">
        <v>43</v>
      </c>
      <c r="B93" s="77"/>
      <c r="C93" s="77"/>
      <c r="D93" s="77"/>
      <c r="E93" s="77"/>
      <c r="F93" s="77"/>
      <c r="G93" s="77"/>
      <c r="H93" s="77"/>
      <c r="I93" s="77"/>
      <c r="J93" s="77"/>
      <c r="K93" s="77"/>
      <c r="L93" s="77"/>
      <c r="M93" s="22"/>
    </row>
    <row r="94" spans="1:13" s="2" customFormat="1" ht="75" x14ac:dyDescent="0.25">
      <c r="A94" s="94" t="s">
        <v>5</v>
      </c>
      <c r="B94" s="95"/>
      <c r="C94" s="95"/>
      <c r="D94" s="95"/>
      <c r="E94" s="96"/>
      <c r="F94" s="41" t="s">
        <v>6</v>
      </c>
      <c r="G94" s="41" t="s">
        <v>1</v>
      </c>
      <c r="H94" s="41" t="s">
        <v>75</v>
      </c>
      <c r="I94" s="41" t="s">
        <v>76</v>
      </c>
      <c r="J94" s="41" t="s">
        <v>77</v>
      </c>
      <c r="K94" s="42" t="s">
        <v>78</v>
      </c>
      <c r="L94" s="60"/>
      <c r="M94" s="22"/>
    </row>
    <row r="95" spans="1:13" s="2" customFormat="1" ht="15" hidden="1" customHeight="1" x14ac:dyDescent="0.25">
      <c r="A95" s="76" t="s">
        <v>3</v>
      </c>
      <c r="B95" s="76"/>
      <c r="C95" s="76"/>
      <c r="D95" s="76"/>
      <c r="E95" s="76"/>
      <c r="F95" s="63">
        <f>'Работа №2'!F97</f>
        <v>15388</v>
      </c>
      <c r="G95" s="20">
        <f>L18</f>
        <v>4.0000000000000001E-3</v>
      </c>
      <c r="H95" s="16">
        <f>F95*12*G95</f>
        <v>738.62400000000002</v>
      </c>
      <c r="I95" s="20">
        <f>H95*1.302</f>
        <v>961.68844800000011</v>
      </c>
      <c r="J95" s="20">
        <f>J90</f>
        <v>40</v>
      </c>
      <c r="K95" s="20">
        <f>I95/J95</f>
        <v>24.042211200000004</v>
      </c>
      <c r="L95" s="40"/>
      <c r="M95" s="22"/>
    </row>
    <row r="96" spans="1:13" s="2" customFormat="1" ht="15" hidden="1" customHeight="1" x14ac:dyDescent="0.25">
      <c r="A96" s="76" t="s">
        <v>96</v>
      </c>
      <c r="B96" s="76"/>
      <c r="C96" s="76"/>
      <c r="D96" s="76"/>
      <c r="E96" s="76"/>
      <c r="F96" s="63">
        <f>'Работа №2'!F98</f>
        <v>11538</v>
      </c>
      <c r="G96" s="20">
        <f>L19</f>
        <v>4.0000000000000001E-3</v>
      </c>
      <c r="H96" s="16">
        <f t="shared" ref="H96:H97" si="10">F96*12*G96</f>
        <v>553.82399999999996</v>
      </c>
      <c r="I96" s="20">
        <f t="shared" ref="I96:I97" si="11">H96*1.302</f>
        <v>721.07884799999999</v>
      </c>
      <c r="J96" s="20">
        <f>J95</f>
        <v>40</v>
      </c>
      <c r="K96" s="20">
        <f t="shared" ref="K96:K97" si="12">I96/J96</f>
        <v>18.026971199999998</v>
      </c>
      <c r="L96" s="40"/>
      <c r="M96" s="22"/>
    </row>
    <row r="97" spans="1:13" s="2" customFormat="1" ht="15" hidden="1" customHeight="1" x14ac:dyDescent="0.25">
      <c r="A97" s="107" t="s">
        <v>56</v>
      </c>
      <c r="B97" s="108"/>
      <c r="C97" s="108"/>
      <c r="D97" s="108"/>
      <c r="E97" s="109"/>
      <c r="F97" s="63">
        <f>'Работа №2'!F99</f>
        <v>5669</v>
      </c>
      <c r="G97" s="20">
        <f>L20</f>
        <v>4.0000000000000001E-3</v>
      </c>
      <c r="H97" s="16">
        <f t="shared" si="10"/>
        <v>272.11200000000002</v>
      </c>
      <c r="I97" s="20">
        <f t="shared" si="11"/>
        <v>354.28982400000007</v>
      </c>
      <c r="J97" s="20">
        <f>J96</f>
        <v>40</v>
      </c>
      <c r="K97" s="20">
        <f t="shared" si="12"/>
        <v>8.8572456000000024</v>
      </c>
      <c r="L97" s="40"/>
      <c r="M97" s="22"/>
    </row>
    <row r="98" spans="1:13" ht="20.25" customHeight="1" x14ac:dyDescent="0.25">
      <c r="A98" s="70" t="s">
        <v>27</v>
      </c>
      <c r="B98" s="71"/>
      <c r="C98" s="71"/>
      <c r="D98" s="71"/>
      <c r="E98" s="71"/>
      <c r="F98" s="15">
        <v>20860.8</v>
      </c>
      <c r="G98" s="15">
        <f>L36</f>
        <v>1.2E-2</v>
      </c>
      <c r="H98" s="15">
        <v>2503.3000000000002</v>
      </c>
      <c r="I98" s="18">
        <f>H98*1.302</f>
        <v>3259.2966000000001</v>
      </c>
      <c r="J98" s="18">
        <v>40</v>
      </c>
      <c r="K98" s="18">
        <f>I98/J98</f>
        <v>81.482415000000003</v>
      </c>
      <c r="L98" s="40"/>
      <c r="M98" s="22"/>
    </row>
    <row r="99" spans="1:13" s="2" customFormat="1" ht="12" customHeight="1" x14ac:dyDescent="0.25">
      <c r="A99" s="22"/>
      <c r="B99" s="22"/>
      <c r="C99" s="22"/>
      <c r="D99" s="22"/>
      <c r="E99" s="22"/>
      <c r="F99" s="64"/>
      <c r="G99" s="64"/>
      <c r="H99" s="64"/>
      <c r="I99" s="64"/>
      <c r="J99" s="64"/>
      <c r="K99" s="64"/>
      <c r="L99" s="64"/>
      <c r="M99" s="22"/>
    </row>
    <row r="100" spans="1:13" x14ac:dyDescent="0.25">
      <c r="A100" s="92" t="s">
        <v>91</v>
      </c>
      <c r="B100" s="92"/>
      <c r="C100" s="92"/>
      <c r="D100" s="92"/>
      <c r="E100" s="92"/>
      <c r="F100" s="92"/>
      <c r="G100" s="92"/>
      <c r="H100" s="92"/>
      <c r="I100" s="92"/>
      <c r="J100" s="92"/>
      <c r="K100" s="92"/>
      <c r="L100" s="110"/>
      <c r="M100" s="22"/>
    </row>
    <row r="101" spans="1:13" ht="45" x14ac:dyDescent="0.25">
      <c r="A101" s="78" t="s">
        <v>92</v>
      </c>
      <c r="B101" s="78"/>
      <c r="C101" s="78"/>
      <c r="D101" s="78"/>
      <c r="E101" s="78"/>
      <c r="F101" s="41" t="s">
        <v>8</v>
      </c>
      <c r="G101" s="41" t="s">
        <v>71</v>
      </c>
      <c r="H101" s="41" t="s">
        <v>72</v>
      </c>
      <c r="I101" s="41" t="s">
        <v>83</v>
      </c>
      <c r="J101" s="41" t="s">
        <v>77</v>
      </c>
      <c r="K101" s="46" t="s">
        <v>78</v>
      </c>
      <c r="L101" s="47"/>
      <c r="M101" s="22"/>
    </row>
    <row r="102" spans="1:13" ht="30.75" customHeight="1" x14ac:dyDescent="0.25">
      <c r="A102" s="101" t="s">
        <v>118</v>
      </c>
      <c r="B102" s="101"/>
      <c r="C102" s="101"/>
      <c r="D102" s="101"/>
      <c r="E102" s="101"/>
      <c r="F102" s="20"/>
      <c r="G102" s="20"/>
      <c r="H102" s="16"/>
      <c r="I102" s="16">
        <v>109.54</v>
      </c>
      <c r="J102" s="20">
        <v>40</v>
      </c>
      <c r="K102" s="53">
        <f>I102/J102</f>
        <v>2.7385000000000002</v>
      </c>
      <c r="L102" s="49"/>
      <c r="M102" s="22"/>
    </row>
    <row r="103" spans="1:13" x14ac:dyDescent="0.25">
      <c r="A103" s="76" t="s">
        <v>100</v>
      </c>
      <c r="B103" s="76"/>
      <c r="C103" s="76"/>
      <c r="D103" s="76"/>
      <c r="E103" s="76"/>
      <c r="F103" s="20"/>
      <c r="G103" s="20"/>
      <c r="H103" s="16"/>
      <c r="I103" s="16">
        <v>144</v>
      </c>
      <c r="J103" s="20">
        <f>J102</f>
        <v>40</v>
      </c>
      <c r="K103" s="53">
        <f>I103/J103</f>
        <v>3.6</v>
      </c>
      <c r="L103" s="49"/>
      <c r="M103" s="22"/>
    </row>
    <row r="104" spans="1:13" x14ac:dyDescent="0.25">
      <c r="A104" s="98" t="s">
        <v>93</v>
      </c>
      <c r="B104" s="99"/>
      <c r="C104" s="99"/>
      <c r="D104" s="99"/>
      <c r="E104" s="99"/>
      <c r="F104" s="99"/>
      <c r="G104" s="99"/>
      <c r="H104" s="99"/>
      <c r="I104" s="18">
        <f>SUM(I102:I103)</f>
        <v>253.54000000000002</v>
      </c>
      <c r="J104" s="18">
        <v>40</v>
      </c>
      <c r="K104" s="18">
        <f t="shared" ref="K104" si="13">SUM(K102:K103)</f>
        <v>6.3384999999999998</v>
      </c>
      <c r="L104" s="49"/>
      <c r="M104" s="22"/>
    </row>
    <row r="105" spans="1:13" x14ac:dyDescent="0.25">
      <c r="A105" s="58"/>
      <c r="B105" s="58"/>
      <c r="C105" s="58"/>
      <c r="D105" s="58"/>
      <c r="E105" s="58"/>
      <c r="F105" s="58"/>
      <c r="G105" s="58"/>
      <c r="H105" s="58"/>
      <c r="I105" s="19"/>
      <c r="J105" s="19"/>
      <c r="K105" s="19"/>
      <c r="L105" s="40"/>
      <c r="M105" s="22"/>
    </row>
    <row r="106" spans="1:13" x14ac:dyDescent="0.25">
      <c r="A106" s="110" t="s">
        <v>119</v>
      </c>
      <c r="B106" s="110"/>
      <c r="C106" s="110"/>
      <c r="D106" s="110"/>
      <c r="E106" s="110"/>
      <c r="F106" s="110"/>
      <c r="G106" s="110"/>
      <c r="H106" s="110"/>
      <c r="I106" s="110"/>
      <c r="J106" s="110"/>
      <c r="K106" s="110"/>
      <c r="L106" s="110"/>
      <c r="M106" s="22"/>
    </row>
    <row r="107" spans="1:13" ht="45" x14ac:dyDescent="0.25">
      <c r="A107" s="78" t="s">
        <v>92</v>
      </c>
      <c r="B107" s="78"/>
      <c r="C107" s="78"/>
      <c r="D107" s="78"/>
      <c r="E107" s="78"/>
      <c r="F107" s="41" t="s">
        <v>8</v>
      </c>
      <c r="G107" s="41" t="s">
        <v>71</v>
      </c>
      <c r="H107" s="41" t="s">
        <v>72</v>
      </c>
      <c r="I107" s="41" t="s">
        <v>83</v>
      </c>
      <c r="J107" s="41" t="s">
        <v>77</v>
      </c>
      <c r="K107" s="42" t="s">
        <v>78</v>
      </c>
      <c r="L107" s="47"/>
      <c r="M107" s="22"/>
    </row>
    <row r="108" spans="1:13" x14ac:dyDescent="0.25">
      <c r="A108" s="76" t="s">
        <v>121</v>
      </c>
      <c r="B108" s="76"/>
      <c r="C108" s="76"/>
      <c r="D108" s="76"/>
      <c r="E108" s="76"/>
      <c r="F108" s="20"/>
      <c r="G108" s="20"/>
      <c r="H108" s="16"/>
      <c r="I108" s="16">
        <v>2.64</v>
      </c>
      <c r="J108" s="20">
        <v>40</v>
      </c>
      <c r="K108" s="53">
        <f>I108/J108</f>
        <v>6.6000000000000003E-2</v>
      </c>
      <c r="L108" s="49"/>
      <c r="M108" s="22"/>
    </row>
    <row r="109" spans="1:13" hidden="1" x14ac:dyDescent="0.25">
      <c r="A109" s="76" t="s">
        <v>103</v>
      </c>
      <c r="B109" s="76"/>
      <c r="C109" s="76"/>
      <c r="D109" s="76"/>
      <c r="E109" s="76"/>
      <c r="F109" s="20" t="s">
        <v>28</v>
      </c>
      <c r="G109" s="20"/>
      <c r="H109" s="16"/>
      <c r="I109" s="16">
        <f>G109*H109</f>
        <v>0</v>
      </c>
      <c r="J109" s="20">
        <f>J108</f>
        <v>40</v>
      </c>
      <c r="K109" s="53">
        <f>I109/J109</f>
        <v>0</v>
      </c>
      <c r="L109" s="49"/>
      <c r="M109" s="22"/>
    </row>
    <row r="110" spans="1:13" x14ac:dyDescent="0.25">
      <c r="A110" s="98" t="s">
        <v>120</v>
      </c>
      <c r="B110" s="99"/>
      <c r="C110" s="99"/>
      <c r="D110" s="99"/>
      <c r="E110" s="99"/>
      <c r="F110" s="99"/>
      <c r="G110" s="99"/>
      <c r="H110" s="99"/>
      <c r="I110" s="18">
        <f>SUM(I108:I109)</f>
        <v>2.64</v>
      </c>
      <c r="J110" s="18">
        <v>40</v>
      </c>
      <c r="K110" s="18">
        <f t="shared" ref="K110" si="14">SUM(K108:K109)</f>
        <v>6.6000000000000003E-2</v>
      </c>
      <c r="L110" s="49"/>
      <c r="M110" s="22"/>
    </row>
    <row r="111" spans="1:13" x14ac:dyDescent="0.25">
      <c r="A111" s="65"/>
      <c r="B111" s="65"/>
      <c r="C111" s="65"/>
      <c r="D111" s="65"/>
      <c r="E111" s="65"/>
      <c r="F111" s="65"/>
      <c r="G111" s="65"/>
      <c r="H111" s="65"/>
      <c r="I111" s="39"/>
      <c r="J111" s="39"/>
      <c r="K111" s="39"/>
      <c r="L111" s="40"/>
      <c r="M111" s="22"/>
    </row>
    <row r="112" spans="1:13" x14ac:dyDescent="0.25">
      <c r="A112" s="92" t="s">
        <v>122</v>
      </c>
      <c r="B112" s="92"/>
      <c r="C112" s="92"/>
      <c r="D112" s="92"/>
      <c r="E112" s="92"/>
      <c r="F112" s="92"/>
      <c r="G112" s="92"/>
      <c r="H112" s="92"/>
      <c r="I112" s="92"/>
      <c r="J112" s="92"/>
      <c r="K112" s="92"/>
      <c r="L112" s="110"/>
      <c r="M112" s="22"/>
    </row>
    <row r="113" spans="1:13" ht="45" x14ac:dyDescent="0.25">
      <c r="A113" s="78" t="s">
        <v>92</v>
      </c>
      <c r="B113" s="78"/>
      <c r="C113" s="78"/>
      <c r="D113" s="78"/>
      <c r="E113" s="78"/>
      <c r="F113" s="41" t="s">
        <v>8</v>
      </c>
      <c r="G113" s="41" t="s">
        <v>71</v>
      </c>
      <c r="H113" s="41" t="s">
        <v>72</v>
      </c>
      <c r="I113" s="41" t="s">
        <v>83</v>
      </c>
      <c r="J113" s="41" t="s">
        <v>77</v>
      </c>
      <c r="K113" s="46" t="s">
        <v>78</v>
      </c>
      <c r="L113" s="47"/>
      <c r="M113" s="22"/>
    </row>
    <row r="114" spans="1:13" x14ac:dyDescent="0.25">
      <c r="A114" s="76" t="s">
        <v>123</v>
      </c>
      <c r="B114" s="76"/>
      <c r="C114" s="76"/>
      <c r="D114" s="76"/>
      <c r="E114" s="76"/>
      <c r="F114" s="20"/>
      <c r="G114" s="20"/>
      <c r="H114" s="16"/>
      <c r="I114" s="16">
        <v>192.85</v>
      </c>
      <c r="J114" s="20">
        <v>40</v>
      </c>
      <c r="K114" s="53">
        <f>I114/J114</f>
        <v>4.82125</v>
      </c>
      <c r="L114" s="49"/>
      <c r="M114" s="22"/>
    </row>
    <row r="115" spans="1:13" hidden="1" x14ac:dyDescent="0.25">
      <c r="A115" s="76" t="s">
        <v>103</v>
      </c>
      <c r="B115" s="76"/>
      <c r="C115" s="76"/>
      <c r="D115" s="76"/>
      <c r="E115" s="76"/>
      <c r="F115" s="20" t="s">
        <v>28</v>
      </c>
      <c r="G115" s="20"/>
      <c r="H115" s="16"/>
      <c r="I115" s="16">
        <f>G115*H115</f>
        <v>0</v>
      </c>
      <c r="J115" s="20">
        <f>J114</f>
        <v>40</v>
      </c>
      <c r="K115" s="53">
        <f>I115/J115</f>
        <v>0</v>
      </c>
      <c r="L115" s="49"/>
      <c r="M115" s="22"/>
    </row>
    <row r="116" spans="1:13" x14ac:dyDescent="0.25">
      <c r="A116" s="98" t="s">
        <v>126</v>
      </c>
      <c r="B116" s="99"/>
      <c r="C116" s="99"/>
      <c r="D116" s="99"/>
      <c r="E116" s="99"/>
      <c r="F116" s="99"/>
      <c r="G116" s="99"/>
      <c r="H116" s="99"/>
      <c r="I116" s="18">
        <f>SUM(I114:I115)</f>
        <v>192.85</v>
      </c>
      <c r="J116" s="18">
        <v>40</v>
      </c>
      <c r="K116" s="18">
        <f t="shared" ref="K116" si="15">SUM(K114:K115)</f>
        <v>4.82125</v>
      </c>
      <c r="L116" s="49"/>
      <c r="M116" s="22"/>
    </row>
    <row r="117" spans="1:13" x14ac:dyDescent="0.25">
      <c r="A117" s="65"/>
      <c r="B117" s="65"/>
      <c r="C117" s="65"/>
      <c r="D117" s="65"/>
      <c r="E117" s="65"/>
      <c r="F117" s="65"/>
      <c r="G117" s="65"/>
      <c r="H117" s="65"/>
      <c r="I117" s="39"/>
      <c r="J117" s="39"/>
      <c r="K117" s="39"/>
      <c r="L117" s="40"/>
      <c r="M117" s="22"/>
    </row>
    <row r="118" spans="1:13" x14ac:dyDescent="0.25">
      <c r="A118" s="92" t="s">
        <v>124</v>
      </c>
      <c r="B118" s="92"/>
      <c r="C118" s="92"/>
      <c r="D118" s="92"/>
      <c r="E118" s="92"/>
      <c r="F118" s="92"/>
      <c r="G118" s="92"/>
      <c r="H118" s="92"/>
      <c r="I118" s="92"/>
      <c r="J118" s="92"/>
      <c r="K118" s="92"/>
      <c r="L118" s="110"/>
      <c r="M118" s="22"/>
    </row>
    <row r="119" spans="1:13" ht="45" x14ac:dyDescent="0.25">
      <c r="A119" s="78" t="s">
        <v>92</v>
      </c>
      <c r="B119" s="78"/>
      <c r="C119" s="78"/>
      <c r="D119" s="78"/>
      <c r="E119" s="78"/>
      <c r="F119" s="41" t="s">
        <v>8</v>
      </c>
      <c r="G119" s="41" t="s">
        <v>71</v>
      </c>
      <c r="H119" s="41" t="s">
        <v>72</v>
      </c>
      <c r="I119" s="41" t="s">
        <v>83</v>
      </c>
      <c r="J119" s="41" t="s">
        <v>77</v>
      </c>
      <c r="K119" s="46" t="s">
        <v>78</v>
      </c>
      <c r="L119" s="47"/>
      <c r="M119" s="22"/>
    </row>
    <row r="120" spans="1:13" x14ac:dyDescent="0.25">
      <c r="A120" s="76" t="s">
        <v>125</v>
      </c>
      <c r="B120" s="76"/>
      <c r="C120" s="76"/>
      <c r="D120" s="76"/>
      <c r="E120" s="76"/>
      <c r="F120" s="20"/>
      <c r="G120" s="20"/>
      <c r="H120" s="16"/>
      <c r="I120" s="16">
        <v>69.77</v>
      </c>
      <c r="J120" s="20">
        <f>J114</f>
        <v>40</v>
      </c>
      <c r="K120" s="53">
        <f>I120/J120</f>
        <v>1.7442499999999999</v>
      </c>
      <c r="L120" s="49"/>
      <c r="M120" s="22"/>
    </row>
    <row r="121" spans="1:13" hidden="1" x14ac:dyDescent="0.25">
      <c r="A121" s="76" t="s">
        <v>103</v>
      </c>
      <c r="B121" s="76"/>
      <c r="C121" s="76"/>
      <c r="D121" s="76"/>
      <c r="E121" s="76"/>
      <c r="F121" s="20" t="s">
        <v>28</v>
      </c>
      <c r="G121" s="20"/>
      <c r="H121" s="16"/>
      <c r="I121" s="16">
        <f>G121*H121</f>
        <v>0</v>
      </c>
      <c r="J121" s="20">
        <f>J120</f>
        <v>40</v>
      </c>
      <c r="K121" s="53">
        <f>I121/J121</f>
        <v>0</v>
      </c>
      <c r="L121" s="49"/>
      <c r="M121" s="22"/>
    </row>
    <row r="122" spans="1:13" x14ac:dyDescent="0.25">
      <c r="A122" s="98" t="s">
        <v>127</v>
      </c>
      <c r="B122" s="99"/>
      <c r="C122" s="99"/>
      <c r="D122" s="99"/>
      <c r="E122" s="99"/>
      <c r="F122" s="99"/>
      <c r="G122" s="99"/>
      <c r="H122" s="99"/>
      <c r="I122" s="18">
        <f>SUM(I120:I121)</f>
        <v>69.77</v>
      </c>
      <c r="J122" s="18">
        <v>40</v>
      </c>
      <c r="K122" s="18">
        <f t="shared" ref="K122" si="16">SUM(K120:K121)</f>
        <v>1.7442499999999999</v>
      </c>
      <c r="L122" s="49"/>
      <c r="M122" s="22"/>
    </row>
    <row r="123" spans="1:13" s="2" customFormat="1" x14ac:dyDescent="0.25">
      <c r="A123" s="22"/>
      <c r="B123" s="22"/>
      <c r="C123" s="22"/>
      <c r="D123" s="22"/>
      <c r="E123" s="22"/>
      <c r="F123" s="64"/>
      <c r="G123" s="64"/>
      <c r="H123" s="64"/>
      <c r="I123" s="64"/>
      <c r="J123" s="64"/>
      <c r="K123" s="64"/>
      <c r="L123" s="64"/>
      <c r="M123" s="22"/>
    </row>
    <row r="124" spans="1:13" s="2" customFormat="1" ht="12.75" customHeight="1" x14ac:dyDescent="0.25">
      <c r="A124" s="92" t="s">
        <v>29</v>
      </c>
      <c r="B124" s="92"/>
      <c r="C124" s="92"/>
      <c r="D124" s="92"/>
      <c r="E124" s="92"/>
      <c r="F124" s="92"/>
      <c r="G124" s="92"/>
      <c r="H124" s="92"/>
      <c r="I124" s="92"/>
      <c r="J124" s="92"/>
      <c r="K124" s="92"/>
      <c r="L124" s="92"/>
      <c r="M124" s="22"/>
    </row>
    <row r="125" spans="1:13" s="2" customFormat="1" ht="15" customHeight="1" x14ac:dyDescent="0.25">
      <c r="A125" s="93" t="s">
        <v>30</v>
      </c>
      <c r="B125" s="93"/>
      <c r="C125" s="93"/>
      <c r="D125" s="94" t="s">
        <v>31</v>
      </c>
      <c r="E125" s="95"/>
      <c r="F125" s="95"/>
      <c r="G125" s="95"/>
      <c r="H125" s="95"/>
      <c r="I125" s="95"/>
      <c r="J125" s="96"/>
      <c r="K125" s="93" t="s">
        <v>42</v>
      </c>
      <c r="L125" s="93"/>
      <c r="M125" s="22"/>
    </row>
    <row r="126" spans="1:13" s="2" customFormat="1" ht="30" x14ac:dyDescent="0.25">
      <c r="A126" s="20" t="s">
        <v>32</v>
      </c>
      <c r="B126" s="43" t="s">
        <v>33</v>
      </c>
      <c r="C126" s="20" t="s">
        <v>34</v>
      </c>
      <c r="D126" s="20" t="s">
        <v>35</v>
      </c>
      <c r="E126" s="20" t="s">
        <v>36</v>
      </c>
      <c r="F126" s="20" t="s">
        <v>37</v>
      </c>
      <c r="G126" s="20" t="s">
        <v>38</v>
      </c>
      <c r="H126" s="20" t="s">
        <v>39</v>
      </c>
      <c r="I126" s="20" t="s">
        <v>40</v>
      </c>
      <c r="J126" s="20" t="s">
        <v>41</v>
      </c>
      <c r="K126" s="93"/>
      <c r="L126" s="93"/>
      <c r="M126" s="22"/>
    </row>
    <row r="127" spans="1:13" s="2" customFormat="1" x14ac:dyDescent="0.25">
      <c r="A127" s="20">
        <f>K58</f>
        <v>855.90192450000018</v>
      </c>
      <c r="B127" s="20"/>
      <c r="C127" s="20"/>
      <c r="D127" s="20">
        <f>K67</f>
        <v>180.75903499999998</v>
      </c>
      <c r="E127" s="20">
        <f>K78</f>
        <v>17.934000000000001</v>
      </c>
      <c r="F127" s="20"/>
      <c r="G127" s="20">
        <f>K91</f>
        <v>4.0797499999999998</v>
      </c>
      <c r="H127" s="20">
        <f>K104</f>
        <v>6.3384999999999998</v>
      </c>
      <c r="I127" s="20">
        <f>K98</f>
        <v>81.482415000000003</v>
      </c>
      <c r="J127" s="20">
        <f>K110+K116+K122</f>
        <v>6.6315</v>
      </c>
      <c r="K127" s="87">
        <f>SUM(A127:J127)</f>
        <v>1153.1271245000003</v>
      </c>
      <c r="L127" s="88"/>
      <c r="M127" s="22"/>
    </row>
    <row r="128" spans="1:13" s="2" customFormat="1" x14ac:dyDescent="0.25">
      <c r="A128" s="22"/>
      <c r="B128" s="22"/>
      <c r="C128" s="22"/>
      <c r="D128" s="22"/>
      <c r="E128" s="22"/>
      <c r="F128" s="22"/>
      <c r="G128" s="22"/>
      <c r="H128" s="22"/>
      <c r="I128" s="22"/>
      <c r="J128" s="22"/>
      <c r="K128" s="22"/>
      <c r="L128" s="22"/>
      <c r="M128" s="22"/>
    </row>
    <row r="129" spans="1:14" ht="15.75" x14ac:dyDescent="0.25">
      <c r="A129" s="66" t="s">
        <v>67</v>
      </c>
      <c r="B129" s="67"/>
      <c r="C129" s="67"/>
      <c r="D129" s="67"/>
      <c r="E129" s="67"/>
      <c r="F129" s="89" t="str">
        <f>'Услуга №1'!F123:H123</f>
        <v xml:space="preserve">          О.Е. Федичкина</v>
      </c>
      <c r="G129" s="90"/>
      <c r="H129" s="90"/>
      <c r="I129" s="22"/>
      <c r="J129" s="22"/>
      <c r="K129" s="22"/>
      <c r="L129" s="22"/>
      <c r="M129" s="22"/>
      <c r="N129" s="2"/>
    </row>
    <row r="130" spans="1:14" x14ac:dyDescent="0.25">
      <c r="A130" s="22"/>
      <c r="B130" s="22"/>
      <c r="C130" s="22"/>
      <c r="D130" s="22"/>
      <c r="E130" s="22"/>
      <c r="F130" s="22"/>
      <c r="G130" s="22"/>
      <c r="H130" s="22"/>
      <c r="I130" s="21">
        <f>I58+I67+I78+I91+I98+I104+I110+I116+I122+0.01</f>
        <v>46125.094980000009</v>
      </c>
      <c r="J130" s="22"/>
      <c r="K130" s="21">
        <f>K127*J97+0.01</f>
        <v>46125.094980000016</v>
      </c>
      <c r="L130" s="22"/>
      <c r="M130" s="22"/>
      <c r="N130" s="2"/>
    </row>
    <row r="131" spans="1:14" x14ac:dyDescent="0.25">
      <c r="A131" s="22"/>
      <c r="B131" s="22"/>
      <c r="C131" s="22"/>
      <c r="D131" s="22"/>
      <c r="E131" s="22"/>
      <c r="F131" s="22"/>
      <c r="G131" s="22"/>
      <c r="H131" s="22"/>
      <c r="I131" s="22"/>
      <c r="J131" s="22"/>
      <c r="K131" s="22"/>
      <c r="L131" s="22"/>
      <c r="M131" s="22"/>
      <c r="N131" s="2"/>
    </row>
    <row r="132" spans="1:14" x14ac:dyDescent="0.25">
      <c r="A132" s="69" t="str">
        <f>'Работа №2'!A134:D134</f>
        <v>Лонская Клавдия Алексеевна</v>
      </c>
      <c r="B132" s="27"/>
      <c r="C132" s="69"/>
      <c r="D132" s="22"/>
      <c r="E132" s="22"/>
      <c r="F132" s="22"/>
      <c r="G132" s="22"/>
      <c r="H132" s="22"/>
      <c r="I132" s="22"/>
      <c r="J132" s="22"/>
      <c r="K132" s="22"/>
      <c r="L132" s="22"/>
      <c r="M132" s="22"/>
      <c r="N132" s="2"/>
    </row>
    <row r="133" spans="1:14" x14ac:dyDescent="0.25">
      <c r="A133" s="69" t="s">
        <v>61</v>
      </c>
      <c r="B133" s="27"/>
      <c r="C133" s="69"/>
      <c r="D133" s="27"/>
      <c r="E133" s="27"/>
      <c r="F133" s="27"/>
      <c r="G133" s="27"/>
      <c r="H133" s="27"/>
      <c r="I133" s="27"/>
      <c r="J133" s="27"/>
      <c r="K133" s="27"/>
      <c r="L133" s="27"/>
      <c r="M133" s="27"/>
    </row>
    <row r="134" spans="1:14" x14ac:dyDescent="0.25">
      <c r="A134" s="27"/>
      <c r="B134" s="27"/>
      <c r="C134" s="27"/>
      <c r="D134" s="27"/>
      <c r="E134" s="27"/>
      <c r="F134" s="27"/>
      <c r="G134" s="27"/>
      <c r="H134" s="27"/>
      <c r="I134" s="27"/>
      <c r="J134" s="27"/>
      <c r="K134" s="27"/>
      <c r="L134" s="27"/>
      <c r="M134" s="27"/>
    </row>
    <row r="135" spans="1:14" x14ac:dyDescent="0.25">
      <c r="A135" s="27"/>
      <c r="B135" s="27"/>
      <c r="C135" s="27"/>
      <c r="D135" s="27"/>
      <c r="E135" s="27"/>
      <c r="F135" s="27"/>
      <c r="G135" s="27"/>
      <c r="H135" s="27"/>
      <c r="I135" s="27"/>
      <c r="J135" s="27"/>
      <c r="K135" s="27"/>
      <c r="L135" s="27"/>
      <c r="M135" s="27"/>
    </row>
    <row r="136" spans="1:14" x14ac:dyDescent="0.25">
      <c r="A136" s="27"/>
      <c r="B136" s="27"/>
      <c r="C136" s="27"/>
      <c r="D136" s="27"/>
      <c r="E136" s="27"/>
      <c r="F136" s="27"/>
      <c r="G136" s="27"/>
      <c r="H136" s="27"/>
      <c r="I136" s="27"/>
      <c r="J136" s="27"/>
      <c r="K136" s="27"/>
      <c r="L136" s="27"/>
      <c r="M136" s="27"/>
    </row>
    <row r="137" spans="1:14" x14ac:dyDescent="0.25">
      <c r="A137" s="27"/>
      <c r="B137" s="27"/>
      <c r="C137" s="27"/>
      <c r="D137" s="27"/>
      <c r="E137" s="27"/>
      <c r="F137" s="27"/>
      <c r="G137" s="27"/>
      <c r="H137" s="27"/>
      <c r="I137" s="27"/>
      <c r="J137" s="27"/>
      <c r="K137" s="27"/>
      <c r="L137" s="27"/>
      <c r="M137" s="27"/>
    </row>
    <row r="138" spans="1:14" x14ac:dyDescent="0.25">
      <c r="A138" s="27"/>
      <c r="B138" s="27"/>
      <c r="C138" s="27"/>
      <c r="D138" s="27"/>
      <c r="E138" s="27"/>
      <c r="F138" s="27"/>
      <c r="G138" s="27"/>
      <c r="H138" s="27"/>
      <c r="I138" s="27"/>
      <c r="J138" s="27"/>
      <c r="K138" s="27"/>
      <c r="L138" s="27"/>
      <c r="M138" s="27"/>
    </row>
    <row r="139" spans="1:14" x14ac:dyDescent="0.25">
      <c r="A139" s="27"/>
      <c r="B139" s="27"/>
      <c r="C139" s="27"/>
      <c r="D139" s="27"/>
      <c r="E139" s="27"/>
      <c r="F139" s="27"/>
      <c r="G139" s="27"/>
      <c r="H139" s="27"/>
      <c r="I139" s="27"/>
      <c r="J139" s="27"/>
      <c r="K139" s="27"/>
      <c r="L139" s="27"/>
      <c r="M139" s="27"/>
    </row>
    <row r="140" spans="1:14" x14ac:dyDescent="0.25">
      <c r="A140" s="27"/>
      <c r="B140" s="27"/>
      <c r="C140" s="27"/>
      <c r="D140" s="27"/>
      <c r="E140" s="27"/>
      <c r="F140" s="27"/>
      <c r="G140" s="27"/>
      <c r="H140" s="27"/>
      <c r="I140" s="27"/>
      <c r="J140" s="27"/>
      <c r="K140" s="27"/>
      <c r="L140" s="27"/>
      <c r="M140" s="27"/>
    </row>
    <row r="141" spans="1:14" x14ac:dyDescent="0.25">
      <c r="A141" s="27"/>
      <c r="B141" s="27"/>
      <c r="C141" s="27"/>
      <c r="D141" s="27"/>
      <c r="E141" s="27"/>
      <c r="F141" s="27"/>
      <c r="G141" s="27"/>
      <c r="H141" s="27"/>
      <c r="I141" s="27"/>
      <c r="J141" s="27"/>
      <c r="K141" s="27"/>
      <c r="L141" s="27"/>
      <c r="M141" s="27"/>
    </row>
    <row r="142" spans="1:14" x14ac:dyDescent="0.25">
      <c r="A142" s="27"/>
      <c r="B142" s="27"/>
      <c r="C142" s="27"/>
      <c r="D142" s="27"/>
      <c r="E142" s="27"/>
      <c r="F142" s="27"/>
      <c r="G142" s="27"/>
      <c r="H142" s="27"/>
      <c r="I142" s="27"/>
      <c r="J142" s="27"/>
      <c r="K142" s="27"/>
      <c r="L142" s="27"/>
      <c r="M142" s="27"/>
    </row>
    <row r="143" spans="1:14" x14ac:dyDescent="0.25">
      <c r="A143" s="27"/>
      <c r="B143" s="27"/>
      <c r="C143" s="27"/>
      <c r="D143" s="27"/>
      <c r="E143" s="27"/>
      <c r="F143" s="27"/>
      <c r="G143" s="27"/>
      <c r="H143" s="27"/>
      <c r="I143" s="27"/>
      <c r="J143" s="27"/>
      <c r="K143" s="27"/>
      <c r="L143" s="27"/>
      <c r="M143" s="27"/>
    </row>
    <row r="144" spans="1:14" x14ac:dyDescent="0.25">
      <c r="A144" s="27"/>
      <c r="B144" s="27"/>
      <c r="C144" s="27"/>
      <c r="D144" s="27"/>
      <c r="E144" s="27"/>
      <c r="F144" s="27"/>
      <c r="G144" s="27"/>
      <c r="H144" s="27"/>
      <c r="I144" s="27"/>
      <c r="J144" s="27"/>
      <c r="K144" s="27"/>
      <c r="L144" s="27"/>
      <c r="M144" s="27"/>
    </row>
    <row r="145" spans="1:13" x14ac:dyDescent="0.25">
      <c r="A145" s="27"/>
      <c r="B145" s="27"/>
      <c r="C145" s="27"/>
      <c r="D145" s="27"/>
      <c r="E145" s="27"/>
      <c r="F145" s="27"/>
      <c r="G145" s="27"/>
      <c r="H145" s="27"/>
      <c r="I145" s="27"/>
      <c r="J145" s="27"/>
      <c r="K145" s="27"/>
      <c r="L145" s="27"/>
      <c r="M145" s="27"/>
    </row>
    <row r="146" spans="1:13" x14ac:dyDescent="0.25">
      <c r="A146" s="27"/>
      <c r="B146" s="27"/>
      <c r="C146" s="27"/>
      <c r="D146" s="27"/>
      <c r="E146" s="27"/>
      <c r="F146" s="27"/>
      <c r="G146" s="27"/>
      <c r="H146" s="27"/>
      <c r="I146" s="27"/>
      <c r="J146" s="27"/>
      <c r="K146" s="27"/>
      <c r="L146" s="27"/>
      <c r="M146" s="27"/>
    </row>
    <row r="147" spans="1:13" x14ac:dyDescent="0.25">
      <c r="A147" s="27"/>
      <c r="B147" s="27"/>
      <c r="C147" s="27"/>
      <c r="D147" s="27"/>
      <c r="E147" s="27"/>
      <c r="F147" s="27"/>
      <c r="G147" s="27"/>
      <c r="H147" s="27"/>
      <c r="I147" s="27"/>
      <c r="J147" s="27"/>
      <c r="K147" s="27"/>
      <c r="L147" s="27"/>
      <c r="M147" s="27"/>
    </row>
    <row r="148" spans="1:13" x14ac:dyDescent="0.25">
      <c r="A148" s="27"/>
      <c r="B148" s="27"/>
      <c r="C148" s="27"/>
      <c r="D148" s="27"/>
      <c r="E148" s="27"/>
      <c r="F148" s="27"/>
      <c r="G148" s="27"/>
      <c r="H148" s="27"/>
      <c r="I148" s="27"/>
      <c r="J148" s="27"/>
      <c r="K148" s="27"/>
      <c r="L148" s="27"/>
      <c r="M148" s="27"/>
    </row>
    <row r="149" spans="1:13" x14ac:dyDescent="0.25">
      <c r="A149" s="27"/>
      <c r="B149" s="27"/>
      <c r="C149" s="27"/>
      <c r="D149" s="27"/>
      <c r="E149" s="27"/>
      <c r="F149" s="27"/>
      <c r="G149" s="27"/>
      <c r="H149" s="27"/>
      <c r="I149" s="27"/>
      <c r="J149" s="27"/>
      <c r="K149" s="27"/>
      <c r="L149" s="27"/>
      <c r="M149" s="27"/>
    </row>
    <row r="150" spans="1:13" x14ac:dyDescent="0.25">
      <c r="A150" s="27"/>
      <c r="B150" s="27"/>
      <c r="C150" s="27"/>
      <c r="D150" s="27"/>
      <c r="E150" s="27"/>
      <c r="F150" s="27"/>
      <c r="G150" s="27"/>
      <c r="H150" s="27"/>
      <c r="I150" s="27"/>
      <c r="J150" s="27"/>
      <c r="K150" s="27"/>
      <c r="L150" s="27"/>
      <c r="M150" s="27"/>
    </row>
    <row r="151" spans="1:13" x14ac:dyDescent="0.25">
      <c r="A151" s="27"/>
      <c r="B151" s="27"/>
      <c r="C151" s="27"/>
      <c r="D151" s="27"/>
      <c r="E151" s="27"/>
      <c r="F151" s="27"/>
      <c r="G151" s="27"/>
      <c r="H151" s="27"/>
      <c r="I151" s="27"/>
      <c r="J151" s="27"/>
      <c r="K151" s="27"/>
      <c r="L151" s="27"/>
      <c r="M151" s="27"/>
    </row>
    <row r="152" spans="1:13" x14ac:dyDescent="0.25">
      <c r="A152" s="27"/>
      <c r="B152" s="27"/>
      <c r="C152" s="27"/>
      <c r="D152" s="27"/>
      <c r="E152" s="27"/>
      <c r="F152" s="27"/>
      <c r="G152" s="27"/>
      <c r="H152" s="27"/>
      <c r="I152" s="27"/>
      <c r="J152" s="27"/>
      <c r="K152" s="27"/>
      <c r="L152" s="27"/>
      <c r="M152" s="27"/>
    </row>
    <row r="153" spans="1:13" x14ac:dyDescent="0.25">
      <c r="A153" s="27"/>
      <c r="B153" s="27"/>
      <c r="C153" s="27"/>
      <c r="D153" s="27"/>
      <c r="E153" s="27"/>
      <c r="F153" s="27"/>
      <c r="G153" s="27"/>
      <c r="H153" s="27"/>
      <c r="I153" s="27"/>
      <c r="J153" s="27"/>
      <c r="K153" s="27"/>
      <c r="L153" s="27"/>
      <c r="M153" s="27"/>
    </row>
  </sheetData>
  <mergeCells count="127">
    <mergeCell ref="A50:E50"/>
    <mergeCell ref="A51:E51"/>
    <mergeCell ref="A52:E52"/>
    <mergeCell ref="A53:E53"/>
    <mergeCell ref="A57:E57"/>
    <mergeCell ref="A58:E58"/>
    <mergeCell ref="A91:H91"/>
    <mergeCell ref="A93:L93"/>
    <mergeCell ref="A77:E77"/>
    <mergeCell ref="A78:H78"/>
    <mergeCell ref="A88:E88"/>
    <mergeCell ref="A89:E89"/>
    <mergeCell ref="A66:E66"/>
    <mergeCell ref="A54:E54"/>
    <mergeCell ref="A55:E55"/>
    <mergeCell ref="A56:E56"/>
    <mergeCell ref="A82:E82"/>
    <mergeCell ref="A81:E81"/>
    <mergeCell ref="A62:E62"/>
    <mergeCell ref="A63:E63"/>
    <mergeCell ref="A61:E61"/>
    <mergeCell ref="A75:E75"/>
    <mergeCell ref="A76:E76"/>
    <mergeCell ref="F129:H129"/>
    <mergeCell ref="A125:C125"/>
    <mergeCell ref="D125:J125"/>
    <mergeCell ref="K125:L126"/>
    <mergeCell ref="K127:L127"/>
    <mergeCell ref="A103:E103"/>
    <mergeCell ref="A104:H104"/>
    <mergeCell ref="A106:L106"/>
    <mergeCell ref="A107:E107"/>
    <mergeCell ref="A119:E119"/>
    <mergeCell ref="A120:E120"/>
    <mergeCell ref="A121:E121"/>
    <mergeCell ref="A122:H122"/>
    <mergeCell ref="A108:E108"/>
    <mergeCell ref="A109:E109"/>
    <mergeCell ref="A110:H110"/>
    <mergeCell ref="A112:L112"/>
    <mergeCell ref="A113:E113"/>
    <mergeCell ref="A114:E114"/>
    <mergeCell ref="A115:E115"/>
    <mergeCell ref="A116:H116"/>
    <mergeCell ref="A118:L118"/>
    <mergeCell ref="A60:L60"/>
    <mergeCell ref="A67:H67"/>
    <mergeCell ref="A83:H83"/>
    <mergeCell ref="A85:L85"/>
    <mergeCell ref="A87:E87"/>
    <mergeCell ref="A72:E72"/>
    <mergeCell ref="A73:E73"/>
    <mergeCell ref="A74:E74"/>
    <mergeCell ref="A124:L124"/>
    <mergeCell ref="A95:E95"/>
    <mergeCell ref="A96:E96"/>
    <mergeCell ref="A97:E97"/>
    <mergeCell ref="A86:E86"/>
    <mergeCell ref="A94:E94"/>
    <mergeCell ref="A90:E90"/>
    <mergeCell ref="A80:L80"/>
    <mergeCell ref="A100:L100"/>
    <mergeCell ref="A101:E101"/>
    <mergeCell ref="A102:E102"/>
    <mergeCell ref="A64:E64"/>
    <mergeCell ref="A65:E65"/>
    <mergeCell ref="A69:L69"/>
    <mergeCell ref="A70:E70"/>
    <mergeCell ref="A71:E71"/>
    <mergeCell ref="A35:E35"/>
    <mergeCell ref="G35:K35"/>
    <mergeCell ref="A36:E36"/>
    <mergeCell ref="G36:K36"/>
    <mergeCell ref="A46:E46"/>
    <mergeCell ref="A47:E47"/>
    <mergeCell ref="A48:E48"/>
    <mergeCell ref="A49:E49"/>
    <mergeCell ref="A32:E32"/>
    <mergeCell ref="G32:K32"/>
    <mergeCell ref="A33:E33"/>
    <mergeCell ref="G33:K33"/>
    <mergeCell ref="A34:E34"/>
    <mergeCell ref="G34:K34"/>
    <mergeCell ref="A39:E39"/>
    <mergeCell ref="A40:E40"/>
    <mergeCell ref="A41:E41"/>
    <mergeCell ref="A42:E42"/>
    <mergeCell ref="A43:E43"/>
    <mergeCell ref="A44:E44"/>
    <mergeCell ref="A45:E45"/>
    <mergeCell ref="A29:E29"/>
    <mergeCell ref="G29:K29"/>
    <mergeCell ref="A30:E30"/>
    <mergeCell ref="G30:K30"/>
    <mergeCell ref="A31:E31"/>
    <mergeCell ref="G31:K31"/>
    <mergeCell ref="A26:E26"/>
    <mergeCell ref="G26:K26"/>
    <mergeCell ref="A27:E27"/>
    <mergeCell ref="G27:K27"/>
    <mergeCell ref="A28:E28"/>
    <mergeCell ref="G28:K28"/>
    <mergeCell ref="A23:E23"/>
    <mergeCell ref="G23:K23"/>
    <mergeCell ref="A24:E24"/>
    <mergeCell ref="G24:K24"/>
    <mergeCell ref="A25:E25"/>
    <mergeCell ref="G25:K25"/>
    <mergeCell ref="A20:E20"/>
    <mergeCell ref="G20:K20"/>
    <mergeCell ref="A21:E21"/>
    <mergeCell ref="G21:K21"/>
    <mergeCell ref="A22:E22"/>
    <mergeCell ref="G22:K22"/>
    <mergeCell ref="A11:M11"/>
    <mergeCell ref="A17:E17"/>
    <mergeCell ref="G17:K17"/>
    <mergeCell ref="A18:E18"/>
    <mergeCell ref="G18:K18"/>
    <mergeCell ref="A19:E19"/>
    <mergeCell ref="G19:K19"/>
    <mergeCell ref="A3:D3"/>
    <mergeCell ref="A4:F4"/>
    <mergeCell ref="A5:F5"/>
    <mergeCell ref="A7:F7"/>
    <mergeCell ref="A9:M9"/>
    <mergeCell ref="A10:M10"/>
  </mergeCells>
  <pageMargins left="0.7" right="0.7" top="0.75" bottom="0.75" header="0.3" footer="0.3"/>
  <pageSetup paperSize="9" scale="7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СВОД</vt:lpstr>
      <vt:lpstr>Услуга №1</vt:lpstr>
      <vt:lpstr>Услуга №2 </vt:lpstr>
      <vt:lpstr>Работа №1</vt:lpstr>
      <vt:lpstr>Работа №2</vt:lpstr>
      <vt:lpstr>Работа №3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2020-03-03T11:00:50Z</dcterms:modified>
</cp:coreProperties>
</file>