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БН" sheetId="1" r:id="rId1"/>
    <sheet name="свод" sheetId="2" r:id="rId2"/>
  </sheets>
  <definedNames>
    <definedName name="_xlnm.Print_Area" localSheetId="0">БН!$A$1:$L$355</definedName>
    <definedName name="_xlnm.Print_Area" localSheetId="1">свод!$A$1:$K$146</definedName>
  </definedNames>
  <calcPr calcId="124519"/>
</workbook>
</file>

<file path=xl/calcChain.xml><?xml version="1.0" encoding="utf-8"?>
<calcChain xmlns="http://schemas.openxmlformats.org/spreadsheetml/2006/main">
  <c r="N24" i="1"/>
  <c r="N96" l="1"/>
  <c r="N359"/>
  <c r="P272"/>
  <c r="P236"/>
  <c r="P200"/>
  <c r="P164"/>
  <c r="P129"/>
  <c r="P23"/>
  <c r="F128" i="2"/>
  <c r="F124"/>
  <c r="F8"/>
  <c r="P35" i="1"/>
  <c r="P34"/>
  <c r="P359" l="1"/>
  <c r="F119" i="2" l="1"/>
  <c r="F118" s="1"/>
  <c r="F117"/>
  <c r="F116"/>
  <c r="F115"/>
  <c r="F91"/>
  <c r="F92"/>
  <c r="F87"/>
  <c r="F78"/>
  <c r="F77"/>
  <c r="F73"/>
  <c r="F64"/>
  <c r="F62"/>
  <c r="F65"/>
  <c r="F63"/>
  <c r="F59"/>
  <c r="F52"/>
  <c r="F49"/>
  <c r="F51"/>
  <c r="F50"/>
  <c r="F45"/>
  <c r="F37"/>
  <c r="F36"/>
  <c r="F34"/>
  <c r="F25"/>
  <c r="F24"/>
  <c r="F23"/>
  <c r="F21"/>
  <c r="F11"/>
  <c r="N67" i="1" l="1"/>
  <c r="G146" i="2"/>
  <c r="E146"/>
  <c r="G145"/>
  <c r="E145"/>
  <c r="G143"/>
  <c r="E143"/>
  <c r="G144"/>
  <c r="E144"/>
  <c r="G142"/>
  <c r="E142"/>
  <c r="G141"/>
  <c r="E141"/>
  <c r="G140"/>
  <c r="E140"/>
  <c r="G139"/>
  <c r="E139"/>
  <c r="G138"/>
  <c r="E138"/>
  <c r="M99"/>
  <c r="M100"/>
  <c r="M101"/>
  <c r="M102"/>
  <c r="M103"/>
  <c r="M104"/>
  <c r="M105"/>
  <c r="M106"/>
  <c r="M98"/>
  <c r="M85"/>
  <c r="L85"/>
  <c r="L98"/>
  <c r="P85" l="1"/>
  <c r="N85"/>
  <c r="P98"/>
  <c r="B80"/>
  <c r="B66"/>
  <c r="B53"/>
  <c r="E164" i="1"/>
  <c r="O264" l="1"/>
  <c r="N264"/>
  <c r="N121"/>
  <c r="O121"/>
  <c r="O86"/>
  <c r="N86"/>
  <c r="O49"/>
  <c r="N49"/>
  <c r="O15"/>
  <c r="N15"/>
  <c r="N18"/>
  <c r="P111" i="2"/>
  <c r="P124"/>
  <c r="O366" i="1" l="1"/>
  <c r="N366"/>
  <c r="M44" i="2"/>
  <c r="L44"/>
  <c r="G44"/>
  <c r="P18"/>
  <c r="B94"/>
  <c r="P93"/>
  <c r="M93"/>
  <c r="E93"/>
  <c r="H93" s="1"/>
  <c r="P92"/>
  <c r="M92"/>
  <c r="L92"/>
  <c r="G92"/>
  <c r="E92"/>
  <c r="H92" s="1"/>
  <c r="P91"/>
  <c r="M91"/>
  <c r="L91"/>
  <c r="G91"/>
  <c r="E91"/>
  <c r="H91" s="1"/>
  <c r="P90"/>
  <c r="M90"/>
  <c r="E90"/>
  <c r="H90" s="1"/>
  <c r="P89"/>
  <c r="M89"/>
  <c r="L89"/>
  <c r="G89"/>
  <c r="E89"/>
  <c r="H89" s="1"/>
  <c r="P88"/>
  <c r="M88"/>
  <c r="L88"/>
  <c r="E88"/>
  <c r="H88" s="1"/>
  <c r="P87"/>
  <c r="M87"/>
  <c r="L87"/>
  <c r="G87"/>
  <c r="E87"/>
  <c r="H87" s="1"/>
  <c r="P86"/>
  <c r="M86"/>
  <c r="L86"/>
  <c r="G86"/>
  <c r="E86"/>
  <c r="H86" s="1"/>
  <c r="G85"/>
  <c r="E85"/>
  <c r="H85" s="1"/>
  <c r="P79"/>
  <c r="M79"/>
  <c r="E79"/>
  <c r="H79" s="1"/>
  <c r="P78"/>
  <c r="M78"/>
  <c r="L78"/>
  <c r="G78"/>
  <c r="E78"/>
  <c r="H78" s="1"/>
  <c r="P77"/>
  <c r="M77"/>
  <c r="L77"/>
  <c r="G77"/>
  <c r="E77"/>
  <c r="H77" s="1"/>
  <c r="P76"/>
  <c r="M76"/>
  <c r="E76"/>
  <c r="H76" s="1"/>
  <c r="P75"/>
  <c r="M75"/>
  <c r="L75"/>
  <c r="H75"/>
  <c r="G75"/>
  <c r="E75"/>
  <c r="P74"/>
  <c r="M74"/>
  <c r="G74"/>
  <c r="E74"/>
  <c r="H74" s="1"/>
  <c r="P73"/>
  <c r="M73"/>
  <c r="L73"/>
  <c r="G73"/>
  <c r="E73"/>
  <c r="H73" s="1"/>
  <c r="P72"/>
  <c r="M72"/>
  <c r="L72"/>
  <c r="G72"/>
  <c r="E72"/>
  <c r="H72" s="1"/>
  <c r="P71"/>
  <c r="M71"/>
  <c r="L71"/>
  <c r="G71"/>
  <c r="E71"/>
  <c r="H71" s="1"/>
  <c r="N320" i="1"/>
  <c r="N313"/>
  <c r="N305"/>
  <c r="P247"/>
  <c r="O247"/>
  <c r="N247"/>
  <c r="L247"/>
  <c r="M247" s="1"/>
  <c r="O246"/>
  <c r="N246"/>
  <c r="L246"/>
  <c r="M246" s="1"/>
  <c r="K245"/>
  <c r="J245"/>
  <c r="I245"/>
  <c r="H245"/>
  <c r="G245"/>
  <c r="F245"/>
  <c r="E245"/>
  <c r="D245"/>
  <c r="C245"/>
  <c r="B245"/>
  <c r="L244"/>
  <c r="M244" s="1"/>
  <c r="L243"/>
  <c r="M243" s="1"/>
  <c r="K242"/>
  <c r="J242"/>
  <c r="I242"/>
  <c r="H242"/>
  <c r="G242"/>
  <c r="F242"/>
  <c r="E242"/>
  <c r="D242"/>
  <c r="C242"/>
  <c r="B242"/>
  <c r="P241"/>
  <c r="L241"/>
  <c r="M241" s="1"/>
  <c r="O240"/>
  <c r="N240"/>
  <c r="L240"/>
  <c r="M240" s="1"/>
  <c r="K239"/>
  <c r="J239"/>
  <c r="I239"/>
  <c r="H239"/>
  <c r="G239"/>
  <c r="F239"/>
  <c r="E239"/>
  <c r="D239"/>
  <c r="C239"/>
  <c r="B239"/>
  <c r="L238"/>
  <c r="M238" s="1"/>
  <c r="L237"/>
  <c r="M237" s="1"/>
  <c r="K236"/>
  <c r="J236"/>
  <c r="I236"/>
  <c r="H236"/>
  <c r="G236"/>
  <c r="F236"/>
  <c r="E236"/>
  <c r="D236"/>
  <c r="C236"/>
  <c r="B236"/>
  <c r="L235"/>
  <c r="M235" s="1"/>
  <c r="L234"/>
  <c r="M234" s="1"/>
  <c r="K233"/>
  <c r="J233"/>
  <c r="I233"/>
  <c r="H233"/>
  <c r="G233"/>
  <c r="F233"/>
  <c r="E233"/>
  <c r="D233"/>
  <c r="C233"/>
  <c r="B233"/>
  <c r="P232"/>
  <c r="O232"/>
  <c r="N232"/>
  <c r="L232"/>
  <c r="M232" s="1"/>
  <c r="O231"/>
  <c r="N231"/>
  <c r="L231"/>
  <c r="M231" s="1"/>
  <c r="K230"/>
  <c r="J230"/>
  <c r="I230"/>
  <c r="H230"/>
  <c r="G230"/>
  <c r="F230"/>
  <c r="E230"/>
  <c r="D230"/>
  <c r="C230"/>
  <c r="B230"/>
  <c r="M229"/>
  <c r="L229"/>
  <c r="L228"/>
  <c r="M228" s="1"/>
  <c r="K227"/>
  <c r="J227"/>
  <c r="I227"/>
  <c r="H227"/>
  <c r="G227"/>
  <c r="F227"/>
  <c r="E227"/>
  <c r="D227"/>
  <c r="C227"/>
  <c r="B227"/>
  <c r="L226"/>
  <c r="M226" s="1"/>
  <c r="L225"/>
  <c r="M225" s="1"/>
  <c r="K224"/>
  <c r="J224"/>
  <c r="I224"/>
  <c r="H224"/>
  <c r="G224"/>
  <c r="F224"/>
  <c r="E224"/>
  <c r="D224"/>
  <c r="C224"/>
  <c r="B224"/>
  <c r="L223"/>
  <c r="M223" s="1"/>
  <c r="L222"/>
  <c r="M222" s="1"/>
  <c r="K221"/>
  <c r="J221"/>
  <c r="I221"/>
  <c r="H221"/>
  <c r="G221"/>
  <c r="F221"/>
  <c r="E221"/>
  <c r="D221"/>
  <c r="C221"/>
  <c r="B221"/>
  <c r="P211"/>
  <c r="O211"/>
  <c r="N211"/>
  <c r="L211"/>
  <c r="M211" s="1"/>
  <c r="O210"/>
  <c r="N210"/>
  <c r="L210"/>
  <c r="M210" s="1"/>
  <c r="K209"/>
  <c r="J209"/>
  <c r="I209"/>
  <c r="H209"/>
  <c r="G209"/>
  <c r="F209"/>
  <c r="E209"/>
  <c r="D209"/>
  <c r="C209"/>
  <c r="B209"/>
  <c r="L208"/>
  <c r="M208" s="1"/>
  <c r="L207"/>
  <c r="M207" s="1"/>
  <c r="K206"/>
  <c r="J206"/>
  <c r="I206"/>
  <c r="H206"/>
  <c r="G206"/>
  <c r="F206"/>
  <c r="E206"/>
  <c r="D206"/>
  <c r="C206"/>
  <c r="B206"/>
  <c r="P205"/>
  <c r="L205"/>
  <c r="M205" s="1"/>
  <c r="O204"/>
  <c r="N204"/>
  <c r="L204"/>
  <c r="M204" s="1"/>
  <c r="K203"/>
  <c r="J203"/>
  <c r="I203"/>
  <c r="H203"/>
  <c r="G203"/>
  <c r="F203"/>
  <c r="E203"/>
  <c r="D203"/>
  <c r="C203"/>
  <c r="B203"/>
  <c r="M202"/>
  <c r="L202"/>
  <c r="L201"/>
  <c r="M201" s="1"/>
  <c r="K200"/>
  <c r="J200"/>
  <c r="I200"/>
  <c r="H200"/>
  <c r="G200"/>
  <c r="F200"/>
  <c r="E200"/>
  <c r="D200"/>
  <c r="C200"/>
  <c r="B200"/>
  <c r="L199"/>
  <c r="M199" s="1"/>
  <c r="L198"/>
  <c r="M198" s="1"/>
  <c r="K197"/>
  <c r="J197"/>
  <c r="I197"/>
  <c r="H197"/>
  <c r="G197"/>
  <c r="F197"/>
  <c r="E197"/>
  <c r="D197"/>
  <c r="C197"/>
  <c r="B197"/>
  <c r="P196"/>
  <c r="O196"/>
  <c r="N196"/>
  <c r="L196"/>
  <c r="M196" s="1"/>
  <c r="O195"/>
  <c r="N195"/>
  <c r="L195"/>
  <c r="M195" s="1"/>
  <c r="K194"/>
  <c r="J194"/>
  <c r="I194"/>
  <c r="H194"/>
  <c r="G194"/>
  <c r="F194"/>
  <c r="E194"/>
  <c r="D194"/>
  <c r="C194"/>
  <c r="B194"/>
  <c r="L193"/>
  <c r="M193" s="1"/>
  <c r="L192"/>
  <c r="M192" s="1"/>
  <c r="K191"/>
  <c r="J191"/>
  <c r="I191"/>
  <c r="H191"/>
  <c r="G191"/>
  <c r="F191"/>
  <c r="E191"/>
  <c r="D191"/>
  <c r="C191"/>
  <c r="B191"/>
  <c r="L190"/>
  <c r="M190" s="1"/>
  <c r="L189"/>
  <c r="M189" s="1"/>
  <c r="K188"/>
  <c r="J188"/>
  <c r="I188"/>
  <c r="H188"/>
  <c r="G188"/>
  <c r="F188"/>
  <c r="E188"/>
  <c r="D188"/>
  <c r="C188"/>
  <c r="B188"/>
  <c r="L187"/>
  <c r="M187" s="1"/>
  <c r="M186"/>
  <c r="L186"/>
  <c r="K185"/>
  <c r="J185"/>
  <c r="I185"/>
  <c r="H185"/>
  <c r="G185"/>
  <c r="F185"/>
  <c r="E185"/>
  <c r="D185"/>
  <c r="C185"/>
  <c r="B185"/>
  <c r="L116"/>
  <c r="M116" s="1"/>
  <c r="L115"/>
  <c r="M115" s="1"/>
  <c r="K114"/>
  <c r="J114"/>
  <c r="I114"/>
  <c r="H114"/>
  <c r="G114"/>
  <c r="F114"/>
  <c r="E114"/>
  <c r="D114"/>
  <c r="C114"/>
  <c r="B114"/>
  <c r="B42"/>
  <c r="B120" i="2"/>
  <c r="B107"/>
  <c r="B133"/>
  <c r="P105"/>
  <c r="G105"/>
  <c r="P364" i="1"/>
  <c r="P362"/>
  <c r="P335"/>
  <c r="O335"/>
  <c r="N335"/>
  <c r="O334"/>
  <c r="N334"/>
  <c r="O319"/>
  <c r="P283"/>
  <c r="O283"/>
  <c r="N283"/>
  <c r="O282"/>
  <c r="N282"/>
  <c r="P268"/>
  <c r="O268"/>
  <c r="N268"/>
  <c r="O267"/>
  <c r="N267"/>
  <c r="P175"/>
  <c r="O175"/>
  <c r="N175"/>
  <c r="O174"/>
  <c r="N174"/>
  <c r="P160"/>
  <c r="O160"/>
  <c r="N160"/>
  <c r="O159"/>
  <c r="N159"/>
  <c r="P140"/>
  <c r="P365" s="1"/>
  <c r="O140"/>
  <c r="N140"/>
  <c r="O139"/>
  <c r="N139"/>
  <c r="P125"/>
  <c r="O125"/>
  <c r="N125"/>
  <c r="O124"/>
  <c r="N124"/>
  <c r="P105"/>
  <c r="O105"/>
  <c r="N105"/>
  <c r="O104"/>
  <c r="N104"/>
  <c r="P90"/>
  <c r="O90"/>
  <c r="N90"/>
  <c r="O89"/>
  <c r="N89"/>
  <c r="P68"/>
  <c r="O68"/>
  <c r="N68"/>
  <c r="O67"/>
  <c r="P53"/>
  <c r="O53"/>
  <c r="N53"/>
  <c r="O52"/>
  <c r="N52"/>
  <c r="O34"/>
  <c r="N34"/>
  <c r="O33"/>
  <c r="N33"/>
  <c r="P19"/>
  <c r="O19"/>
  <c r="O18"/>
  <c r="O362" s="1"/>
  <c r="N19"/>
  <c r="O276"/>
  <c r="N276"/>
  <c r="O168"/>
  <c r="N168"/>
  <c r="O133"/>
  <c r="N133"/>
  <c r="O98"/>
  <c r="N98"/>
  <c r="O61"/>
  <c r="N61"/>
  <c r="O27"/>
  <c r="N27"/>
  <c r="O99"/>
  <c r="O62"/>
  <c r="O28"/>
  <c r="P277"/>
  <c r="P169"/>
  <c r="N134"/>
  <c r="N99"/>
  <c r="N62"/>
  <c r="N28"/>
  <c r="N338"/>
  <c r="L338"/>
  <c r="M338" s="1"/>
  <c r="N131"/>
  <c r="N59"/>
  <c r="N25"/>
  <c r="L58"/>
  <c r="I86" i="2" l="1"/>
  <c r="I89"/>
  <c r="N78"/>
  <c r="F90"/>
  <c r="N86"/>
  <c r="F79"/>
  <c r="L79" s="1"/>
  <c r="N79" s="1"/>
  <c r="N87"/>
  <c r="N75"/>
  <c r="N44"/>
  <c r="O361" i="1"/>
  <c r="N92" i="2"/>
  <c r="O92"/>
  <c r="O78"/>
  <c r="O72"/>
  <c r="N73"/>
  <c r="F93"/>
  <c r="L93" s="1"/>
  <c r="O93" s="1"/>
  <c r="G93"/>
  <c r="I93" s="1"/>
  <c r="N89"/>
  <c r="N88"/>
  <c r="N77"/>
  <c r="F76"/>
  <c r="I75"/>
  <c r="N72"/>
  <c r="I92"/>
  <c r="N91"/>
  <c r="O89"/>
  <c r="O87"/>
  <c r="O86"/>
  <c r="I78"/>
  <c r="O75"/>
  <c r="O73"/>
  <c r="I72"/>
  <c r="N71"/>
  <c r="O91"/>
  <c r="I91"/>
  <c r="O88"/>
  <c r="I85"/>
  <c r="H94"/>
  <c r="O85"/>
  <c r="I87"/>
  <c r="G88"/>
  <c r="I88" s="1"/>
  <c r="O77"/>
  <c r="I77"/>
  <c r="I74"/>
  <c r="O71"/>
  <c r="I71"/>
  <c r="H80"/>
  <c r="L74"/>
  <c r="N74" s="1"/>
  <c r="I73"/>
  <c r="O304" i="1"/>
  <c r="L191"/>
  <c r="L230"/>
  <c r="L239"/>
  <c r="L245"/>
  <c r="L200"/>
  <c r="N319"/>
  <c r="N364" s="1"/>
  <c r="P320"/>
  <c r="O320"/>
  <c r="O365" s="1"/>
  <c r="O313"/>
  <c r="O360" s="1"/>
  <c r="N304"/>
  <c r="O305"/>
  <c r="O363" s="1"/>
  <c r="P305"/>
  <c r="P363" s="1"/>
  <c r="L185"/>
  <c r="L206"/>
  <c r="L224"/>
  <c r="L233"/>
  <c r="L114"/>
  <c r="L194"/>
  <c r="L209"/>
  <c r="L227"/>
  <c r="L236"/>
  <c r="L203"/>
  <c r="L188"/>
  <c r="L197"/>
  <c r="L221"/>
  <c r="L242"/>
  <c r="N361"/>
  <c r="N363"/>
  <c r="N365"/>
  <c r="O364"/>
  <c r="N362"/>
  <c r="N360"/>
  <c r="L64" i="2"/>
  <c r="M64"/>
  <c r="M166" s="1"/>
  <c r="L105"/>
  <c r="P106"/>
  <c r="G48"/>
  <c r="E50"/>
  <c r="G47"/>
  <c r="L5"/>
  <c r="O79" l="1"/>
  <c r="G79"/>
  <c r="I79" s="1"/>
  <c r="L90"/>
  <c r="G90"/>
  <c r="I90" s="1"/>
  <c r="N93"/>
  <c r="L76"/>
  <c r="G76"/>
  <c r="I76" s="1"/>
  <c r="O74"/>
  <c r="P132"/>
  <c r="M132"/>
  <c r="L132"/>
  <c r="N132" s="1"/>
  <c r="P131"/>
  <c r="M131"/>
  <c r="L131"/>
  <c r="P130"/>
  <c r="M130"/>
  <c r="E130"/>
  <c r="P129"/>
  <c r="M129"/>
  <c r="P128"/>
  <c r="M128"/>
  <c r="E128"/>
  <c r="P127"/>
  <c r="M127"/>
  <c r="L127"/>
  <c r="N127" s="1"/>
  <c r="P126"/>
  <c r="M126"/>
  <c r="P125"/>
  <c r="M125"/>
  <c r="L125"/>
  <c r="M124"/>
  <c r="E124"/>
  <c r="H128" l="1"/>
  <c r="N90"/>
  <c r="O90"/>
  <c r="H124"/>
  <c r="N76"/>
  <c r="O76"/>
  <c r="H130"/>
  <c r="F130"/>
  <c r="G130" s="1"/>
  <c r="N125"/>
  <c r="L126"/>
  <c r="N126" s="1"/>
  <c r="N131"/>
  <c r="O125"/>
  <c r="O132"/>
  <c r="O126"/>
  <c r="O127"/>
  <c r="O131"/>
  <c r="L337" i="1"/>
  <c r="M337" s="1"/>
  <c r="K336"/>
  <c r="J336"/>
  <c r="I336"/>
  <c r="H336"/>
  <c r="G336"/>
  <c r="F336"/>
  <c r="E336"/>
  <c r="D336"/>
  <c r="C336"/>
  <c r="B336"/>
  <c r="L335"/>
  <c r="M335" s="1"/>
  <c r="L334"/>
  <c r="M334" s="1"/>
  <c r="K333"/>
  <c r="J333"/>
  <c r="I333"/>
  <c r="H333"/>
  <c r="G333"/>
  <c r="F333"/>
  <c r="E333"/>
  <c r="D333"/>
  <c r="C333"/>
  <c r="B333"/>
  <c r="L332"/>
  <c r="M332" s="1"/>
  <c r="L331"/>
  <c r="M331" s="1"/>
  <c r="K330"/>
  <c r="J330"/>
  <c r="I330"/>
  <c r="H330"/>
  <c r="G330"/>
  <c r="F330"/>
  <c r="E330"/>
  <c r="D330"/>
  <c r="C330"/>
  <c r="B330"/>
  <c r="B278"/>
  <c r="L128"/>
  <c r="M128" s="1"/>
  <c r="L127"/>
  <c r="M127" s="1"/>
  <c r="K126"/>
  <c r="J126"/>
  <c r="I126"/>
  <c r="H126"/>
  <c r="G126"/>
  <c r="F126"/>
  <c r="E126"/>
  <c r="D126"/>
  <c r="C126"/>
  <c r="B126"/>
  <c r="B40" i="2"/>
  <c r="B27"/>
  <c r="B14"/>
  <c r="M119"/>
  <c r="M118"/>
  <c r="M117"/>
  <c r="M116"/>
  <c r="M115"/>
  <c r="M114"/>
  <c r="M113"/>
  <c r="M112"/>
  <c r="M111"/>
  <c r="M149" s="1"/>
  <c r="M65"/>
  <c r="M167" s="1"/>
  <c r="M63"/>
  <c r="M165" s="1"/>
  <c r="M62"/>
  <c r="M164" s="1"/>
  <c r="M61"/>
  <c r="M163" s="1"/>
  <c r="M60"/>
  <c r="M162" s="1"/>
  <c r="M59"/>
  <c r="M161" s="1"/>
  <c r="M58"/>
  <c r="M160" s="1"/>
  <c r="M57"/>
  <c r="M159" s="1"/>
  <c r="P119"/>
  <c r="P118"/>
  <c r="P117"/>
  <c r="P116"/>
  <c r="P115"/>
  <c r="P114"/>
  <c r="P113"/>
  <c r="P112"/>
  <c r="P104"/>
  <c r="P103"/>
  <c r="P102"/>
  <c r="P101"/>
  <c r="P100"/>
  <c r="P99"/>
  <c r="P65"/>
  <c r="P64"/>
  <c r="P63"/>
  <c r="P62"/>
  <c r="P61"/>
  <c r="P60"/>
  <c r="P59"/>
  <c r="P58"/>
  <c r="P57"/>
  <c r="P52"/>
  <c r="P51"/>
  <c r="P50"/>
  <c r="P49"/>
  <c r="P48"/>
  <c r="P47"/>
  <c r="P46"/>
  <c r="P45"/>
  <c r="P44"/>
  <c r="P39"/>
  <c r="P38"/>
  <c r="P37"/>
  <c r="P36"/>
  <c r="P35"/>
  <c r="P34"/>
  <c r="P33"/>
  <c r="P32"/>
  <c r="P31"/>
  <c r="P26"/>
  <c r="P25"/>
  <c r="P24"/>
  <c r="P23"/>
  <c r="P22"/>
  <c r="P21"/>
  <c r="P20"/>
  <c r="P19"/>
  <c r="P11"/>
  <c r="G5"/>
  <c r="F141"/>
  <c r="F139"/>
  <c r="F140"/>
  <c r="F142"/>
  <c r="F143"/>
  <c r="F144"/>
  <c r="F145"/>
  <c r="F146"/>
  <c r="F138"/>
  <c r="L320" i="1"/>
  <c r="L319"/>
  <c r="M319" s="1"/>
  <c r="L317"/>
  <c r="L316"/>
  <c r="L314"/>
  <c r="L313"/>
  <c r="L311"/>
  <c r="L310"/>
  <c r="L308"/>
  <c r="L307"/>
  <c r="L305"/>
  <c r="L304"/>
  <c r="L302"/>
  <c r="L301"/>
  <c r="M301" s="1"/>
  <c r="L299"/>
  <c r="L298"/>
  <c r="L296"/>
  <c r="L295"/>
  <c r="M295" s="1"/>
  <c r="L283"/>
  <c r="L282"/>
  <c r="L280"/>
  <c r="L279"/>
  <c r="L277"/>
  <c r="L276"/>
  <c r="L274"/>
  <c r="L273"/>
  <c r="L271"/>
  <c r="L270"/>
  <c r="L268"/>
  <c r="L267"/>
  <c r="L265"/>
  <c r="L264"/>
  <c r="L262"/>
  <c r="L261"/>
  <c r="L259"/>
  <c r="L258"/>
  <c r="L175"/>
  <c r="L174"/>
  <c r="L172"/>
  <c r="L171"/>
  <c r="L169"/>
  <c r="L168"/>
  <c r="L166"/>
  <c r="L165"/>
  <c r="L163"/>
  <c r="L162"/>
  <c r="L160"/>
  <c r="L159"/>
  <c r="L157"/>
  <c r="L156"/>
  <c r="L154"/>
  <c r="L153"/>
  <c r="L151"/>
  <c r="L150"/>
  <c r="L140"/>
  <c r="L139"/>
  <c r="L137"/>
  <c r="L136"/>
  <c r="L134"/>
  <c r="L133"/>
  <c r="L131"/>
  <c r="L130"/>
  <c r="L125"/>
  <c r="L124"/>
  <c r="L122"/>
  <c r="L121"/>
  <c r="L119"/>
  <c r="M119" s="1"/>
  <c r="L118"/>
  <c r="L105"/>
  <c r="L104"/>
  <c r="L102"/>
  <c r="L101"/>
  <c r="L99"/>
  <c r="L98"/>
  <c r="L96"/>
  <c r="L95"/>
  <c r="L93"/>
  <c r="L92"/>
  <c r="L90"/>
  <c r="L89"/>
  <c r="L87"/>
  <c r="L86"/>
  <c r="L84"/>
  <c r="L83"/>
  <c r="L81"/>
  <c r="M81" s="1"/>
  <c r="L80"/>
  <c r="M80" s="1"/>
  <c r="L68"/>
  <c r="L67"/>
  <c r="M67" s="1"/>
  <c r="L65"/>
  <c r="L64"/>
  <c r="L62"/>
  <c r="L61"/>
  <c r="L59"/>
  <c r="L56"/>
  <c r="L55"/>
  <c r="L53"/>
  <c r="L52"/>
  <c r="L50"/>
  <c r="L49"/>
  <c r="L47"/>
  <c r="L46"/>
  <c r="L44"/>
  <c r="L43"/>
  <c r="L34"/>
  <c r="L33"/>
  <c r="L31"/>
  <c r="L30"/>
  <c r="L28"/>
  <c r="L27"/>
  <c r="M27" s="1"/>
  <c r="L25"/>
  <c r="L24"/>
  <c r="L22"/>
  <c r="L21"/>
  <c r="L19"/>
  <c r="L18"/>
  <c r="M18" s="1"/>
  <c r="L16"/>
  <c r="L15"/>
  <c r="L13"/>
  <c r="L12"/>
  <c r="L10"/>
  <c r="L9"/>
  <c r="F20"/>
  <c r="O20" s="1"/>
  <c r="L128" i="2" l="1"/>
  <c r="N128" s="1"/>
  <c r="G128"/>
  <c r="I128" s="1"/>
  <c r="P144"/>
  <c r="H133"/>
  <c r="L124"/>
  <c r="G124"/>
  <c r="I124" s="1"/>
  <c r="I130"/>
  <c r="L130"/>
  <c r="L129"/>
  <c r="L336" i="1"/>
  <c r="L333"/>
  <c r="L330"/>
  <c r="L126"/>
  <c r="M150" i="2"/>
  <c r="M151"/>
  <c r="M152"/>
  <c r="M153"/>
  <c r="M154"/>
  <c r="M155"/>
  <c r="M156"/>
  <c r="M157"/>
  <c r="M11"/>
  <c r="M26"/>
  <c r="M25"/>
  <c r="M24"/>
  <c r="M23"/>
  <c r="M22"/>
  <c r="M21"/>
  <c r="M20"/>
  <c r="M19"/>
  <c r="M18"/>
  <c r="M32"/>
  <c r="M33"/>
  <c r="M34"/>
  <c r="M35"/>
  <c r="M36"/>
  <c r="M37"/>
  <c r="M38"/>
  <c r="M39"/>
  <c r="O39"/>
  <c r="N39"/>
  <c r="M31"/>
  <c r="M46"/>
  <c r="M47"/>
  <c r="M48"/>
  <c r="M49"/>
  <c r="M50"/>
  <c r="M51"/>
  <c r="M52"/>
  <c r="M45"/>
  <c r="L115"/>
  <c r="O128" l="1"/>
  <c r="M144"/>
  <c r="I144" s="1"/>
  <c r="N124"/>
  <c r="O124"/>
  <c r="O130"/>
  <c r="N130"/>
  <c r="N129"/>
  <c r="O129"/>
  <c r="M175"/>
  <c r="L114"/>
  <c r="L111"/>
  <c r="N111" s="1"/>
  <c r="N149" s="1"/>
  <c r="E119" l="1"/>
  <c r="E118"/>
  <c r="L117"/>
  <c r="G117"/>
  <c r="E117"/>
  <c r="H117" s="1"/>
  <c r="E116"/>
  <c r="H116" s="1"/>
  <c r="G115"/>
  <c r="E115"/>
  <c r="G114"/>
  <c r="E114"/>
  <c r="H114" s="1"/>
  <c r="O114" s="1"/>
  <c r="E113"/>
  <c r="H113" s="1"/>
  <c r="L112"/>
  <c r="N112" s="1"/>
  <c r="N150" s="1"/>
  <c r="G112"/>
  <c r="E112"/>
  <c r="H112" s="1"/>
  <c r="G111"/>
  <c r="E111"/>
  <c r="N105"/>
  <c r="N64"/>
  <c r="L63"/>
  <c r="N63" s="1"/>
  <c r="L59"/>
  <c r="N59" s="1"/>
  <c r="L58"/>
  <c r="N58" s="1"/>
  <c r="L57"/>
  <c r="L51"/>
  <c r="L49"/>
  <c r="L47"/>
  <c r="L46"/>
  <c r="N46" s="1"/>
  <c r="L39"/>
  <c r="L35"/>
  <c r="N35" s="1"/>
  <c r="L33"/>
  <c r="N33" s="1"/>
  <c r="L32"/>
  <c r="N32" s="1"/>
  <c r="L31"/>
  <c r="L25"/>
  <c r="N25" s="1"/>
  <c r="L23"/>
  <c r="N23" s="1"/>
  <c r="L21"/>
  <c r="N21" s="1"/>
  <c r="L20"/>
  <c r="N20" s="1"/>
  <c r="L19"/>
  <c r="N19" s="1"/>
  <c r="L18"/>
  <c r="L6"/>
  <c r="L7"/>
  <c r="L8"/>
  <c r="L10"/>
  <c r="L12"/>
  <c r="E104"/>
  <c r="G63"/>
  <c r="E63"/>
  <c r="H63" s="1"/>
  <c r="H50"/>
  <c r="E37"/>
  <c r="E24"/>
  <c r="G24" s="1"/>
  <c r="M320" i="1"/>
  <c r="K318"/>
  <c r="J318"/>
  <c r="I318"/>
  <c r="H318"/>
  <c r="G318"/>
  <c r="F318"/>
  <c r="E318"/>
  <c r="D318"/>
  <c r="C318"/>
  <c r="B318"/>
  <c r="M317"/>
  <c r="M316"/>
  <c r="K315"/>
  <c r="J315"/>
  <c r="I315"/>
  <c r="H315"/>
  <c r="G315"/>
  <c r="F315"/>
  <c r="E315"/>
  <c r="D315"/>
  <c r="C315"/>
  <c r="B315"/>
  <c r="M314"/>
  <c r="M313"/>
  <c r="K312"/>
  <c r="J312"/>
  <c r="I312"/>
  <c r="H312"/>
  <c r="G312"/>
  <c r="F312"/>
  <c r="E312"/>
  <c r="D312"/>
  <c r="C312"/>
  <c r="B312"/>
  <c r="M311"/>
  <c r="M310"/>
  <c r="K309"/>
  <c r="J309"/>
  <c r="I309"/>
  <c r="H309"/>
  <c r="G309"/>
  <c r="F309"/>
  <c r="E309"/>
  <c r="D309"/>
  <c r="C309"/>
  <c r="B309"/>
  <c r="M308"/>
  <c r="M307"/>
  <c r="K306"/>
  <c r="J306"/>
  <c r="I306"/>
  <c r="H306"/>
  <c r="G306"/>
  <c r="F306"/>
  <c r="E306"/>
  <c r="D306"/>
  <c r="C306"/>
  <c r="B306"/>
  <c r="M305"/>
  <c r="M304"/>
  <c r="K303"/>
  <c r="J303"/>
  <c r="I303"/>
  <c r="H303"/>
  <c r="G303"/>
  <c r="F303"/>
  <c r="E303"/>
  <c r="D303"/>
  <c r="C303"/>
  <c r="B303"/>
  <c r="M302"/>
  <c r="K300"/>
  <c r="J300"/>
  <c r="I300"/>
  <c r="H300"/>
  <c r="G300"/>
  <c r="F300"/>
  <c r="E300"/>
  <c r="D300"/>
  <c r="C300"/>
  <c r="B300"/>
  <c r="M299"/>
  <c r="M298"/>
  <c r="K297"/>
  <c r="J297"/>
  <c r="I297"/>
  <c r="H297"/>
  <c r="G297"/>
  <c r="F297"/>
  <c r="E297"/>
  <c r="D297"/>
  <c r="C297"/>
  <c r="B297"/>
  <c r="M296"/>
  <c r="K294"/>
  <c r="J294"/>
  <c r="I294"/>
  <c r="H294"/>
  <c r="G294"/>
  <c r="F294"/>
  <c r="E294"/>
  <c r="D294"/>
  <c r="C294"/>
  <c r="B294"/>
  <c r="M140"/>
  <c r="M139"/>
  <c r="K138"/>
  <c r="J138"/>
  <c r="I138"/>
  <c r="H138"/>
  <c r="G138"/>
  <c r="F138"/>
  <c r="E138"/>
  <c r="D138"/>
  <c r="C138"/>
  <c r="B138"/>
  <c r="M137"/>
  <c r="M136"/>
  <c r="K135"/>
  <c r="J135"/>
  <c r="I135"/>
  <c r="H135"/>
  <c r="G135"/>
  <c r="F135"/>
  <c r="E135"/>
  <c r="D135"/>
  <c r="C135"/>
  <c r="B135"/>
  <c r="K20"/>
  <c r="K8"/>
  <c r="O112" i="2" l="1"/>
  <c r="O63"/>
  <c r="H119"/>
  <c r="H118"/>
  <c r="H104"/>
  <c r="F104"/>
  <c r="L294" i="1"/>
  <c r="L297"/>
  <c r="L300"/>
  <c r="H37" i="2"/>
  <c r="N18"/>
  <c r="H111"/>
  <c r="N47"/>
  <c r="L303" i="1"/>
  <c r="L306"/>
  <c r="L309"/>
  <c r="L312"/>
  <c r="L315"/>
  <c r="L318"/>
  <c r="L138"/>
  <c r="L135"/>
  <c r="N49" i="2"/>
  <c r="N51"/>
  <c r="H115"/>
  <c r="I115" s="1"/>
  <c r="N31"/>
  <c r="N57"/>
  <c r="N115"/>
  <c r="N153" s="1"/>
  <c r="N117"/>
  <c r="N155" s="1"/>
  <c r="O117"/>
  <c r="L24"/>
  <c r="N24" s="1"/>
  <c r="I117"/>
  <c r="I114"/>
  <c r="I112"/>
  <c r="N114"/>
  <c r="N152" s="1"/>
  <c r="I63"/>
  <c r="H24"/>
  <c r="E11"/>
  <c r="H11" s="1"/>
  <c r="E106"/>
  <c r="E105"/>
  <c r="E103"/>
  <c r="E102"/>
  <c r="E101"/>
  <c r="E100"/>
  <c r="E99"/>
  <c r="E98"/>
  <c r="H98" s="1"/>
  <c r="E65"/>
  <c r="G64"/>
  <c r="E64"/>
  <c r="H64" s="1"/>
  <c r="O64" s="1"/>
  <c r="E62"/>
  <c r="E61"/>
  <c r="E60"/>
  <c r="G59"/>
  <c r="E59"/>
  <c r="H59" s="1"/>
  <c r="O59" s="1"/>
  <c r="G58"/>
  <c r="E58"/>
  <c r="H58" s="1"/>
  <c r="O58" s="1"/>
  <c r="G57"/>
  <c r="E57"/>
  <c r="H57" s="1"/>
  <c r="E52"/>
  <c r="G51"/>
  <c r="E51"/>
  <c r="H51" s="1"/>
  <c r="O51" s="1"/>
  <c r="G49"/>
  <c r="E49"/>
  <c r="H49" s="1"/>
  <c r="O49" s="1"/>
  <c r="E48"/>
  <c r="H48" s="1"/>
  <c r="E47"/>
  <c r="H47" s="1"/>
  <c r="O47" s="1"/>
  <c r="G46"/>
  <c r="E46"/>
  <c r="H46" s="1"/>
  <c r="O46" s="1"/>
  <c r="E45"/>
  <c r="E44"/>
  <c r="H44" s="1"/>
  <c r="O44" s="1"/>
  <c r="G39"/>
  <c r="E39"/>
  <c r="E38"/>
  <c r="E36"/>
  <c r="G35"/>
  <c r="E35"/>
  <c r="H35" s="1"/>
  <c r="O35" s="1"/>
  <c r="E34"/>
  <c r="E33"/>
  <c r="G32"/>
  <c r="E32"/>
  <c r="H32" s="1"/>
  <c r="O32" s="1"/>
  <c r="G31"/>
  <c r="E31"/>
  <c r="H31" s="1"/>
  <c r="E26"/>
  <c r="G25"/>
  <c r="E25"/>
  <c r="H25" s="1"/>
  <c r="O25" s="1"/>
  <c r="G23"/>
  <c r="E23"/>
  <c r="H23" s="1"/>
  <c r="O23" s="1"/>
  <c r="E22"/>
  <c r="G21"/>
  <c r="E21"/>
  <c r="H21" s="1"/>
  <c r="O21" s="1"/>
  <c r="G20"/>
  <c r="E20"/>
  <c r="H20" s="1"/>
  <c r="O20" s="1"/>
  <c r="G19"/>
  <c r="E19"/>
  <c r="H19" s="1"/>
  <c r="O19" s="1"/>
  <c r="G18"/>
  <c r="E18"/>
  <c r="H18" s="1"/>
  <c r="I44" l="1"/>
  <c r="G119"/>
  <c r="I119" s="1"/>
  <c r="L119"/>
  <c r="N119" s="1"/>
  <c r="N157" s="1"/>
  <c r="G118"/>
  <c r="I118" s="1"/>
  <c r="L118"/>
  <c r="G106"/>
  <c r="L106"/>
  <c r="N106" s="1"/>
  <c r="H103"/>
  <c r="F103"/>
  <c r="L104"/>
  <c r="N104" s="1"/>
  <c r="G104"/>
  <c r="I104" s="1"/>
  <c r="H102"/>
  <c r="O104"/>
  <c r="H101"/>
  <c r="H99"/>
  <c r="H100"/>
  <c r="H60"/>
  <c r="H45"/>
  <c r="O57"/>
  <c r="O115"/>
  <c r="O111"/>
  <c r="H120"/>
  <c r="L37"/>
  <c r="G37"/>
  <c r="I37" s="1"/>
  <c r="H105"/>
  <c r="I105" s="1"/>
  <c r="H106"/>
  <c r="O106" s="1"/>
  <c r="I111"/>
  <c r="G116"/>
  <c r="I116" s="1"/>
  <c r="L116"/>
  <c r="O31"/>
  <c r="O18"/>
  <c r="I24"/>
  <c r="O24"/>
  <c r="H34"/>
  <c r="G50"/>
  <c r="I50" s="1"/>
  <c r="L50"/>
  <c r="G113"/>
  <c r="I113" s="1"/>
  <c r="L113"/>
  <c r="H61"/>
  <c r="H62"/>
  <c r="H65"/>
  <c r="G65"/>
  <c r="I64"/>
  <c r="H22"/>
  <c r="G33"/>
  <c r="H33"/>
  <c r="O33" s="1"/>
  <c r="F38"/>
  <c r="H38"/>
  <c r="F26"/>
  <c r="H26"/>
  <c r="H36"/>
  <c r="I18"/>
  <c r="I19"/>
  <c r="I20"/>
  <c r="I21"/>
  <c r="H52"/>
  <c r="I46"/>
  <c r="I59"/>
  <c r="I58"/>
  <c r="I57"/>
  <c r="I49"/>
  <c r="I51"/>
  <c r="I47"/>
  <c r="I32"/>
  <c r="I35"/>
  <c r="I31"/>
  <c r="I25"/>
  <c r="I23"/>
  <c r="N37" l="1"/>
  <c r="H144"/>
  <c r="H53"/>
  <c r="I106"/>
  <c r="O119"/>
  <c r="N118"/>
  <c r="N156" s="1"/>
  <c r="O118"/>
  <c r="L101"/>
  <c r="N101" s="1"/>
  <c r="G101"/>
  <c r="I101" s="1"/>
  <c r="L102"/>
  <c r="N102" s="1"/>
  <c r="G102"/>
  <c r="I102" s="1"/>
  <c r="G103"/>
  <c r="I103" s="1"/>
  <c r="L103"/>
  <c r="N103" s="1"/>
  <c r="L99"/>
  <c r="N99" s="1"/>
  <c r="G99"/>
  <c r="I99" s="1"/>
  <c r="L100"/>
  <c r="N100" s="1"/>
  <c r="G100"/>
  <c r="I100" s="1"/>
  <c r="H107"/>
  <c r="H138"/>
  <c r="G98"/>
  <c r="I98" s="1"/>
  <c r="L60"/>
  <c r="N60" s="1"/>
  <c r="G60"/>
  <c r="I60" s="1"/>
  <c r="L45"/>
  <c r="G45"/>
  <c r="I45" s="1"/>
  <c r="H66"/>
  <c r="O37"/>
  <c r="O105"/>
  <c r="N116"/>
  <c r="N154" s="1"/>
  <c r="O116"/>
  <c r="N113"/>
  <c r="N151" s="1"/>
  <c r="O113"/>
  <c r="N50"/>
  <c r="O50"/>
  <c r="H40"/>
  <c r="H27"/>
  <c r="G11"/>
  <c r="I11" s="1"/>
  <c r="L11"/>
  <c r="G52"/>
  <c r="I52" s="1"/>
  <c r="L52"/>
  <c r="N52" s="1"/>
  <c r="G62"/>
  <c r="I62" s="1"/>
  <c r="L62"/>
  <c r="N62" s="1"/>
  <c r="L34"/>
  <c r="G34"/>
  <c r="I34" s="1"/>
  <c r="I48"/>
  <c r="L48"/>
  <c r="N48" s="1"/>
  <c r="G36"/>
  <c r="I36" s="1"/>
  <c r="L36"/>
  <c r="G26"/>
  <c r="I26" s="1"/>
  <c r="L26"/>
  <c r="G38"/>
  <c r="I38" s="1"/>
  <c r="L38"/>
  <c r="G22"/>
  <c r="L22"/>
  <c r="N22" s="1"/>
  <c r="I65"/>
  <c r="L65"/>
  <c r="N65" s="1"/>
  <c r="G61"/>
  <c r="I61" s="1"/>
  <c r="L61"/>
  <c r="N61" s="1"/>
  <c r="I33"/>
  <c r="M283" i="1"/>
  <c r="M282"/>
  <c r="K281"/>
  <c r="J281"/>
  <c r="I281"/>
  <c r="H281"/>
  <c r="G281"/>
  <c r="F281"/>
  <c r="E281"/>
  <c r="D281"/>
  <c r="C281"/>
  <c r="B281"/>
  <c r="M280"/>
  <c r="M279"/>
  <c r="K278"/>
  <c r="J278"/>
  <c r="I278"/>
  <c r="H278"/>
  <c r="G278"/>
  <c r="F278"/>
  <c r="E278"/>
  <c r="D278"/>
  <c r="C278"/>
  <c r="M277"/>
  <c r="M276"/>
  <c r="K275"/>
  <c r="J275"/>
  <c r="I275"/>
  <c r="H275"/>
  <c r="G275"/>
  <c r="F275"/>
  <c r="E275"/>
  <c r="D275"/>
  <c r="C275"/>
  <c r="B275"/>
  <c r="M274"/>
  <c r="M273"/>
  <c r="K272"/>
  <c r="J272"/>
  <c r="I272"/>
  <c r="H272"/>
  <c r="G272"/>
  <c r="F272"/>
  <c r="E272"/>
  <c r="D272"/>
  <c r="C272"/>
  <c r="B272"/>
  <c r="M271"/>
  <c r="M270"/>
  <c r="K269"/>
  <c r="J269"/>
  <c r="I269"/>
  <c r="H269"/>
  <c r="G269"/>
  <c r="F269"/>
  <c r="E269"/>
  <c r="D269"/>
  <c r="C269"/>
  <c r="B269"/>
  <c r="M268"/>
  <c r="M267"/>
  <c r="K266"/>
  <c r="J266"/>
  <c r="I266"/>
  <c r="H266"/>
  <c r="G266"/>
  <c r="F266"/>
  <c r="E266"/>
  <c r="D266"/>
  <c r="C266"/>
  <c r="B266"/>
  <c r="M265"/>
  <c r="M264"/>
  <c r="K263"/>
  <c r="J263"/>
  <c r="I263"/>
  <c r="H263"/>
  <c r="G263"/>
  <c r="F263"/>
  <c r="E263"/>
  <c r="D263"/>
  <c r="C263"/>
  <c r="B263"/>
  <c r="M262"/>
  <c r="M261"/>
  <c r="K260"/>
  <c r="J260"/>
  <c r="I260"/>
  <c r="H260"/>
  <c r="G260"/>
  <c r="F260"/>
  <c r="E260"/>
  <c r="D260"/>
  <c r="C260"/>
  <c r="B260"/>
  <c r="M259"/>
  <c r="M258"/>
  <c r="K257"/>
  <c r="J257"/>
  <c r="I257"/>
  <c r="H257"/>
  <c r="G257"/>
  <c r="F257"/>
  <c r="E257"/>
  <c r="D257"/>
  <c r="C257"/>
  <c r="B257"/>
  <c r="M175"/>
  <c r="M174"/>
  <c r="K173"/>
  <c r="J173"/>
  <c r="I173"/>
  <c r="H173"/>
  <c r="G173"/>
  <c r="F173"/>
  <c r="E173"/>
  <c r="D173"/>
  <c r="C173"/>
  <c r="B173"/>
  <c r="M172"/>
  <c r="M171"/>
  <c r="K170"/>
  <c r="J170"/>
  <c r="I170"/>
  <c r="H170"/>
  <c r="G170"/>
  <c r="F170"/>
  <c r="E170"/>
  <c r="D170"/>
  <c r="C170"/>
  <c r="B170"/>
  <c r="M169"/>
  <c r="M168"/>
  <c r="K167"/>
  <c r="J167"/>
  <c r="I167"/>
  <c r="H167"/>
  <c r="G167"/>
  <c r="F167"/>
  <c r="E167"/>
  <c r="D167"/>
  <c r="C167"/>
  <c r="B167"/>
  <c r="M166"/>
  <c r="M165"/>
  <c r="K164"/>
  <c r="J164"/>
  <c r="I164"/>
  <c r="H164"/>
  <c r="G164"/>
  <c r="F164"/>
  <c r="D164"/>
  <c r="C164"/>
  <c r="B164"/>
  <c r="M163"/>
  <c r="M162"/>
  <c r="K161"/>
  <c r="J161"/>
  <c r="I161"/>
  <c r="H161"/>
  <c r="G161"/>
  <c r="F161"/>
  <c r="E161"/>
  <c r="D161"/>
  <c r="C161"/>
  <c r="B161"/>
  <c r="M160"/>
  <c r="M159"/>
  <c r="K158"/>
  <c r="J158"/>
  <c r="I158"/>
  <c r="H158"/>
  <c r="G158"/>
  <c r="F158"/>
  <c r="E158"/>
  <c r="D158"/>
  <c r="C158"/>
  <c r="B158"/>
  <c r="M157"/>
  <c r="M156"/>
  <c r="K155"/>
  <c r="J155"/>
  <c r="I155"/>
  <c r="H155"/>
  <c r="G155"/>
  <c r="F155"/>
  <c r="E155"/>
  <c r="D155"/>
  <c r="C155"/>
  <c r="B155"/>
  <c r="M154"/>
  <c r="M153"/>
  <c r="K152"/>
  <c r="J152"/>
  <c r="I152"/>
  <c r="H152"/>
  <c r="G152"/>
  <c r="F152"/>
  <c r="E152"/>
  <c r="D152"/>
  <c r="C152"/>
  <c r="B152"/>
  <c r="M151"/>
  <c r="M150"/>
  <c r="K149"/>
  <c r="J149"/>
  <c r="I149"/>
  <c r="H149"/>
  <c r="G149"/>
  <c r="F149"/>
  <c r="E149"/>
  <c r="D149"/>
  <c r="C149"/>
  <c r="B149"/>
  <c r="O100" i="2" l="1"/>
  <c r="O102"/>
  <c r="O99"/>
  <c r="O103"/>
  <c r="L140"/>
  <c r="L138"/>
  <c r="O98"/>
  <c r="H140"/>
  <c r="L139"/>
  <c r="H139"/>
  <c r="L145"/>
  <c r="H145"/>
  <c r="H141"/>
  <c r="L141"/>
  <c r="L144"/>
  <c r="L143"/>
  <c r="H143"/>
  <c r="O101"/>
  <c r="N98"/>
  <c r="O60"/>
  <c r="N45"/>
  <c r="O45"/>
  <c r="O34"/>
  <c r="O65"/>
  <c r="O62"/>
  <c r="O61"/>
  <c r="O52"/>
  <c r="O48"/>
  <c r="G40"/>
  <c r="I22"/>
  <c r="G27"/>
  <c r="L278" i="1"/>
  <c r="L281"/>
  <c r="L275"/>
  <c r="L272"/>
  <c r="L269"/>
  <c r="L266"/>
  <c r="L263"/>
  <c r="L260"/>
  <c r="L257"/>
  <c r="L173"/>
  <c r="L170"/>
  <c r="L167"/>
  <c r="L164"/>
  <c r="L161"/>
  <c r="L158"/>
  <c r="L155"/>
  <c r="L152"/>
  <c r="L149"/>
  <c r="N11" i="2"/>
  <c r="O11"/>
  <c r="N38"/>
  <c r="O38"/>
  <c r="N36"/>
  <c r="O36"/>
  <c r="N34"/>
  <c r="N26"/>
  <c r="O26"/>
  <c r="O22"/>
  <c r="N185" l="1"/>
  <c r="N144"/>
  <c r="J144" s="1"/>
  <c r="M134" i="1"/>
  <c r="M133"/>
  <c r="K132"/>
  <c r="J132"/>
  <c r="I132"/>
  <c r="H132"/>
  <c r="G132"/>
  <c r="F132"/>
  <c r="E132"/>
  <c r="P132" s="1"/>
  <c r="D132"/>
  <c r="C132"/>
  <c r="B132"/>
  <c r="M131"/>
  <c r="M130"/>
  <c r="K129"/>
  <c r="J129"/>
  <c r="I129"/>
  <c r="H129"/>
  <c r="G129"/>
  <c r="F129"/>
  <c r="E129"/>
  <c r="D129"/>
  <c r="C129"/>
  <c r="B129"/>
  <c r="M125"/>
  <c r="M124"/>
  <c r="K123"/>
  <c r="J123"/>
  <c r="I123"/>
  <c r="H123"/>
  <c r="G123"/>
  <c r="F123"/>
  <c r="E123"/>
  <c r="D123"/>
  <c r="C123"/>
  <c r="B123"/>
  <c r="M122"/>
  <c r="M121"/>
  <c r="K120"/>
  <c r="J120"/>
  <c r="I120"/>
  <c r="H120"/>
  <c r="G120"/>
  <c r="F120"/>
  <c r="E120"/>
  <c r="D120"/>
  <c r="C120"/>
  <c r="B120"/>
  <c r="M118"/>
  <c r="K117"/>
  <c r="J117"/>
  <c r="I117"/>
  <c r="H117"/>
  <c r="G117"/>
  <c r="F117"/>
  <c r="E117"/>
  <c r="D117"/>
  <c r="C117"/>
  <c r="B117"/>
  <c r="B79"/>
  <c r="B8"/>
  <c r="M105"/>
  <c r="M104"/>
  <c r="K103"/>
  <c r="J103"/>
  <c r="I103"/>
  <c r="H103"/>
  <c r="G103"/>
  <c r="F103"/>
  <c r="O103" s="1"/>
  <c r="E103"/>
  <c r="P103" s="1"/>
  <c r="D103"/>
  <c r="C103"/>
  <c r="B103"/>
  <c r="M102"/>
  <c r="M101"/>
  <c r="K100"/>
  <c r="J100"/>
  <c r="I100"/>
  <c r="H100"/>
  <c r="G100"/>
  <c r="F100"/>
  <c r="O100" s="1"/>
  <c r="E100"/>
  <c r="P100" s="1"/>
  <c r="D100"/>
  <c r="C100"/>
  <c r="B100"/>
  <c r="M99"/>
  <c r="M98"/>
  <c r="K97"/>
  <c r="J97"/>
  <c r="I97"/>
  <c r="H97"/>
  <c r="G97"/>
  <c r="F97"/>
  <c r="O97" s="1"/>
  <c r="E97"/>
  <c r="P97" s="1"/>
  <c r="D97"/>
  <c r="C97"/>
  <c r="B97"/>
  <c r="M96"/>
  <c r="M95"/>
  <c r="K94"/>
  <c r="J94"/>
  <c r="I94"/>
  <c r="H94"/>
  <c r="G94"/>
  <c r="F94"/>
  <c r="O94" s="1"/>
  <c r="E94"/>
  <c r="P94" s="1"/>
  <c r="D94"/>
  <c r="C94"/>
  <c r="B94"/>
  <c r="M93"/>
  <c r="M92"/>
  <c r="K91"/>
  <c r="J91"/>
  <c r="I91"/>
  <c r="H91"/>
  <c r="G91"/>
  <c r="F91"/>
  <c r="O91" s="1"/>
  <c r="E91"/>
  <c r="P91" s="1"/>
  <c r="D91"/>
  <c r="C91"/>
  <c r="B91"/>
  <c r="M90"/>
  <c r="M89"/>
  <c r="K88"/>
  <c r="J88"/>
  <c r="I88"/>
  <c r="H88"/>
  <c r="G88"/>
  <c r="F88"/>
  <c r="O88" s="1"/>
  <c r="E88"/>
  <c r="P88" s="1"/>
  <c r="D88"/>
  <c r="C88"/>
  <c r="B88"/>
  <c r="N88" s="1"/>
  <c r="M87"/>
  <c r="M86"/>
  <c r="K85"/>
  <c r="J85"/>
  <c r="I85"/>
  <c r="H85"/>
  <c r="G85"/>
  <c r="F85"/>
  <c r="O85" s="1"/>
  <c r="E85"/>
  <c r="P85" s="1"/>
  <c r="D85"/>
  <c r="C85"/>
  <c r="B85"/>
  <c r="M84"/>
  <c r="M83"/>
  <c r="K82"/>
  <c r="J82"/>
  <c r="I82"/>
  <c r="H82"/>
  <c r="G82"/>
  <c r="F82"/>
  <c r="O82" s="1"/>
  <c r="E82"/>
  <c r="P82" s="1"/>
  <c r="D82"/>
  <c r="C82"/>
  <c r="B82"/>
  <c r="K79"/>
  <c r="J79"/>
  <c r="I79"/>
  <c r="H79"/>
  <c r="G79"/>
  <c r="F79"/>
  <c r="O79" s="1"/>
  <c r="E79"/>
  <c r="P79" s="1"/>
  <c r="D79"/>
  <c r="C79"/>
  <c r="M68"/>
  <c r="K66"/>
  <c r="J66"/>
  <c r="I66"/>
  <c r="H66"/>
  <c r="G66"/>
  <c r="F66"/>
  <c r="O66" s="1"/>
  <c r="E66"/>
  <c r="P66" s="1"/>
  <c r="D66"/>
  <c r="C66"/>
  <c r="B66"/>
  <c r="M65"/>
  <c r="M64"/>
  <c r="K63"/>
  <c r="J63"/>
  <c r="I63"/>
  <c r="H63"/>
  <c r="G63"/>
  <c r="F63"/>
  <c r="O63" s="1"/>
  <c r="E63"/>
  <c r="P63" s="1"/>
  <c r="D63"/>
  <c r="C63"/>
  <c r="B63"/>
  <c r="M62"/>
  <c r="M61"/>
  <c r="K60"/>
  <c r="J60"/>
  <c r="I60"/>
  <c r="H60"/>
  <c r="G60"/>
  <c r="F60"/>
  <c r="O60" s="1"/>
  <c r="E60"/>
  <c r="P60" s="1"/>
  <c r="D60"/>
  <c r="C60"/>
  <c r="B60"/>
  <c r="M59"/>
  <c r="M58"/>
  <c r="K57"/>
  <c r="J57"/>
  <c r="I57"/>
  <c r="H57"/>
  <c r="G57"/>
  <c r="F57"/>
  <c r="O57" s="1"/>
  <c r="E57"/>
  <c r="P57" s="1"/>
  <c r="D57"/>
  <c r="C57"/>
  <c r="B57"/>
  <c r="M56"/>
  <c r="M55"/>
  <c r="K54"/>
  <c r="J54"/>
  <c r="I54"/>
  <c r="H54"/>
  <c r="G54"/>
  <c r="F54"/>
  <c r="O54" s="1"/>
  <c r="E54"/>
  <c r="P54" s="1"/>
  <c r="D54"/>
  <c r="C54"/>
  <c r="B54"/>
  <c r="M53"/>
  <c r="M52"/>
  <c r="K51"/>
  <c r="J51"/>
  <c r="I51"/>
  <c r="H51"/>
  <c r="G51"/>
  <c r="F51"/>
  <c r="O51" s="1"/>
  <c r="E51"/>
  <c r="P51" s="1"/>
  <c r="D51"/>
  <c r="C51"/>
  <c r="B51"/>
  <c r="N51" s="1"/>
  <c r="M50"/>
  <c r="M49"/>
  <c r="K48"/>
  <c r="J48"/>
  <c r="I48"/>
  <c r="H48"/>
  <c r="G48"/>
  <c r="F48"/>
  <c r="O48" s="1"/>
  <c r="E48"/>
  <c r="P48" s="1"/>
  <c r="D48"/>
  <c r="C48"/>
  <c r="B48"/>
  <c r="M47"/>
  <c r="M46"/>
  <c r="K45"/>
  <c r="J45"/>
  <c r="I45"/>
  <c r="H45"/>
  <c r="G45"/>
  <c r="F45"/>
  <c r="O45" s="1"/>
  <c r="E45"/>
  <c r="P45" s="1"/>
  <c r="D45"/>
  <c r="C45"/>
  <c r="B45"/>
  <c r="N45" s="1"/>
  <c r="M44"/>
  <c r="M43"/>
  <c r="K42"/>
  <c r="J42"/>
  <c r="N42" s="1"/>
  <c r="I42"/>
  <c r="H42"/>
  <c r="G42"/>
  <c r="F42"/>
  <c r="O42" s="1"/>
  <c r="E42"/>
  <c r="P42" s="1"/>
  <c r="D42"/>
  <c r="C42"/>
  <c r="G6" i="2"/>
  <c r="G7"/>
  <c r="G8"/>
  <c r="G10"/>
  <c r="G12"/>
  <c r="O69" i="1" l="1"/>
  <c r="N63"/>
  <c r="M360"/>
  <c r="O106"/>
  <c r="P106"/>
  <c r="M362"/>
  <c r="L103"/>
  <c r="N103"/>
  <c r="L132"/>
  <c r="L129"/>
  <c r="L123"/>
  <c r="L120"/>
  <c r="L117"/>
  <c r="P69"/>
  <c r="L42"/>
  <c r="N100"/>
  <c r="L100"/>
  <c r="N97"/>
  <c r="L97"/>
  <c r="L88"/>
  <c r="N94"/>
  <c r="L94"/>
  <c r="L91"/>
  <c r="N91"/>
  <c r="L85"/>
  <c r="N85"/>
  <c r="N82"/>
  <c r="L82"/>
  <c r="N79"/>
  <c r="L79"/>
  <c r="L66"/>
  <c r="N66"/>
  <c r="N60"/>
  <c r="L60"/>
  <c r="L51"/>
  <c r="N57"/>
  <c r="L57"/>
  <c r="L54"/>
  <c r="N54"/>
  <c r="L48"/>
  <c r="N48"/>
  <c r="L45"/>
  <c r="L63"/>
  <c r="M34"/>
  <c r="M365" s="1"/>
  <c r="M33"/>
  <c r="M364" s="1"/>
  <c r="K32"/>
  <c r="J32"/>
  <c r="I32"/>
  <c r="H32"/>
  <c r="G32"/>
  <c r="F32"/>
  <c r="O32" s="1"/>
  <c r="E32"/>
  <c r="P32" s="1"/>
  <c r="D32"/>
  <c r="C32"/>
  <c r="B32"/>
  <c r="N106" l="1"/>
  <c r="N69"/>
  <c r="N32"/>
  <c r="L32"/>
  <c r="D13" i="2"/>
  <c r="P13" s="1"/>
  <c r="P146" s="1"/>
  <c r="C13"/>
  <c r="M13" s="1"/>
  <c r="M146" s="1"/>
  <c r="M31" i="1"/>
  <c r="M30"/>
  <c r="K29"/>
  <c r="J29"/>
  <c r="I29"/>
  <c r="H29"/>
  <c r="G29"/>
  <c r="F29"/>
  <c r="O29" s="1"/>
  <c r="E29"/>
  <c r="D29"/>
  <c r="C29"/>
  <c r="B29"/>
  <c r="M28"/>
  <c r="M361" s="1"/>
  <c r="K26"/>
  <c r="J26"/>
  <c r="I26"/>
  <c r="H26"/>
  <c r="G26"/>
  <c r="F26"/>
  <c r="O26" s="1"/>
  <c r="E26"/>
  <c r="P26" s="1"/>
  <c r="P361" s="1"/>
  <c r="D26"/>
  <c r="C26"/>
  <c r="B26"/>
  <c r="M25"/>
  <c r="M359" s="1"/>
  <c r="M24"/>
  <c r="M358" s="1"/>
  <c r="N358" s="1"/>
  <c r="K23"/>
  <c r="J23"/>
  <c r="I23"/>
  <c r="H23"/>
  <c r="G23"/>
  <c r="F23"/>
  <c r="O23" s="1"/>
  <c r="E23"/>
  <c r="D23"/>
  <c r="C23"/>
  <c r="B23"/>
  <c r="M22"/>
  <c r="M21"/>
  <c r="J20"/>
  <c r="I20"/>
  <c r="H20"/>
  <c r="G20"/>
  <c r="E20"/>
  <c r="P20" s="1"/>
  <c r="D20"/>
  <c r="C20"/>
  <c r="B20"/>
  <c r="N20" l="1"/>
  <c r="P29"/>
  <c r="L29"/>
  <c r="N29"/>
  <c r="N26"/>
  <c r="L26"/>
  <c r="N23"/>
  <c r="L23"/>
  <c r="L20"/>
  <c r="M177" i="2"/>
  <c r="I146"/>
  <c r="E13"/>
  <c r="C8"/>
  <c r="M8" s="1"/>
  <c r="M172" s="1"/>
  <c r="D9"/>
  <c r="P9" s="1"/>
  <c r="P142" s="1"/>
  <c r="C10"/>
  <c r="M10" s="1"/>
  <c r="C12"/>
  <c r="M12" s="1"/>
  <c r="M145" s="1"/>
  <c r="D8"/>
  <c r="C9"/>
  <c r="M9" s="1"/>
  <c r="M142" s="1"/>
  <c r="D10"/>
  <c r="P10" s="1"/>
  <c r="P143" s="1"/>
  <c r="D12"/>
  <c r="P12" s="1"/>
  <c r="P145" s="1"/>
  <c r="M19" i="1"/>
  <c r="M363" s="1"/>
  <c r="K17"/>
  <c r="J17"/>
  <c r="I17"/>
  <c r="H17"/>
  <c r="G17"/>
  <c r="F17"/>
  <c r="O17" s="1"/>
  <c r="E17"/>
  <c r="P17" s="1"/>
  <c r="D17"/>
  <c r="C17"/>
  <c r="B17"/>
  <c r="N17" s="1"/>
  <c r="B14"/>
  <c r="B11"/>
  <c r="M16"/>
  <c r="M15"/>
  <c r="K14"/>
  <c r="J14"/>
  <c r="I14"/>
  <c r="H14"/>
  <c r="G14"/>
  <c r="F14"/>
  <c r="O14" s="1"/>
  <c r="E14"/>
  <c r="P14" s="1"/>
  <c r="D14"/>
  <c r="C14"/>
  <c r="M13"/>
  <c r="K11"/>
  <c r="J11"/>
  <c r="I11"/>
  <c r="H11"/>
  <c r="G11"/>
  <c r="F11"/>
  <c r="O11" s="1"/>
  <c r="E11"/>
  <c r="P11" s="1"/>
  <c r="D11"/>
  <c r="C11"/>
  <c r="N10" i="2" l="1"/>
  <c r="M143"/>
  <c r="I143" s="1"/>
  <c r="M141"/>
  <c r="I141" s="1"/>
  <c r="N14" i="1"/>
  <c r="N11"/>
  <c r="L14"/>
  <c r="E8" i="2"/>
  <c r="H8" s="1"/>
  <c r="O8" s="1"/>
  <c r="P8"/>
  <c r="P141" s="1"/>
  <c r="L17" i="1"/>
  <c r="L11"/>
  <c r="H13" i="2"/>
  <c r="F13"/>
  <c r="N12"/>
  <c r="I145"/>
  <c r="M176"/>
  <c r="M174"/>
  <c r="M173"/>
  <c r="I142"/>
  <c r="N8"/>
  <c r="E12"/>
  <c r="H12" s="1"/>
  <c r="O12" s="1"/>
  <c r="C6"/>
  <c r="M6" s="1"/>
  <c r="M139" s="1"/>
  <c r="M12" i="1"/>
  <c r="E10" i="2"/>
  <c r="H10" s="1"/>
  <c r="O10" s="1"/>
  <c r="E9"/>
  <c r="D6"/>
  <c r="P6" s="1"/>
  <c r="P139" s="1"/>
  <c r="C7"/>
  <c r="M7" s="1"/>
  <c r="M140" s="1"/>
  <c r="D7"/>
  <c r="P7" s="1"/>
  <c r="P140" s="1"/>
  <c r="M10" i="1"/>
  <c r="I8"/>
  <c r="J8"/>
  <c r="N8" s="1"/>
  <c r="H8"/>
  <c r="F8"/>
  <c r="O8" s="1"/>
  <c r="O35" s="1"/>
  <c r="G8"/>
  <c r="E8"/>
  <c r="P8" s="1"/>
  <c r="D8"/>
  <c r="C8"/>
  <c r="M9"/>
  <c r="N145" i="2" l="1"/>
  <c r="J145" s="1"/>
  <c r="N186"/>
  <c r="N184"/>
  <c r="N143"/>
  <c r="J143" s="1"/>
  <c r="N182"/>
  <c r="N141"/>
  <c r="J141" s="1"/>
  <c r="N35" i="1"/>
  <c r="I8" i="2"/>
  <c r="L8" i="1"/>
  <c r="L13" i="2"/>
  <c r="G13"/>
  <c r="I13" s="1"/>
  <c r="N7"/>
  <c r="M171"/>
  <c r="I140"/>
  <c r="N6"/>
  <c r="M170"/>
  <c r="I139"/>
  <c r="H9"/>
  <c r="I12"/>
  <c r="I10"/>
  <c r="E7"/>
  <c r="E6"/>
  <c r="C5"/>
  <c r="M5" s="1"/>
  <c r="M138" s="1"/>
  <c r="D5"/>
  <c r="P5" s="1"/>
  <c r="P138" s="1"/>
  <c r="O13" l="1"/>
  <c r="H146"/>
  <c r="L146"/>
  <c r="N180"/>
  <c r="N139"/>
  <c r="J139" s="1"/>
  <c r="N181"/>
  <c r="N140"/>
  <c r="J140" s="1"/>
  <c r="N5"/>
  <c r="H7"/>
  <c r="O7" s="1"/>
  <c r="H6"/>
  <c r="O6" s="1"/>
  <c r="N13"/>
  <c r="L9"/>
  <c r="G9"/>
  <c r="E5"/>
  <c r="H5" s="1"/>
  <c r="O5" s="1"/>
  <c r="L142" l="1"/>
  <c r="H142"/>
  <c r="N146"/>
  <c r="J146" s="1"/>
  <c r="N187"/>
  <c r="N138"/>
  <c r="J138" s="1"/>
  <c r="N179"/>
  <c r="I138"/>
  <c r="M169"/>
  <c r="H14"/>
  <c r="I7"/>
  <c r="I9"/>
  <c r="G14"/>
  <c r="I6"/>
  <c r="N9"/>
  <c r="O9"/>
  <c r="N183" l="1"/>
  <c r="N142"/>
  <c r="J142" s="1"/>
  <c r="I5"/>
</calcChain>
</file>

<file path=xl/sharedStrings.xml><?xml version="1.0" encoding="utf-8"?>
<sst xmlns="http://schemas.openxmlformats.org/spreadsheetml/2006/main" count="715" uniqueCount="68">
  <si>
    <t>УТВЕРЖДЕНИЕ БАЗОВОГО НОРМАТИВА</t>
  </si>
  <si>
    <t>ЗАТРАТЫ НЕПОСРЕДСТВЕННО СВЯЗАННЫЕ С ОКАЗАНИЕМ УСЛУГИ, РУБ.</t>
  </si>
  <si>
    <t>Оплата труда (ОТ1)</t>
  </si>
  <si>
    <t>Наименование учреждения</t>
  </si>
  <si>
    <t>Материальные запасы и особо ценное движемое имущество (МЗ и ОЦДИ)</t>
  </si>
  <si>
    <t>Иные затраты (ИНЗ)</t>
  </si>
  <si>
    <t>ЗАТРАТЫ НА ОБЩЕХОЗЯЙСТВЕННЫЕ НУЖДЫ, РУБ.</t>
  </si>
  <si>
    <t>Коммунальные услуги (КУ)</t>
  </si>
  <si>
    <t>Содержание недвижимого имущества (СНИ)</t>
  </si>
  <si>
    <t>Содержание особоценного движимого имущества (СОЦДИ)</t>
  </si>
  <si>
    <t>Услуги связи (УС)</t>
  </si>
  <si>
    <t>Транспортные услуги (ТУ)</t>
  </si>
  <si>
    <t>ОТ2</t>
  </si>
  <si>
    <t>Прочие общехозяйственные нужды (ПН)</t>
  </si>
  <si>
    <t>Базовый норматив затрат на оказание услуги, руб.</t>
  </si>
  <si>
    <t>методом эффективного учреждения</t>
  </si>
  <si>
    <t>краевой бюджет</t>
  </si>
  <si>
    <t>мун.бюджет</t>
  </si>
  <si>
    <t>УСЛУГА "Присмотр и уход"</t>
  </si>
  <si>
    <t>Базовый норматив</t>
  </si>
  <si>
    <t>муниципальный бюджет</t>
  </si>
  <si>
    <t>Объем</t>
  </si>
  <si>
    <t>Объем субсидии</t>
  </si>
  <si>
    <t>доведено бюджетом</t>
  </si>
  <si>
    <t>коэффициент выравнивания</t>
  </si>
  <si>
    <t>ИТОГО</t>
  </si>
  <si>
    <t>Базовый норматив методом эффективного учреждения</t>
  </si>
  <si>
    <t>Наименования учреждений</t>
  </si>
  <si>
    <t>Школа № 1</t>
  </si>
  <si>
    <t>УСЛУГА "Реализация основных общеобразовательных программ начального общего образования"</t>
  </si>
  <si>
    <t>Школа № 2</t>
  </si>
  <si>
    <t>Школа № 3</t>
  </si>
  <si>
    <t>Школа № 7</t>
  </si>
  <si>
    <t>Школа № 9</t>
  </si>
  <si>
    <t>Школа № 14</t>
  </si>
  <si>
    <t>Школа № 8</t>
  </si>
  <si>
    <t>Школа № 4</t>
  </si>
  <si>
    <t>Школа № 11</t>
  </si>
  <si>
    <t>УСЛУГА "Реализация основных общеобразовательных программ основного общего образования"</t>
  </si>
  <si>
    <t>УСЛУГА "Реализация основных общеобразовательных программ среднего общего образования"</t>
  </si>
  <si>
    <t>малокомплектные</t>
  </si>
  <si>
    <t>автономное</t>
  </si>
  <si>
    <t>Лицей № 8</t>
  </si>
  <si>
    <t>УСЛУГА "Организация отдыха детей и молодежи"</t>
  </si>
  <si>
    <t>автономные</t>
  </si>
  <si>
    <t>школы более 275 чел.</t>
  </si>
  <si>
    <t>откл.</t>
  </si>
  <si>
    <t>с учетом коэфф.</t>
  </si>
  <si>
    <t>с учетом коэффициента</t>
  </si>
  <si>
    <t>пришкольный лагерь</t>
  </si>
  <si>
    <t>питание</t>
  </si>
  <si>
    <t>образовательная субвенция</t>
  </si>
  <si>
    <t>разбивка по бюджетам</t>
  </si>
  <si>
    <t>з/плата</t>
  </si>
  <si>
    <t>содер.</t>
  </si>
  <si>
    <t>ком.</t>
  </si>
  <si>
    <t>РАБОТА "Организация и осуществление транспортного обслуживания учащихся образовательных организаций</t>
  </si>
  <si>
    <t>УСЛУГА "Реализация дополнительных  общеразвивающих программ"</t>
  </si>
  <si>
    <t>УСЛУГА "Предоставление питания" (начальное общее образование)</t>
  </si>
  <si>
    <t>УСЛУГА "Предоставление питания" (основное общее образование)</t>
  </si>
  <si>
    <t>УСЛУГА "Предоставление питания" (среднее общее образование)</t>
  </si>
  <si>
    <t>пит.</t>
  </si>
  <si>
    <t>путевки</t>
  </si>
  <si>
    <t>УСЛУГА "Предоставление питания" - начальное</t>
  </si>
  <si>
    <t>УСЛУГА "Предоставление питания" - среднее</t>
  </si>
  <si>
    <t>УСЛУГА "Предоставление питания" - основное</t>
  </si>
  <si>
    <t>Роспись</t>
  </si>
  <si>
    <t>,</t>
  </si>
</sst>
</file>

<file path=xl/styles.xml><?xml version="1.0" encoding="utf-8"?>
<styleSheet xmlns="http://schemas.openxmlformats.org/spreadsheetml/2006/main">
  <numFmts count="7">
    <numFmt numFmtId="164" formatCode="#,##0.00_р_."/>
    <numFmt numFmtId="165" formatCode="0.0"/>
    <numFmt numFmtId="166" formatCode="0.000"/>
    <numFmt numFmtId="167" formatCode="0.0000"/>
    <numFmt numFmtId="168" formatCode="0.00000"/>
    <numFmt numFmtId="169" formatCode="#,##0.000"/>
    <numFmt numFmtId="170" formatCode="0.000000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wrapText="1"/>
    </xf>
    <xf numFmtId="0" fontId="0" fillId="0" borderId="2" xfId="0" applyBorder="1"/>
    <xf numFmtId="0" fontId="2" fillId="0" borderId="3" xfId="0" applyFont="1" applyBorder="1" applyAlignment="1">
      <alignment horizontal="center" vertical="center"/>
    </xf>
    <xf numFmtId="0" fontId="0" fillId="0" borderId="6" xfId="0" applyBorder="1"/>
    <xf numFmtId="0" fontId="0" fillId="0" borderId="8" xfId="0" applyBorder="1"/>
    <xf numFmtId="0" fontId="4" fillId="0" borderId="0" xfId="0" applyFont="1"/>
    <xf numFmtId="0" fontId="5" fillId="0" borderId="0" xfId="0" applyFont="1" applyAlignment="1">
      <alignment wrapText="1"/>
    </xf>
    <xf numFmtId="0" fontId="8" fillId="0" borderId="0" xfId="0" applyFont="1"/>
    <xf numFmtId="2" fontId="0" fillId="0" borderId="0" xfId="0" applyNumberFormat="1"/>
    <xf numFmtId="0" fontId="0" fillId="0" borderId="0" xfId="0" applyBorder="1"/>
    <xf numFmtId="0" fontId="3" fillId="0" borderId="0" xfId="0" applyFont="1" applyBorder="1"/>
    <xf numFmtId="0" fontId="1" fillId="0" borderId="0" xfId="0" applyFont="1" applyBorder="1"/>
    <xf numFmtId="2" fontId="1" fillId="0" borderId="0" xfId="0" applyNumberFormat="1" applyFont="1" applyBorder="1"/>
    <xf numFmtId="0" fontId="1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" fontId="0" fillId="0" borderId="0" xfId="0" applyNumberFormat="1"/>
    <xf numFmtId="0" fontId="7" fillId="0" borderId="3" xfId="0" applyFont="1" applyBorder="1" applyAlignment="1">
      <alignment horizontal="center" vertical="center" wrapText="1"/>
    </xf>
    <xf numFmtId="164" fontId="0" fillId="0" borderId="0" xfId="0" applyNumberFormat="1"/>
    <xf numFmtId="0" fontId="1" fillId="0" borderId="14" xfId="0" applyFont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0" fillId="4" borderId="0" xfId="0" applyFill="1"/>
    <xf numFmtId="165" fontId="1" fillId="0" borderId="0" xfId="0" applyNumberFormat="1" applyFont="1"/>
    <xf numFmtId="0" fontId="7" fillId="0" borderId="3" xfId="0" applyFont="1" applyBorder="1" applyAlignment="1">
      <alignment horizontal="center" vertical="center" wrapText="1"/>
    </xf>
    <xf numFmtId="0" fontId="1" fillId="5" borderId="1" xfId="0" applyFont="1" applyFill="1" applyBorder="1" applyAlignment="1">
      <alignment wrapText="1"/>
    </xf>
    <xf numFmtId="166" fontId="3" fillId="0" borderId="0" xfId="0" applyNumberFormat="1" applyFont="1" applyBorder="1"/>
    <xf numFmtId="166" fontId="1" fillId="0" borderId="0" xfId="0" applyNumberFormat="1" applyFont="1" applyBorder="1"/>
    <xf numFmtId="0" fontId="9" fillId="0" borderId="0" xfId="0" applyFont="1"/>
    <xf numFmtId="0" fontId="0" fillId="6" borderId="0" xfId="0" applyFill="1"/>
    <xf numFmtId="0" fontId="7" fillId="0" borderId="3" xfId="0" applyFont="1" applyBorder="1" applyAlignment="1">
      <alignment horizontal="center" vertical="center" wrapText="1"/>
    </xf>
    <xf numFmtId="168" fontId="3" fillId="0" borderId="5" xfId="0" applyNumberFormat="1" applyFont="1" applyBorder="1"/>
    <xf numFmtId="168" fontId="3" fillId="0" borderId="7" xfId="0" applyNumberFormat="1" applyFont="1" applyBorder="1"/>
    <xf numFmtId="168" fontId="3" fillId="0" borderId="10" xfId="0" applyNumberFormat="1" applyFont="1" applyBorder="1"/>
    <xf numFmtId="167" fontId="3" fillId="0" borderId="4" xfId="0" applyNumberFormat="1" applyFont="1" applyBorder="1"/>
    <xf numFmtId="167" fontId="1" fillId="0" borderId="4" xfId="0" applyNumberFormat="1" applyFont="1" applyBorder="1"/>
    <xf numFmtId="167" fontId="3" fillId="0" borderId="1" xfId="0" applyNumberFormat="1" applyFont="1" applyBorder="1"/>
    <xf numFmtId="167" fontId="1" fillId="0" borderId="1" xfId="0" applyNumberFormat="1" applyFont="1" applyBorder="1"/>
    <xf numFmtId="167" fontId="3" fillId="0" borderId="9" xfId="0" applyNumberFormat="1" applyFont="1" applyBorder="1"/>
    <xf numFmtId="167" fontId="1" fillId="0" borderId="9" xfId="0" applyNumberFormat="1" applyFont="1" applyBorder="1"/>
    <xf numFmtId="168" fontId="3" fillId="0" borderId="4" xfId="0" applyNumberFormat="1" applyFont="1" applyBorder="1"/>
    <xf numFmtId="168" fontId="1" fillId="0" borderId="4" xfId="0" applyNumberFormat="1" applyFont="1" applyBorder="1"/>
    <xf numFmtId="168" fontId="3" fillId="0" borderId="1" xfId="0" applyNumberFormat="1" applyFont="1" applyBorder="1"/>
    <xf numFmtId="168" fontId="1" fillId="0" borderId="1" xfId="0" applyNumberFormat="1" applyFont="1" applyBorder="1"/>
    <xf numFmtId="168" fontId="3" fillId="0" borderId="9" xfId="0" applyNumberFormat="1" applyFont="1" applyBorder="1"/>
    <xf numFmtId="168" fontId="1" fillId="0" borderId="9" xfId="0" applyNumberFormat="1" applyFont="1" applyBorder="1"/>
    <xf numFmtId="4" fontId="10" fillId="0" borderId="0" xfId="0" applyNumberFormat="1" applyFont="1"/>
    <xf numFmtId="0" fontId="0" fillId="3" borderId="1" xfId="0" applyFont="1" applyFill="1" applyBorder="1"/>
    <xf numFmtId="168" fontId="0" fillId="3" borderId="1" xfId="0" applyNumberFormat="1" applyFont="1" applyFill="1" applyBorder="1"/>
    <xf numFmtId="164" fontId="0" fillId="3" borderId="1" xfId="0" applyNumberFormat="1" applyFont="1" applyFill="1" applyBorder="1"/>
    <xf numFmtId="168" fontId="0" fillId="3" borderId="0" xfId="0" applyNumberFormat="1" applyFont="1" applyFill="1"/>
    <xf numFmtId="164" fontId="0" fillId="3" borderId="0" xfId="0" applyNumberFormat="1" applyFont="1" applyFill="1"/>
    <xf numFmtId="4" fontId="0" fillId="3" borderId="0" xfId="0" applyNumberFormat="1" applyFont="1" applyFill="1"/>
    <xf numFmtId="0" fontId="0" fillId="3" borderId="0" xfId="0" applyFont="1" applyFill="1"/>
    <xf numFmtId="4" fontId="10" fillId="3" borderId="0" xfId="0" applyNumberFormat="1" applyFont="1" applyFill="1"/>
    <xf numFmtId="166" fontId="0" fillId="3" borderId="0" xfId="0" applyNumberFormat="1" applyFont="1" applyFill="1"/>
    <xf numFmtId="167" fontId="0" fillId="3" borderId="0" xfId="0" applyNumberFormat="1" applyFont="1" applyFill="1"/>
    <xf numFmtId="0" fontId="0" fillId="2" borderId="0" xfId="0" applyFill="1"/>
    <xf numFmtId="170" fontId="0" fillId="3" borderId="1" xfId="0" applyNumberFormat="1" applyFont="1" applyFill="1" applyBorder="1"/>
    <xf numFmtId="4" fontId="0" fillId="2" borderId="0" xfId="0" applyNumberFormat="1" applyFill="1"/>
    <xf numFmtId="0" fontId="10" fillId="2" borderId="0" xfId="0" applyFont="1" applyFill="1"/>
    <xf numFmtId="4" fontId="10" fillId="2" borderId="0" xfId="0" applyNumberFormat="1" applyFont="1" applyFill="1"/>
    <xf numFmtId="0" fontId="0" fillId="0" borderId="1" xfId="0" applyFont="1" applyFill="1" applyBorder="1"/>
    <xf numFmtId="168" fontId="0" fillId="0" borderId="1" xfId="0" applyNumberFormat="1" applyFont="1" applyFill="1" applyBorder="1"/>
    <xf numFmtId="164" fontId="0" fillId="0" borderId="1" xfId="0" applyNumberFormat="1" applyFont="1" applyFill="1" applyBorder="1"/>
    <xf numFmtId="168" fontId="0" fillId="0" borderId="0" xfId="0" applyNumberFormat="1" applyFont="1" applyFill="1"/>
    <xf numFmtId="164" fontId="0" fillId="0" borderId="0" xfId="0" applyNumberFormat="1" applyFont="1" applyFill="1"/>
    <xf numFmtId="4" fontId="0" fillId="0" borderId="0" xfId="0" applyNumberFormat="1" applyFont="1" applyFill="1"/>
    <xf numFmtId="169" fontId="0" fillId="0" borderId="0" xfId="0" applyNumberFormat="1" applyFont="1" applyFill="1"/>
    <xf numFmtId="0" fontId="0" fillId="0" borderId="0" xfId="0" applyFont="1" applyFill="1"/>
    <xf numFmtId="0" fontId="0" fillId="7" borderId="1" xfId="0" applyFont="1" applyFill="1" applyBorder="1"/>
    <xf numFmtId="0" fontId="0" fillId="7" borderId="0" xfId="0" applyFill="1"/>
    <xf numFmtId="2" fontId="0" fillId="3" borderId="1" xfId="0" applyNumberFormat="1" applyFont="1" applyFill="1" applyBorder="1"/>
    <xf numFmtId="167" fontId="0" fillId="3" borderId="1" xfId="0" applyNumberFormat="1" applyFont="1" applyFill="1" applyBorder="1"/>
    <xf numFmtId="4" fontId="0" fillId="7" borderId="0" xfId="0" applyNumberFormat="1" applyFill="1"/>
    <xf numFmtId="4" fontId="10" fillId="7" borderId="0" xfId="0" applyNumberFormat="1" applyFont="1" applyFill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center" vertical="center" wrapText="1"/>
    </xf>
    <xf numFmtId="0" fontId="7" fillId="4" borderId="17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 wrapText="1"/>
    </xf>
    <xf numFmtId="0" fontId="0" fillId="3" borderId="14" xfId="0" applyFont="1" applyFill="1" applyBorder="1" applyAlignment="1">
      <alignment horizontal="center" vertical="center" wrapText="1"/>
    </xf>
    <xf numFmtId="0" fontId="0" fillId="3" borderId="13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/>
    </xf>
    <xf numFmtId="0" fontId="0" fillId="3" borderId="13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 wrapText="1"/>
    </xf>
    <xf numFmtId="0" fontId="0" fillId="0" borderId="13" xfId="0" applyFont="1" applyFill="1" applyBorder="1" applyAlignment="1">
      <alignment horizontal="center" vertical="center" wrapText="1"/>
    </xf>
    <xf numFmtId="0" fontId="0" fillId="0" borderId="14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0" fontId="0" fillId="5" borderId="0" xfId="0" applyFill="1"/>
    <xf numFmtId="0" fontId="1" fillId="7" borderId="1" xfId="0" applyFont="1" applyFill="1" applyBorder="1" applyAlignment="1">
      <alignment wrapText="1"/>
    </xf>
    <xf numFmtId="168" fontId="0" fillId="7" borderId="1" xfId="0" applyNumberFormat="1" applyFont="1" applyFill="1" applyBorder="1"/>
    <xf numFmtId="0" fontId="11" fillId="2" borderId="1" xfId="0" applyFont="1" applyFill="1" applyBorder="1"/>
    <xf numFmtId="168" fontId="11" fillId="2" borderId="1" xfId="0" applyNumberFormat="1" applyFont="1" applyFill="1" applyBorder="1"/>
    <xf numFmtId="164" fontId="11" fillId="2" borderId="1" xfId="0" applyNumberFormat="1" applyFont="1" applyFill="1" applyBorder="1"/>
    <xf numFmtId="168" fontId="11" fillId="2" borderId="0" xfId="0" applyNumberFormat="1" applyFont="1" applyFill="1"/>
    <xf numFmtId="164" fontId="11" fillId="2" borderId="0" xfId="0" applyNumberFormat="1" applyFont="1" applyFill="1"/>
    <xf numFmtId="4" fontId="11" fillId="2" borderId="0" xfId="0" applyNumberFormat="1" applyFont="1" applyFill="1"/>
    <xf numFmtId="169" fontId="11" fillId="2" borderId="0" xfId="0" applyNumberFormat="1" applyFont="1" applyFill="1"/>
    <xf numFmtId="0" fontId="11" fillId="2" borderId="0" xfId="0" applyFont="1" applyFill="1"/>
    <xf numFmtId="166" fontId="11" fillId="2" borderId="0" xfId="0" applyNumberFormat="1" applyFont="1" applyFill="1"/>
    <xf numFmtId="167" fontId="11" fillId="2" borderId="0" xfId="0" applyNumberFormat="1" applyFont="1" applyFill="1"/>
    <xf numFmtId="170" fontId="11" fillId="2" borderId="1" xfId="0" applyNumberFormat="1" applyFont="1" applyFill="1" applyBorder="1"/>
    <xf numFmtId="164" fontId="0" fillId="3" borderId="0" xfId="0" applyNumberFormat="1" applyFill="1"/>
    <xf numFmtId="164" fontId="0" fillId="7" borderId="0" xfId="0" applyNumberFormat="1" applyFill="1"/>
    <xf numFmtId="4" fontId="0" fillId="3" borderId="0" xfId="0" applyNumberFormat="1" applyFill="1"/>
    <xf numFmtId="4" fontId="9" fillId="0" borderId="0" xfId="0" applyNumberFormat="1" applyFont="1"/>
    <xf numFmtId="0" fontId="0" fillId="8" borderId="0" xfId="0" applyFill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Q367"/>
  <sheetViews>
    <sheetView workbookViewId="0">
      <pane xSplit="1" ySplit="7" topLeftCell="B44" activePane="bottomRight" state="frozen"/>
      <selection pane="topRight" activeCell="B1" sqref="B1"/>
      <selection pane="bottomLeft" activeCell="A9" sqref="A9"/>
      <selection pane="bottomRight" activeCell="L24" sqref="L24"/>
    </sheetView>
  </sheetViews>
  <sheetFormatPr defaultRowHeight="15"/>
  <cols>
    <col min="1" max="1" width="16" style="1" customWidth="1"/>
    <col min="2" max="2" width="14.140625" style="1" customWidth="1"/>
    <col min="3" max="3" width="16.7109375" style="1" customWidth="1"/>
    <col min="4" max="4" width="14" style="1" customWidth="1"/>
    <col min="5" max="5" width="12.85546875" style="1" customWidth="1"/>
    <col min="6" max="6" width="12" style="1" customWidth="1"/>
    <col min="7" max="7" width="14.85546875" style="1" customWidth="1"/>
    <col min="8" max="9" width="9.5703125" style="1" bestFit="1" customWidth="1"/>
    <col min="10" max="10" width="12.5703125" style="1" customWidth="1"/>
    <col min="11" max="11" width="11.28515625" style="1" customWidth="1"/>
    <col min="12" max="12" width="14.85546875" style="1" customWidth="1"/>
    <col min="13" max="13" width="17.7109375" customWidth="1"/>
    <col min="14" max="14" width="17.5703125" customWidth="1"/>
    <col min="15" max="15" width="17" customWidth="1"/>
    <col min="16" max="16" width="16.28515625" customWidth="1"/>
  </cols>
  <sheetData>
    <row r="2" spans="1:16" ht="18.75">
      <c r="A2" s="9" t="s">
        <v>0</v>
      </c>
    </row>
    <row r="4" spans="1:16" ht="18.75">
      <c r="A4" s="7" t="s">
        <v>29</v>
      </c>
      <c r="G4"/>
      <c r="H4"/>
      <c r="M4" s="1"/>
      <c r="N4" s="1"/>
      <c r="O4" s="1"/>
      <c r="P4" s="1"/>
    </row>
    <row r="5" spans="1:16" ht="44.65" customHeight="1">
      <c r="A5" s="77" t="s">
        <v>3</v>
      </c>
      <c r="B5" s="78" t="s">
        <v>1</v>
      </c>
      <c r="C5" s="78"/>
      <c r="D5" s="78"/>
      <c r="E5" s="77" t="s">
        <v>6</v>
      </c>
      <c r="F5" s="77"/>
      <c r="G5" s="77"/>
      <c r="H5" s="77"/>
      <c r="I5" s="77"/>
      <c r="J5" s="77"/>
      <c r="K5" s="77"/>
      <c r="L5" s="77" t="s">
        <v>14</v>
      </c>
    </row>
    <row r="6" spans="1:16" ht="78.75" customHeight="1">
      <c r="A6" s="77"/>
      <c r="B6" s="104" t="s">
        <v>2</v>
      </c>
      <c r="C6" s="104" t="s">
        <v>4</v>
      </c>
      <c r="D6" s="104" t="s">
        <v>5</v>
      </c>
      <c r="E6" s="104" t="s">
        <v>7</v>
      </c>
      <c r="F6" s="104" t="s">
        <v>8</v>
      </c>
      <c r="G6" s="104" t="s">
        <v>9</v>
      </c>
      <c r="H6" s="26" t="s">
        <v>10</v>
      </c>
      <c r="I6" s="2" t="s">
        <v>11</v>
      </c>
      <c r="J6" s="104" t="s">
        <v>12</v>
      </c>
      <c r="K6" s="104" t="s">
        <v>13</v>
      </c>
      <c r="L6" s="77"/>
      <c r="N6" t="s">
        <v>53</v>
      </c>
      <c r="O6" t="s">
        <v>54</v>
      </c>
      <c r="P6" t="s">
        <v>55</v>
      </c>
    </row>
    <row r="7" spans="1:16" ht="10.5" customHeight="1" thickBot="1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  <c r="K7" s="4">
        <v>11</v>
      </c>
      <c r="L7" s="4">
        <v>12</v>
      </c>
    </row>
    <row r="8" spans="1:16">
      <c r="A8" s="3" t="s">
        <v>28</v>
      </c>
      <c r="B8" s="41">
        <f>B9+B10</f>
        <v>53698.61247</v>
      </c>
      <c r="C8" s="42">
        <f>C9+C10</f>
        <v>2532.1714299999999</v>
      </c>
      <c r="D8" s="42">
        <f>D9+D10</f>
        <v>658.53922999999998</v>
      </c>
      <c r="E8" s="41">
        <f>E9+E10</f>
        <v>2836.7715199999998</v>
      </c>
      <c r="F8" s="41">
        <f t="shared" ref="F8:H8" si="0">F9+F10</f>
        <v>990.01472999999999</v>
      </c>
      <c r="G8" s="42">
        <f t="shared" si="0"/>
        <v>107.98846</v>
      </c>
      <c r="H8" s="42">
        <f t="shared" si="0"/>
        <v>0</v>
      </c>
      <c r="I8" s="42">
        <f t="shared" ref="I8" si="1">I9+I10</f>
        <v>0</v>
      </c>
      <c r="J8" s="42">
        <f t="shared" ref="J8" si="2">J9+J10</f>
        <v>5374.9892300000001</v>
      </c>
      <c r="K8" s="42">
        <f t="shared" ref="K8" si="3">K9+K10</f>
        <v>401.61313999999999</v>
      </c>
      <c r="L8" s="32">
        <f>SUM(B8:K8)</f>
        <v>66600.70021000001</v>
      </c>
      <c r="M8">
        <v>182</v>
      </c>
      <c r="N8" s="19">
        <f>B8*M8+J8*M8</f>
        <v>10751395.509400001</v>
      </c>
      <c r="O8" s="19">
        <f>F8*M8</f>
        <v>180182.68085999999</v>
      </c>
      <c r="P8" s="19">
        <f>E8*M8</f>
        <v>516292.41663999995</v>
      </c>
    </row>
    <row r="9" spans="1:16">
      <c r="A9" s="5" t="s">
        <v>16</v>
      </c>
      <c r="B9" s="43">
        <v>53698.61247</v>
      </c>
      <c r="C9" s="44">
        <v>2532.1714299999999</v>
      </c>
      <c r="D9" s="44">
        <v>658.53922999999998</v>
      </c>
      <c r="E9" s="43"/>
      <c r="F9" s="43"/>
      <c r="G9" s="44">
        <v>107.98846</v>
      </c>
      <c r="H9" s="44"/>
      <c r="I9" s="44"/>
      <c r="J9" s="44"/>
      <c r="K9" s="44"/>
      <c r="L9" s="33">
        <f>SUM(B9:K9)</f>
        <v>56997.311590000005</v>
      </c>
      <c r="M9" s="10">
        <f>M8*L9</f>
        <v>10373510.709380001</v>
      </c>
    </row>
    <row r="10" spans="1:16" ht="15.75" thickBot="1">
      <c r="A10" s="6" t="s">
        <v>17</v>
      </c>
      <c r="B10" s="45"/>
      <c r="C10" s="46"/>
      <c r="D10" s="46"/>
      <c r="E10" s="45">
        <v>2836.7715199999998</v>
      </c>
      <c r="F10" s="45">
        <v>990.01472999999999</v>
      </c>
      <c r="G10" s="46">
        <v>0</v>
      </c>
      <c r="H10" s="46"/>
      <c r="I10" s="46"/>
      <c r="J10" s="46">
        <v>5374.9892300000001</v>
      </c>
      <c r="K10" s="46">
        <v>401.61313999999999</v>
      </c>
      <c r="L10" s="34">
        <f>SUM(B10:K10)</f>
        <v>9603.3886199999997</v>
      </c>
      <c r="M10" s="10">
        <f>L10*M8</f>
        <v>1747816.72884</v>
      </c>
    </row>
    <row r="11" spans="1:16">
      <c r="A11" s="3" t="s">
        <v>30</v>
      </c>
      <c r="B11" s="41">
        <f>B12+B13</f>
        <v>38168.483359999998</v>
      </c>
      <c r="C11" s="42">
        <f>C12+C13</f>
        <v>2644.9485300000001</v>
      </c>
      <c r="D11" s="42">
        <f>D12+D13</f>
        <v>393.03071999999997</v>
      </c>
      <c r="E11" s="41">
        <f>E12+E13</f>
        <v>4476.0780000000004</v>
      </c>
      <c r="F11" s="41">
        <f t="shared" ref="F11:K11" si="4">F12+F13</f>
        <v>762.80900999999994</v>
      </c>
      <c r="G11" s="42">
        <f t="shared" si="4"/>
        <v>69.01961</v>
      </c>
      <c r="H11" s="42">
        <f t="shared" si="4"/>
        <v>0</v>
      </c>
      <c r="I11" s="42">
        <f t="shared" si="4"/>
        <v>0</v>
      </c>
      <c r="J11" s="42">
        <f t="shared" si="4"/>
        <v>7858.3434900000002</v>
      </c>
      <c r="K11" s="42">
        <f t="shared" si="4"/>
        <v>340.93723999999997</v>
      </c>
      <c r="L11" s="32">
        <f t="shared" ref="L11:L34" si="5">SUM(B11:K11)</f>
        <v>54713.649960000002</v>
      </c>
      <c r="M11">
        <v>306</v>
      </c>
      <c r="N11" s="19">
        <f>B11*M11+J11*M11</f>
        <v>14084209.016099999</v>
      </c>
      <c r="O11" s="19">
        <f>F11*M11</f>
        <v>233419.55705999999</v>
      </c>
      <c r="P11" s="19">
        <f>E11*M11</f>
        <v>1369679.868</v>
      </c>
    </row>
    <row r="12" spans="1:16">
      <c r="A12" s="5" t="s">
        <v>16</v>
      </c>
      <c r="B12" s="43">
        <v>38168.483359999998</v>
      </c>
      <c r="C12" s="44">
        <v>2644.9485300000001</v>
      </c>
      <c r="D12" s="44">
        <v>393.03071999999997</v>
      </c>
      <c r="E12" s="43"/>
      <c r="F12" s="43"/>
      <c r="G12" s="44">
        <v>69.01961</v>
      </c>
      <c r="H12" s="44"/>
      <c r="I12" s="44"/>
      <c r="J12" s="44"/>
      <c r="K12" s="44"/>
      <c r="L12" s="33">
        <f t="shared" si="5"/>
        <v>41275.482220000005</v>
      </c>
      <c r="M12" s="10">
        <f>M11*L12</f>
        <v>12630297.559320001</v>
      </c>
    </row>
    <row r="13" spans="1:16" ht="15.75" thickBot="1">
      <c r="A13" s="6" t="s">
        <v>17</v>
      </c>
      <c r="B13" s="45"/>
      <c r="C13" s="46"/>
      <c r="D13" s="46"/>
      <c r="E13" s="45">
        <v>4476.0780000000004</v>
      </c>
      <c r="F13" s="45">
        <v>762.80900999999994</v>
      </c>
      <c r="G13" s="46"/>
      <c r="H13" s="46"/>
      <c r="I13" s="46"/>
      <c r="J13" s="46">
        <v>7858.3434900000002</v>
      </c>
      <c r="K13" s="46">
        <v>340.93723999999997</v>
      </c>
      <c r="L13" s="34">
        <f t="shared" si="5"/>
        <v>13438.167740000001</v>
      </c>
      <c r="M13" s="10">
        <f>L13*M11</f>
        <v>4112079.3284400003</v>
      </c>
    </row>
    <row r="14" spans="1:16">
      <c r="A14" s="3" t="s">
        <v>31</v>
      </c>
      <c r="B14" s="41">
        <f>B15+B16</f>
        <v>54218.890619999998</v>
      </c>
      <c r="C14" s="42">
        <f>C15+C16</f>
        <v>2894.62556</v>
      </c>
      <c r="D14" s="42">
        <f>D15+D16</f>
        <v>398.73952000000003</v>
      </c>
      <c r="E14" s="41">
        <f>E15+E16</f>
        <v>8851.0994599999995</v>
      </c>
      <c r="F14" s="41">
        <f t="shared" ref="F14:K14" si="6">F15+F16</f>
        <v>1238.30295</v>
      </c>
      <c r="G14" s="42">
        <f t="shared" si="6"/>
        <v>120.47619</v>
      </c>
      <c r="H14" s="42">
        <f t="shared" si="6"/>
        <v>0</v>
      </c>
      <c r="I14" s="42">
        <f t="shared" si="6"/>
        <v>0</v>
      </c>
      <c r="J14" s="42">
        <f t="shared" si="6"/>
        <v>12981.795109999999</v>
      </c>
      <c r="K14" s="42">
        <f t="shared" si="6"/>
        <v>451.61286000000001</v>
      </c>
      <c r="L14" s="32">
        <f t="shared" si="5"/>
        <v>81155.542270000005</v>
      </c>
      <c r="M14">
        <v>252</v>
      </c>
      <c r="N14" s="19">
        <f>B14*M14+J14*M14</f>
        <v>16934572.803959999</v>
      </c>
      <c r="O14" s="19">
        <f>F14*M14</f>
        <v>312052.34340000001</v>
      </c>
      <c r="P14" s="19">
        <f>E14*M14</f>
        <v>2230477.0639199996</v>
      </c>
    </row>
    <row r="15" spans="1:16">
      <c r="A15" s="5" t="s">
        <v>16</v>
      </c>
      <c r="B15" s="43">
        <v>54218.890619999998</v>
      </c>
      <c r="C15" s="44">
        <v>2894.62556</v>
      </c>
      <c r="D15" s="44">
        <v>398.73952000000003</v>
      </c>
      <c r="E15" s="43"/>
      <c r="F15" s="43"/>
      <c r="G15" s="44">
        <v>120.47619</v>
      </c>
      <c r="H15" s="44"/>
      <c r="I15" s="44"/>
      <c r="J15" s="44"/>
      <c r="K15" s="44"/>
      <c r="L15" s="33">
        <f t="shared" si="5"/>
        <v>57632.731890000003</v>
      </c>
      <c r="M15" s="10">
        <f>M14*L15</f>
        <v>14523448.436280001</v>
      </c>
      <c r="N15" s="30">
        <f>B15*M14</f>
        <v>13663160.436239999</v>
      </c>
      <c r="O15" s="30">
        <f>(C15+D15+G15+H15)*M14</f>
        <v>860288.00003999996</v>
      </c>
    </row>
    <row r="16" spans="1:16" ht="15.75" thickBot="1">
      <c r="A16" s="6" t="s">
        <v>17</v>
      </c>
      <c r="B16" s="45"/>
      <c r="C16" s="46"/>
      <c r="D16" s="46"/>
      <c r="E16" s="45">
        <v>8851.0994599999995</v>
      </c>
      <c r="F16" s="45">
        <v>1238.30295</v>
      </c>
      <c r="G16" s="46"/>
      <c r="H16" s="46"/>
      <c r="I16" s="46"/>
      <c r="J16" s="46">
        <v>12981.795109999999</v>
      </c>
      <c r="K16" s="46">
        <v>451.61286000000001</v>
      </c>
      <c r="L16" s="34">
        <f t="shared" si="5"/>
        <v>23522.810379999999</v>
      </c>
      <c r="M16" s="10">
        <f>L16*M14</f>
        <v>5927748.2157600001</v>
      </c>
    </row>
    <row r="17" spans="1:16">
      <c r="A17" s="3" t="s">
        <v>32</v>
      </c>
      <c r="B17" s="41">
        <f>B18+B19</f>
        <v>42446.993179999998</v>
      </c>
      <c r="C17" s="42">
        <f>C18+C19</f>
        <v>2386.24973</v>
      </c>
      <c r="D17" s="42">
        <f>D18+D19</f>
        <v>714.38219000000004</v>
      </c>
      <c r="E17" s="41">
        <f>E18+E19</f>
        <v>2321.93084</v>
      </c>
      <c r="F17" s="41">
        <f t="shared" ref="F17:K17" si="7">F18+F19</f>
        <v>962.69359999999995</v>
      </c>
      <c r="G17" s="42">
        <f t="shared" si="7"/>
        <v>77.395579999999995</v>
      </c>
      <c r="H17" s="42">
        <f t="shared" si="7"/>
        <v>0</v>
      </c>
      <c r="I17" s="42">
        <f t="shared" si="7"/>
        <v>0</v>
      </c>
      <c r="J17" s="42">
        <f t="shared" si="7"/>
        <v>4606.7436500000003</v>
      </c>
      <c r="K17" s="42">
        <f t="shared" si="7"/>
        <v>288.35230999999999</v>
      </c>
      <c r="L17" s="32">
        <f t="shared" si="5"/>
        <v>53804.741079999993</v>
      </c>
      <c r="M17">
        <v>407</v>
      </c>
      <c r="N17" s="19">
        <f>B17*M17+J17*M17</f>
        <v>19150870.88981</v>
      </c>
      <c r="O17" s="19">
        <f>F17*M17</f>
        <v>391816.29519999999</v>
      </c>
      <c r="P17" s="19">
        <f>E17*M17</f>
        <v>945025.85187999997</v>
      </c>
    </row>
    <row r="18" spans="1:16">
      <c r="A18" s="5" t="s">
        <v>16</v>
      </c>
      <c r="B18" s="43">
        <v>42446.993179999998</v>
      </c>
      <c r="C18" s="44">
        <v>2386.24973</v>
      </c>
      <c r="D18" s="44">
        <v>714.38219000000004</v>
      </c>
      <c r="E18" s="43"/>
      <c r="F18" s="43"/>
      <c r="G18" s="44">
        <v>77.395579999999995</v>
      </c>
      <c r="H18" s="44"/>
      <c r="I18" s="44"/>
      <c r="J18" s="44"/>
      <c r="K18" s="44"/>
      <c r="L18" s="33">
        <f t="shared" si="5"/>
        <v>45625.020679999994</v>
      </c>
      <c r="M18" s="10">
        <f>M17*L18</f>
        <v>18569383.416759998</v>
      </c>
      <c r="N18" s="30">
        <f>B18*M17</f>
        <v>17275926.224259999</v>
      </c>
      <c r="O18" s="30">
        <f>(C18+D18+G18+H18)*M17</f>
        <v>1293457.1924999999</v>
      </c>
      <c r="P18" s="30"/>
    </row>
    <row r="19" spans="1:16" ht="15.75" thickBot="1">
      <c r="A19" s="6" t="s">
        <v>17</v>
      </c>
      <c r="B19" s="45"/>
      <c r="C19" s="46"/>
      <c r="D19" s="46"/>
      <c r="E19" s="45">
        <v>2321.93084</v>
      </c>
      <c r="F19" s="45">
        <v>962.69359999999995</v>
      </c>
      <c r="G19" s="46"/>
      <c r="H19" s="46"/>
      <c r="I19" s="46"/>
      <c r="J19" s="46">
        <v>4606.7436500000003</v>
      </c>
      <c r="K19" s="46">
        <v>288.35230999999999</v>
      </c>
      <c r="L19" s="34">
        <f t="shared" si="5"/>
        <v>8179.7204000000002</v>
      </c>
      <c r="M19" s="10">
        <f>L19*M17</f>
        <v>3329146.2028000001</v>
      </c>
      <c r="N19" s="30">
        <f>J19*M17</f>
        <v>1874944.66555</v>
      </c>
      <c r="O19" s="30">
        <f>(F19+K19)*M17</f>
        <v>509175.6853699999</v>
      </c>
      <c r="P19" s="30">
        <f>E19*M17</f>
        <v>945025.85187999997</v>
      </c>
    </row>
    <row r="20" spans="1:16">
      <c r="A20" s="3" t="s">
        <v>33</v>
      </c>
      <c r="B20" s="41">
        <f>B21+B22</f>
        <v>36292.089720000004</v>
      </c>
      <c r="C20" s="42">
        <f>C21+C22</f>
        <v>2350.32042</v>
      </c>
      <c r="D20" s="42">
        <f>D21+D22</f>
        <v>567.86710000000005</v>
      </c>
      <c r="E20" s="41">
        <f>E21+E22</f>
        <v>2643.94047</v>
      </c>
      <c r="F20" s="41">
        <f t="shared" ref="F20:K20" si="8">F21+F22</f>
        <v>369.45087999999998</v>
      </c>
      <c r="G20" s="42">
        <f t="shared" si="8"/>
        <v>98.303970000000007</v>
      </c>
      <c r="H20" s="42">
        <f t="shared" si="8"/>
        <v>0</v>
      </c>
      <c r="I20" s="42">
        <f t="shared" si="8"/>
        <v>0</v>
      </c>
      <c r="J20" s="42">
        <f t="shared" si="8"/>
        <v>4897.8115799999996</v>
      </c>
      <c r="K20" s="42">
        <f t="shared" si="8"/>
        <v>371.27910000000003</v>
      </c>
      <c r="L20" s="32">
        <f t="shared" si="5"/>
        <v>47591.06324000001</v>
      </c>
      <c r="M20">
        <v>403</v>
      </c>
      <c r="N20" s="19">
        <f>B20*M20+J20*M20</f>
        <v>16599530.223900001</v>
      </c>
      <c r="O20" s="19">
        <f>F20*M20</f>
        <v>148888.70463999998</v>
      </c>
      <c r="P20" s="19">
        <f>E20*M20</f>
        <v>1065508.0094099999</v>
      </c>
    </row>
    <row r="21" spans="1:16">
      <c r="A21" s="5" t="s">
        <v>16</v>
      </c>
      <c r="B21" s="43">
        <v>36292.089720000004</v>
      </c>
      <c r="C21" s="44">
        <v>2350.32042</v>
      </c>
      <c r="D21" s="44">
        <v>567.86710000000005</v>
      </c>
      <c r="E21" s="43"/>
      <c r="F21" s="43"/>
      <c r="G21" s="44">
        <v>98.303970000000007</v>
      </c>
      <c r="H21" s="44"/>
      <c r="I21" s="44"/>
      <c r="J21" s="44"/>
      <c r="K21" s="44"/>
      <c r="L21" s="33">
        <f t="shared" si="5"/>
        <v>39308.581210000011</v>
      </c>
      <c r="M21" s="10">
        <f>M20*L21</f>
        <v>15841358.227630004</v>
      </c>
    </row>
    <row r="22" spans="1:16" ht="15.75" thickBot="1">
      <c r="A22" s="6" t="s">
        <v>17</v>
      </c>
      <c r="B22" s="45"/>
      <c r="C22" s="46"/>
      <c r="D22" s="46"/>
      <c r="E22" s="45">
        <v>2643.94047</v>
      </c>
      <c r="F22" s="45">
        <v>369.45087999999998</v>
      </c>
      <c r="G22" s="46"/>
      <c r="H22" s="46"/>
      <c r="I22" s="46"/>
      <c r="J22" s="46">
        <v>4897.8115799999996</v>
      </c>
      <c r="K22" s="46">
        <v>371.27910000000003</v>
      </c>
      <c r="L22" s="34">
        <f t="shared" si="5"/>
        <v>8282.4820299999992</v>
      </c>
      <c r="M22" s="10">
        <f>L22*M20</f>
        <v>3337840.2580899997</v>
      </c>
    </row>
    <row r="23" spans="1:16">
      <c r="A23" s="3" t="s">
        <v>34</v>
      </c>
      <c r="B23" s="41">
        <f>B24+B25</f>
        <v>37226.031949999997</v>
      </c>
      <c r="C23" s="42">
        <f>C24+C25</f>
        <v>2057.4324299999998</v>
      </c>
      <c r="D23" s="42">
        <f>D24+D25</f>
        <v>607.06487000000004</v>
      </c>
      <c r="E23" s="41">
        <f>E24+E25</f>
        <v>2386.4066699999998</v>
      </c>
      <c r="F23" s="41">
        <f t="shared" ref="F23:K23" si="9">F24+F25</f>
        <v>628.65894000000003</v>
      </c>
      <c r="G23" s="42">
        <f t="shared" si="9"/>
        <v>387.59550999999999</v>
      </c>
      <c r="H23" s="42">
        <f t="shared" si="9"/>
        <v>0</v>
      </c>
      <c r="I23" s="42">
        <f t="shared" si="9"/>
        <v>0</v>
      </c>
      <c r="J23" s="42">
        <f t="shared" si="9"/>
        <v>5996.3215300000002</v>
      </c>
      <c r="K23" s="42">
        <f t="shared" si="9"/>
        <v>329.28591999999998</v>
      </c>
      <c r="L23" s="32">
        <f t="shared" si="5"/>
        <v>49618.79782</v>
      </c>
      <c r="M23">
        <v>267</v>
      </c>
      <c r="N23" s="19">
        <f>B23*M23+J23*M23</f>
        <v>11540368.37916</v>
      </c>
      <c r="O23" s="19">
        <f>F23*M23</f>
        <v>167851.93698</v>
      </c>
      <c r="P23" s="19">
        <f>E23*M23</f>
        <v>637170.58088999998</v>
      </c>
    </row>
    <row r="24" spans="1:16">
      <c r="A24" s="5" t="s">
        <v>16</v>
      </c>
      <c r="B24" s="43">
        <v>37226.031949999997</v>
      </c>
      <c r="C24" s="44">
        <v>2057.4324299999998</v>
      </c>
      <c r="D24" s="44">
        <v>607.06487000000004</v>
      </c>
      <c r="E24" s="43"/>
      <c r="F24" s="43"/>
      <c r="G24" s="44">
        <v>387.59550999999999</v>
      </c>
      <c r="H24" s="44"/>
      <c r="I24" s="44"/>
      <c r="J24" s="44"/>
      <c r="K24" s="44"/>
      <c r="L24" s="33">
        <f t="shared" si="5"/>
        <v>40278.124759999999</v>
      </c>
      <c r="M24" s="10">
        <f>M23*L24</f>
        <v>10754259.31092</v>
      </c>
      <c r="N24">
        <f>B24*M23</f>
        <v>9939350.5306499992</v>
      </c>
    </row>
    <row r="25" spans="1:16" ht="15.75" thickBot="1">
      <c r="A25" s="6" t="s">
        <v>17</v>
      </c>
      <c r="B25" s="45"/>
      <c r="C25" s="46"/>
      <c r="D25" s="46"/>
      <c r="E25" s="45">
        <v>2386.4066699999998</v>
      </c>
      <c r="F25" s="45">
        <v>628.65894000000003</v>
      </c>
      <c r="G25" s="46"/>
      <c r="H25" s="46"/>
      <c r="I25" s="46"/>
      <c r="J25" s="46">
        <v>5996.3215300000002</v>
      </c>
      <c r="K25" s="46">
        <v>329.28591999999998</v>
      </c>
      <c r="L25" s="34">
        <f t="shared" si="5"/>
        <v>9340.6730599999992</v>
      </c>
      <c r="M25" s="10">
        <f>L25*M23</f>
        <v>2493959.7070199996</v>
      </c>
      <c r="N25" s="23">
        <f>J25*M23</f>
        <v>1601017.8485100002</v>
      </c>
    </row>
    <row r="26" spans="1:16">
      <c r="A26" s="3" t="s">
        <v>42</v>
      </c>
      <c r="B26" s="41">
        <f>B27+B28</f>
        <v>36566.694580000003</v>
      </c>
      <c r="C26" s="42">
        <f>C27+C28</f>
        <v>2046.46624</v>
      </c>
      <c r="D26" s="42">
        <f>D27+D28</f>
        <v>935.16363999999999</v>
      </c>
      <c r="E26" s="41">
        <f>E27+E28</f>
        <v>2910.9632299999998</v>
      </c>
      <c r="F26" s="41">
        <f t="shared" ref="F26:K26" si="10">F27+F28</f>
        <v>446.36234999999999</v>
      </c>
      <c r="G26" s="42">
        <f t="shared" si="10"/>
        <v>120.29125999999999</v>
      </c>
      <c r="H26" s="42">
        <f t="shared" si="10"/>
        <v>0</v>
      </c>
      <c r="I26" s="42">
        <f t="shared" si="10"/>
        <v>0</v>
      </c>
      <c r="J26" s="42">
        <f t="shared" si="10"/>
        <v>6813.5015000000003</v>
      </c>
      <c r="K26" s="42">
        <f t="shared" si="10"/>
        <v>316.25844999999998</v>
      </c>
      <c r="L26" s="32">
        <f t="shared" si="5"/>
        <v>50155.701250000006</v>
      </c>
      <c r="M26">
        <v>412</v>
      </c>
      <c r="N26" s="19">
        <f>B26*M26+J26*M26</f>
        <v>17872640.784960002</v>
      </c>
      <c r="O26" s="19">
        <f>F26*M26</f>
        <v>183901.28820000001</v>
      </c>
      <c r="P26" s="19">
        <f>E26*M26</f>
        <v>1199316.8507599998</v>
      </c>
    </row>
    <row r="27" spans="1:16">
      <c r="A27" s="5" t="s">
        <v>16</v>
      </c>
      <c r="B27" s="43">
        <v>36566.694580000003</v>
      </c>
      <c r="C27" s="44">
        <v>2046.46624</v>
      </c>
      <c r="D27" s="44">
        <v>935.16363999999999</v>
      </c>
      <c r="E27" s="43"/>
      <c r="F27" s="43"/>
      <c r="G27" s="44">
        <v>120.29125999999999</v>
      </c>
      <c r="H27" s="44"/>
      <c r="I27" s="44"/>
      <c r="J27" s="44"/>
      <c r="K27" s="44"/>
      <c r="L27" s="33">
        <f t="shared" si="5"/>
        <v>39668.615720000002</v>
      </c>
      <c r="M27" s="10">
        <f>M26*L27</f>
        <v>16343469.67664</v>
      </c>
      <c r="N27" s="23">
        <f>B27*M26</f>
        <v>15065478.166960001</v>
      </c>
      <c r="O27" s="23">
        <f>(C27+D27+G27+H27)*M26</f>
        <v>1277991.5096799999</v>
      </c>
    </row>
    <row r="28" spans="1:16" ht="15.75" thickBot="1">
      <c r="A28" s="6" t="s">
        <v>17</v>
      </c>
      <c r="B28" s="45"/>
      <c r="C28" s="46"/>
      <c r="D28" s="46"/>
      <c r="E28" s="45">
        <v>2910.9632299999998</v>
      </c>
      <c r="F28" s="45">
        <v>446.36234999999999</v>
      </c>
      <c r="G28" s="46"/>
      <c r="H28" s="46"/>
      <c r="I28" s="46"/>
      <c r="J28" s="46">
        <v>6813.5015000000003</v>
      </c>
      <c r="K28" s="46">
        <v>316.25844999999998</v>
      </c>
      <c r="L28" s="34">
        <f t="shared" si="5"/>
        <v>10487.085529999998</v>
      </c>
      <c r="M28" s="10">
        <f>L28*M26</f>
        <v>4320679.2383599989</v>
      </c>
      <c r="N28" s="29">
        <f>J28*M26</f>
        <v>2807162.6180000002</v>
      </c>
      <c r="O28" s="23">
        <f>(F28+K28)*M26</f>
        <v>314199.76959999994</v>
      </c>
    </row>
    <row r="29" spans="1:16">
      <c r="A29" s="3" t="s">
        <v>36</v>
      </c>
      <c r="B29" s="41">
        <f>B30+B31</f>
        <v>46898.016340000002</v>
      </c>
      <c r="C29" s="42">
        <f>C30+C31</f>
        <v>3076.8567200000002</v>
      </c>
      <c r="D29" s="42">
        <f>D30+D31</f>
        <v>425.58049999999997</v>
      </c>
      <c r="E29" s="41">
        <f>E30+E31</f>
        <v>5742.2474899999997</v>
      </c>
      <c r="F29" s="41">
        <f t="shared" ref="F29:K29" si="11">F30+F31</f>
        <v>602.07102999999995</v>
      </c>
      <c r="G29" s="42">
        <f t="shared" si="11"/>
        <v>61.71387</v>
      </c>
      <c r="H29" s="42">
        <f t="shared" si="11"/>
        <v>0</v>
      </c>
      <c r="I29" s="42">
        <f t="shared" si="11"/>
        <v>0</v>
      </c>
      <c r="J29" s="42">
        <f t="shared" si="11"/>
        <v>8515.9756699999998</v>
      </c>
      <c r="K29" s="42">
        <f t="shared" si="11"/>
        <v>619.84934999999996</v>
      </c>
      <c r="L29" s="32">
        <f t="shared" si="5"/>
        <v>65942.310970000006</v>
      </c>
      <c r="M29">
        <v>137</v>
      </c>
      <c r="N29" s="19">
        <f>B29*M29+J29*M29</f>
        <v>7591716.9053700007</v>
      </c>
      <c r="O29" s="19">
        <f>F29*M29</f>
        <v>82483.731109999993</v>
      </c>
      <c r="P29" s="19">
        <f>E29*M29</f>
        <v>786687.90613000002</v>
      </c>
    </row>
    <row r="30" spans="1:16">
      <c r="A30" s="5" t="s">
        <v>16</v>
      </c>
      <c r="B30" s="43">
        <v>46898.016340000002</v>
      </c>
      <c r="C30" s="44">
        <v>3076.8567200000002</v>
      </c>
      <c r="D30" s="44">
        <v>425.58049999999997</v>
      </c>
      <c r="E30" s="43"/>
      <c r="F30" s="43"/>
      <c r="G30" s="44">
        <v>61.71387</v>
      </c>
      <c r="H30" s="44"/>
      <c r="I30" s="44"/>
      <c r="J30" s="44"/>
      <c r="K30" s="44"/>
      <c r="L30" s="33">
        <f t="shared" si="5"/>
        <v>50462.167430000001</v>
      </c>
      <c r="M30" s="10">
        <f>M29*L30</f>
        <v>6913316.9379099999</v>
      </c>
    </row>
    <row r="31" spans="1:16" ht="15.75" thickBot="1">
      <c r="A31" s="6" t="s">
        <v>17</v>
      </c>
      <c r="B31" s="45"/>
      <c r="C31" s="46"/>
      <c r="D31" s="46"/>
      <c r="E31" s="45">
        <v>5742.2474899999997</v>
      </c>
      <c r="F31" s="45">
        <v>602.07102999999995</v>
      </c>
      <c r="G31" s="46"/>
      <c r="H31" s="46"/>
      <c r="I31" s="46"/>
      <c r="J31" s="46">
        <v>8515.9756699999998</v>
      </c>
      <c r="K31" s="46">
        <v>619.84934999999996</v>
      </c>
      <c r="L31" s="34">
        <f t="shared" si="5"/>
        <v>15480.143540000001</v>
      </c>
      <c r="M31" s="10">
        <f>L31*M29</f>
        <v>2120779.6649800004</v>
      </c>
    </row>
    <row r="32" spans="1:16">
      <c r="A32" s="3" t="s">
        <v>37</v>
      </c>
      <c r="B32" s="41">
        <f>B33+B34</f>
        <v>41934.932099999998</v>
      </c>
      <c r="C32" s="42">
        <f>C33+C34</f>
        <v>2566.3482100000001</v>
      </c>
      <c r="D32" s="42">
        <f>D33+D34</f>
        <v>712.07142999999996</v>
      </c>
      <c r="E32" s="41">
        <f>E33+E34</f>
        <v>4573.1911</v>
      </c>
      <c r="F32" s="41">
        <f t="shared" ref="F32:K32" si="12">F33+F34</f>
        <v>876.47369000000003</v>
      </c>
      <c r="G32" s="42">
        <f t="shared" si="12"/>
        <v>150</v>
      </c>
      <c r="H32" s="42">
        <f t="shared" si="12"/>
        <v>0</v>
      </c>
      <c r="I32" s="42">
        <f t="shared" si="12"/>
        <v>0</v>
      </c>
      <c r="J32" s="42">
        <f t="shared" si="12"/>
        <v>10504.179690000001</v>
      </c>
      <c r="K32" s="42">
        <f t="shared" si="12"/>
        <v>519.90201999999999</v>
      </c>
      <c r="L32" s="32">
        <f t="shared" si="5"/>
        <v>61837.098239999999</v>
      </c>
      <c r="M32">
        <v>112</v>
      </c>
      <c r="N32" s="19">
        <f>B32*M32+J32*M32</f>
        <v>5873180.5204800004</v>
      </c>
      <c r="O32" s="19">
        <f>F32*M32</f>
        <v>98165.053280000007</v>
      </c>
      <c r="P32" s="19">
        <f>E32*M32</f>
        <v>512197.4032</v>
      </c>
    </row>
    <row r="33" spans="1:16">
      <c r="A33" s="5" t="s">
        <v>16</v>
      </c>
      <c r="B33" s="43">
        <v>41934.932099999998</v>
      </c>
      <c r="C33" s="44">
        <v>2566.3482100000001</v>
      </c>
      <c r="D33" s="44">
        <v>712.07142999999996</v>
      </c>
      <c r="E33" s="43"/>
      <c r="F33" s="43"/>
      <c r="G33" s="44">
        <v>150</v>
      </c>
      <c r="H33" s="44"/>
      <c r="I33" s="44"/>
      <c r="J33" s="44"/>
      <c r="K33" s="44"/>
      <c r="L33" s="33">
        <f t="shared" si="5"/>
        <v>45363.351739999998</v>
      </c>
      <c r="M33" s="10">
        <f>M32*L33</f>
        <v>5080695.3948799996</v>
      </c>
      <c r="N33" s="30">
        <f>B33*M32</f>
        <v>4696712.3952000001</v>
      </c>
      <c r="O33" s="30">
        <f>(C33+D33+G33+H33)*M32</f>
        <v>383982.99968000001</v>
      </c>
      <c r="P33" s="30"/>
    </row>
    <row r="34" spans="1:16" ht="15.75" thickBot="1">
      <c r="A34" s="6" t="s">
        <v>17</v>
      </c>
      <c r="B34" s="45"/>
      <c r="C34" s="46"/>
      <c r="D34" s="46"/>
      <c r="E34" s="45">
        <v>4573.1911</v>
      </c>
      <c r="F34" s="45">
        <v>876.47369000000003</v>
      </c>
      <c r="G34" s="46"/>
      <c r="H34" s="46"/>
      <c r="I34" s="46"/>
      <c r="J34" s="46">
        <v>10504.179690000001</v>
      </c>
      <c r="K34" s="46">
        <v>519.90201999999999</v>
      </c>
      <c r="L34" s="34">
        <f t="shared" si="5"/>
        <v>16473.746500000001</v>
      </c>
      <c r="M34" s="10">
        <f>L34*M32</f>
        <v>1845059.608</v>
      </c>
      <c r="N34" s="30">
        <f>J34*M32</f>
        <v>1176468.12528</v>
      </c>
      <c r="O34" s="30">
        <f>(F34+K34)*M32</f>
        <v>156394.07952</v>
      </c>
      <c r="P34" s="121">
        <f>E34*M32</f>
        <v>512197.4032</v>
      </c>
    </row>
    <row r="35" spans="1:16">
      <c r="A35" s="11"/>
      <c r="B35" s="12"/>
      <c r="C35" s="13"/>
      <c r="D35" s="13"/>
      <c r="E35" s="12"/>
      <c r="F35" s="12"/>
      <c r="G35" s="14"/>
      <c r="H35" s="13"/>
      <c r="I35" s="13"/>
      <c r="J35" s="13"/>
      <c r="K35" s="13"/>
      <c r="L35" s="12"/>
      <c r="M35" s="10"/>
      <c r="N35" s="19">
        <f>SUM(N8:N34)</f>
        <v>188498706.04379001</v>
      </c>
      <c r="O35" s="19">
        <f t="shared" ref="O35:P35" si="13">SUM(O8:O34)</f>
        <v>6594250.8271200005</v>
      </c>
      <c r="P35" s="19">
        <f>SUM(P8:P34)</f>
        <v>10719579.205910001</v>
      </c>
    </row>
    <row r="36" spans="1:16">
      <c r="A36" s="11"/>
      <c r="B36" s="12"/>
      <c r="C36" s="13"/>
      <c r="D36" s="13"/>
      <c r="E36" s="12"/>
      <c r="F36" s="12"/>
      <c r="G36" s="14"/>
      <c r="H36" s="13"/>
      <c r="I36" s="13"/>
      <c r="J36" s="13"/>
      <c r="K36" s="13"/>
      <c r="L36" s="12"/>
      <c r="M36" s="10"/>
    </row>
    <row r="38" spans="1:16" ht="18.75">
      <c r="A38" s="7" t="s">
        <v>38</v>
      </c>
      <c r="G38"/>
      <c r="H38"/>
      <c r="M38" s="1"/>
      <c r="N38" s="1"/>
      <c r="O38" s="1"/>
      <c r="P38" s="1"/>
    </row>
    <row r="39" spans="1:16" ht="41.25" customHeight="1">
      <c r="A39" s="77" t="s">
        <v>3</v>
      </c>
      <c r="B39" s="78" t="s">
        <v>1</v>
      </c>
      <c r="C39" s="78"/>
      <c r="D39" s="78"/>
      <c r="E39" s="77" t="s">
        <v>6</v>
      </c>
      <c r="F39" s="77"/>
      <c r="G39" s="77"/>
      <c r="H39" s="77"/>
      <c r="I39" s="77"/>
      <c r="J39" s="77"/>
      <c r="K39" s="77"/>
      <c r="L39" s="77" t="s">
        <v>14</v>
      </c>
    </row>
    <row r="40" spans="1:16" ht="78.75" customHeight="1">
      <c r="A40" s="77"/>
      <c r="B40" s="104" t="s">
        <v>2</v>
      </c>
      <c r="C40" s="104" t="s">
        <v>4</v>
      </c>
      <c r="D40" s="104" t="s">
        <v>5</v>
      </c>
      <c r="E40" s="104" t="s">
        <v>7</v>
      </c>
      <c r="F40" s="104" t="s">
        <v>8</v>
      </c>
      <c r="G40" s="104" t="s">
        <v>9</v>
      </c>
      <c r="H40" s="26" t="s">
        <v>10</v>
      </c>
      <c r="I40" s="2" t="s">
        <v>11</v>
      </c>
      <c r="J40" s="104" t="s">
        <v>12</v>
      </c>
      <c r="K40" s="104" t="s">
        <v>13</v>
      </c>
      <c r="L40" s="77"/>
    </row>
    <row r="41" spans="1:16" ht="10.5" customHeight="1" thickBot="1">
      <c r="A41" s="4">
        <v>1</v>
      </c>
      <c r="B41" s="4">
        <v>2</v>
      </c>
      <c r="C41" s="4">
        <v>3</v>
      </c>
      <c r="D41" s="4">
        <v>4</v>
      </c>
      <c r="E41" s="4">
        <v>5</v>
      </c>
      <c r="F41" s="4">
        <v>6</v>
      </c>
      <c r="G41" s="4">
        <v>7</v>
      </c>
      <c r="H41" s="4">
        <v>8</v>
      </c>
      <c r="I41" s="4">
        <v>9</v>
      </c>
      <c r="J41" s="4">
        <v>10</v>
      </c>
      <c r="K41" s="4">
        <v>11</v>
      </c>
      <c r="L41" s="4">
        <v>12</v>
      </c>
    </row>
    <row r="42" spans="1:16">
      <c r="A42" s="3" t="s">
        <v>28</v>
      </c>
      <c r="B42" s="41">
        <f>B43+B44</f>
        <v>54172.423759999998</v>
      </c>
      <c r="C42" s="42">
        <f>C43+C44</f>
        <v>2554.5141199999998</v>
      </c>
      <c r="D42" s="42">
        <f>D43+D44</f>
        <v>632.71415999999999</v>
      </c>
      <c r="E42" s="41">
        <f>E43+E44</f>
        <v>2861.8018200000001</v>
      </c>
      <c r="F42" s="41">
        <f t="shared" ref="F42:K42" si="14">F43+F44</f>
        <v>998.75014999999996</v>
      </c>
      <c r="G42" s="42">
        <f t="shared" si="14"/>
        <v>103.75362</v>
      </c>
      <c r="H42" s="42">
        <f t="shared" si="14"/>
        <v>0</v>
      </c>
      <c r="I42" s="42">
        <f t="shared" si="14"/>
        <v>0</v>
      </c>
      <c r="J42" s="42">
        <f t="shared" si="14"/>
        <v>5422.4155799999999</v>
      </c>
      <c r="K42" s="42">
        <f t="shared" si="14"/>
        <v>405.15679</v>
      </c>
      <c r="L42" s="32">
        <f>SUM(B42:K42)</f>
        <v>67151.53</v>
      </c>
      <c r="M42">
        <v>221</v>
      </c>
      <c r="N42" s="19">
        <f>B42*M42+J42*M42</f>
        <v>13170459.494140001</v>
      </c>
      <c r="O42" s="19">
        <f>F42*M42</f>
        <v>220723.78315</v>
      </c>
      <c r="P42" s="19">
        <f>E42*M42</f>
        <v>632458.20221999998</v>
      </c>
    </row>
    <row r="43" spans="1:16">
      <c r="A43" s="5" t="s">
        <v>16</v>
      </c>
      <c r="B43" s="43">
        <v>54172.423759999998</v>
      </c>
      <c r="C43" s="44">
        <v>2554.5141199999998</v>
      </c>
      <c r="D43" s="44">
        <v>632.71415999999999</v>
      </c>
      <c r="E43" s="43"/>
      <c r="F43" s="43"/>
      <c r="G43" s="44">
        <v>103.75362</v>
      </c>
      <c r="H43" s="44"/>
      <c r="I43" s="44"/>
      <c r="J43" s="44"/>
      <c r="K43" s="44"/>
      <c r="L43" s="33">
        <f>SUM(B43:K43)</f>
        <v>57463.405660000004</v>
      </c>
      <c r="M43" s="10">
        <f>M42*L43</f>
        <v>12699412.65086</v>
      </c>
    </row>
    <row r="44" spans="1:16" ht="15.75" thickBot="1">
      <c r="A44" s="6" t="s">
        <v>17</v>
      </c>
      <c r="B44" s="45"/>
      <c r="C44" s="46"/>
      <c r="D44" s="46"/>
      <c r="E44" s="45">
        <v>2861.8018200000001</v>
      </c>
      <c r="F44" s="45">
        <v>998.75014999999996</v>
      </c>
      <c r="G44" s="46"/>
      <c r="H44" s="46"/>
      <c r="I44" s="46"/>
      <c r="J44" s="46">
        <v>5422.4155799999999</v>
      </c>
      <c r="K44" s="46">
        <v>405.15679</v>
      </c>
      <c r="L44" s="34">
        <f>SUM(B44:K44)</f>
        <v>9688.1243399999985</v>
      </c>
      <c r="M44" s="10">
        <f>L44*M42</f>
        <v>2141075.4791399995</v>
      </c>
    </row>
    <row r="45" spans="1:16">
      <c r="A45" s="3" t="s">
        <v>30</v>
      </c>
      <c r="B45" s="41">
        <f>B46+B47</f>
        <v>38773.59347</v>
      </c>
      <c r="C45" s="42">
        <f>C46+C47</f>
        <v>2686.8806399999999</v>
      </c>
      <c r="D45" s="42">
        <f>D46+D47</f>
        <v>400.00243999999998</v>
      </c>
      <c r="E45" s="41">
        <f>E46+E47</f>
        <v>4547.0402299999996</v>
      </c>
      <c r="F45" s="41">
        <f t="shared" ref="F45:K45" si="15">F46+F47</f>
        <v>774.90233000000001</v>
      </c>
      <c r="G45" s="42">
        <f t="shared" si="15"/>
        <v>70.243899999999996</v>
      </c>
      <c r="H45" s="42">
        <f t="shared" si="15"/>
        <v>0</v>
      </c>
      <c r="I45" s="42">
        <f t="shared" si="15"/>
        <v>0</v>
      </c>
      <c r="J45" s="42">
        <f t="shared" si="15"/>
        <v>7982.9270500000002</v>
      </c>
      <c r="K45" s="42">
        <f t="shared" si="15"/>
        <v>346.34233999999998</v>
      </c>
      <c r="L45" s="32">
        <f t="shared" ref="L45:L68" si="16">SUM(B45:K45)</f>
        <v>55581.932399999998</v>
      </c>
      <c r="M45">
        <v>328</v>
      </c>
      <c r="N45" s="19">
        <f>B45*M45+J45*M45</f>
        <v>15336138.730559999</v>
      </c>
      <c r="O45" s="19">
        <f>F45*M45</f>
        <v>254167.96424</v>
      </c>
      <c r="P45" s="19">
        <f>E45*M45</f>
        <v>1491429.1954399999</v>
      </c>
    </row>
    <row r="46" spans="1:16">
      <c r="A46" s="5" t="s">
        <v>16</v>
      </c>
      <c r="B46" s="43">
        <v>38773.59347</v>
      </c>
      <c r="C46" s="44">
        <v>2686.8806399999999</v>
      </c>
      <c r="D46" s="44">
        <v>400.00243999999998</v>
      </c>
      <c r="E46" s="43"/>
      <c r="F46" s="43"/>
      <c r="G46" s="44">
        <v>70.243899999999996</v>
      </c>
      <c r="H46" s="44"/>
      <c r="I46" s="44"/>
      <c r="J46" s="44"/>
      <c r="K46" s="44"/>
      <c r="L46" s="33">
        <f t="shared" si="16"/>
        <v>41930.720450000001</v>
      </c>
      <c r="M46" s="10">
        <f>M45*L46</f>
        <v>13753276.307600001</v>
      </c>
    </row>
    <row r="47" spans="1:16" ht="15.75" thickBot="1">
      <c r="A47" s="6" t="s">
        <v>17</v>
      </c>
      <c r="B47" s="45"/>
      <c r="C47" s="46"/>
      <c r="D47" s="46"/>
      <c r="E47" s="45">
        <v>4547.0402299999996</v>
      </c>
      <c r="F47" s="45">
        <v>774.90233000000001</v>
      </c>
      <c r="G47" s="46"/>
      <c r="H47" s="46"/>
      <c r="I47" s="46"/>
      <c r="J47" s="46">
        <v>7982.9270500000002</v>
      </c>
      <c r="K47" s="46">
        <v>346.34233999999998</v>
      </c>
      <c r="L47" s="34">
        <f t="shared" si="16"/>
        <v>13651.211949999999</v>
      </c>
      <c r="M47" s="10">
        <f>L47*M45</f>
        <v>4477597.5195999993</v>
      </c>
    </row>
    <row r="48" spans="1:16">
      <c r="A48" s="3" t="s">
        <v>31</v>
      </c>
      <c r="B48" s="41">
        <f>B49+B50</f>
        <v>53388.744910000001</v>
      </c>
      <c r="C48" s="42">
        <f>C49+C50</f>
        <v>2850.30593</v>
      </c>
      <c r="D48" s="42">
        <f>D49+D50</f>
        <v>384.62146999999999</v>
      </c>
      <c r="E48" s="41">
        <f>E49+E50</f>
        <v>8715.5802199999998</v>
      </c>
      <c r="F48" s="41">
        <f t="shared" ref="F48:K48" si="17">F49+F50</f>
        <v>1219.34329</v>
      </c>
      <c r="G48" s="42">
        <f t="shared" si="17"/>
        <v>116.21053000000001</v>
      </c>
      <c r="H48" s="42">
        <f t="shared" si="17"/>
        <v>0</v>
      </c>
      <c r="I48" s="42">
        <f t="shared" si="17"/>
        <v>0</v>
      </c>
      <c r="J48" s="42">
        <f t="shared" si="17"/>
        <v>12783.03083</v>
      </c>
      <c r="K48" s="42">
        <f t="shared" si="17"/>
        <v>444.69821000000002</v>
      </c>
      <c r="L48" s="32">
        <f t="shared" si="16"/>
        <v>79902.535390000005</v>
      </c>
      <c r="M48">
        <v>285</v>
      </c>
      <c r="N48" s="19">
        <f>B48*M48+J48*M48</f>
        <v>18858956.085900001</v>
      </c>
      <c r="O48" s="19">
        <f>F48*M48</f>
        <v>347512.83765</v>
      </c>
      <c r="P48" s="19">
        <f>E48*M48</f>
        <v>2483940.3626999999</v>
      </c>
    </row>
    <row r="49" spans="1:16">
      <c r="A49" s="5" t="s">
        <v>16</v>
      </c>
      <c r="B49" s="43">
        <v>53388.744910000001</v>
      </c>
      <c r="C49" s="44">
        <v>2850.30593</v>
      </c>
      <c r="D49" s="44">
        <v>384.62146999999999</v>
      </c>
      <c r="E49" s="43"/>
      <c r="F49" s="43"/>
      <c r="G49" s="44">
        <v>116.21053000000001</v>
      </c>
      <c r="H49" s="44"/>
      <c r="I49" s="44"/>
      <c r="J49" s="44"/>
      <c r="K49" s="44"/>
      <c r="L49" s="33">
        <f t="shared" si="16"/>
        <v>56739.882839999998</v>
      </c>
      <c r="M49" s="10">
        <f>M48*L49</f>
        <v>16170866.6094</v>
      </c>
      <c r="N49" s="30">
        <f>B49*M48</f>
        <v>15215792.299350001</v>
      </c>
      <c r="O49" s="30">
        <f>(C49+D49+G49+H49)*M48</f>
        <v>955074.31004999997</v>
      </c>
    </row>
    <row r="50" spans="1:16" ht="15.75" thickBot="1">
      <c r="A50" s="6" t="s">
        <v>17</v>
      </c>
      <c r="B50" s="45"/>
      <c r="C50" s="46"/>
      <c r="D50" s="46"/>
      <c r="E50" s="45">
        <v>8715.5802199999998</v>
      </c>
      <c r="F50" s="45">
        <v>1219.34329</v>
      </c>
      <c r="G50" s="46"/>
      <c r="H50" s="46"/>
      <c r="I50" s="46"/>
      <c r="J50" s="46">
        <v>12783.03083</v>
      </c>
      <c r="K50" s="46">
        <v>444.69821000000002</v>
      </c>
      <c r="L50" s="34">
        <f t="shared" si="16"/>
        <v>23162.652549999999</v>
      </c>
      <c r="M50" s="10">
        <f>L50*M48</f>
        <v>6601355.9767499994</v>
      </c>
    </row>
    <row r="51" spans="1:16">
      <c r="A51" s="3" t="s">
        <v>32</v>
      </c>
      <c r="B51" s="41">
        <f>B52+B53</f>
        <v>42269.284460000003</v>
      </c>
      <c r="C51" s="42">
        <f>C52+C53</f>
        <v>2376.25945</v>
      </c>
      <c r="D51" s="42">
        <f>D52+D53</f>
        <v>680.12526000000003</v>
      </c>
      <c r="E51" s="41">
        <f>E52+E53</f>
        <v>2312.2098700000001</v>
      </c>
      <c r="F51" s="41">
        <f t="shared" ref="F51:K51" si="18">F52+F53</f>
        <v>958.66318000000001</v>
      </c>
      <c r="G51" s="42">
        <f t="shared" si="18"/>
        <v>73.684209999999993</v>
      </c>
      <c r="H51" s="42">
        <f t="shared" si="18"/>
        <v>0</v>
      </c>
      <c r="I51" s="42">
        <f t="shared" si="18"/>
        <v>0</v>
      </c>
      <c r="J51" s="42">
        <f t="shared" si="18"/>
        <v>4587.4570899999999</v>
      </c>
      <c r="K51" s="42">
        <f t="shared" si="18"/>
        <v>287.14510000000001</v>
      </c>
      <c r="L51" s="32">
        <f t="shared" si="16"/>
        <v>53544.828620000008</v>
      </c>
      <c r="M51">
        <v>418</v>
      </c>
      <c r="N51" s="19">
        <f>B51*M51+J51*M51</f>
        <v>19586117.967900001</v>
      </c>
      <c r="O51" s="19">
        <f>F51*M51</f>
        <v>400721.20924</v>
      </c>
      <c r="P51" s="19">
        <f>E51*M51</f>
        <v>966503.72566000011</v>
      </c>
    </row>
    <row r="52" spans="1:16">
      <c r="A52" s="5" t="s">
        <v>16</v>
      </c>
      <c r="B52" s="43">
        <v>42269.284460000003</v>
      </c>
      <c r="C52" s="44">
        <v>2376.25945</v>
      </c>
      <c r="D52" s="44">
        <v>680.12526000000003</v>
      </c>
      <c r="E52" s="43"/>
      <c r="F52" s="43"/>
      <c r="G52" s="44">
        <v>73.684209999999993</v>
      </c>
      <c r="H52" s="44"/>
      <c r="I52" s="44"/>
      <c r="J52" s="44"/>
      <c r="K52" s="44"/>
      <c r="L52" s="33">
        <f t="shared" si="16"/>
        <v>45399.35338</v>
      </c>
      <c r="M52" s="10">
        <f>M51*L52</f>
        <v>18976929.712840002</v>
      </c>
      <c r="N52" s="30">
        <f>B52*M51</f>
        <v>17668560.904279999</v>
      </c>
      <c r="O52" s="30">
        <f>(C52+D52+G52+H52)*M51</f>
        <v>1308368.80856</v>
      </c>
      <c r="P52" s="30"/>
    </row>
    <row r="53" spans="1:16" ht="15.75" thickBot="1">
      <c r="A53" s="6" t="s">
        <v>17</v>
      </c>
      <c r="B53" s="45"/>
      <c r="C53" s="46"/>
      <c r="D53" s="46"/>
      <c r="E53" s="45">
        <v>2312.2098700000001</v>
      </c>
      <c r="F53" s="45">
        <v>958.66318000000001</v>
      </c>
      <c r="G53" s="46"/>
      <c r="H53" s="46"/>
      <c r="I53" s="46"/>
      <c r="J53" s="46">
        <v>4587.4570899999999</v>
      </c>
      <c r="K53" s="46">
        <v>287.14510000000001</v>
      </c>
      <c r="L53" s="34">
        <f t="shared" si="16"/>
        <v>8145.4752399999998</v>
      </c>
      <c r="M53" s="10">
        <f>L53*M51</f>
        <v>3404808.65032</v>
      </c>
      <c r="N53" s="30">
        <f>J53*M51</f>
        <v>1917557.0636199999</v>
      </c>
      <c r="O53" s="30">
        <f>(F53+K53)*M51</f>
        <v>520747.86103999999</v>
      </c>
      <c r="P53" s="30">
        <f>E53*M51</f>
        <v>966503.72566000011</v>
      </c>
    </row>
    <row r="54" spans="1:16">
      <c r="A54" s="3" t="s">
        <v>33</v>
      </c>
      <c r="B54" s="41">
        <f>B55+B56</f>
        <v>36339.936900000001</v>
      </c>
      <c r="C54" s="42">
        <f>C55+C56</f>
        <v>2353.4190600000002</v>
      </c>
      <c r="D54" s="42">
        <f>D55+D56</f>
        <v>543.74919</v>
      </c>
      <c r="E54" s="41">
        <f>E55+E56</f>
        <v>2647.4262399999998</v>
      </c>
      <c r="F54" s="41">
        <f t="shared" ref="F54:K54" si="19">F55+F56</f>
        <v>369.73795999999999</v>
      </c>
      <c r="G54" s="42">
        <f t="shared" si="19"/>
        <v>94.128900000000002</v>
      </c>
      <c r="H54" s="42">
        <f t="shared" si="19"/>
        <v>0</v>
      </c>
      <c r="I54" s="42">
        <f t="shared" si="19"/>
        <v>0</v>
      </c>
      <c r="J54" s="42">
        <f t="shared" si="19"/>
        <v>4904.2687999999998</v>
      </c>
      <c r="K54" s="42">
        <f t="shared" si="19"/>
        <v>371.76859000000002</v>
      </c>
      <c r="L54" s="32">
        <f t="shared" si="16"/>
        <v>47624.435640000003</v>
      </c>
      <c r="M54">
        <v>481</v>
      </c>
      <c r="N54" s="19">
        <f>B54*M54+J54*M54</f>
        <v>19838462.941699997</v>
      </c>
      <c r="O54" s="19">
        <f>F54*M54</f>
        <v>177843.95875999998</v>
      </c>
      <c r="P54" s="19">
        <f>E54*M54</f>
        <v>1273412.0214399998</v>
      </c>
    </row>
    <row r="55" spans="1:16">
      <c r="A55" s="5" t="s">
        <v>16</v>
      </c>
      <c r="B55" s="43">
        <v>36339.936900000001</v>
      </c>
      <c r="C55" s="44">
        <v>2353.4190600000002</v>
      </c>
      <c r="D55" s="44">
        <v>543.74919</v>
      </c>
      <c r="E55" s="43"/>
      <c r="F55" s="43"/>
      <c r="G55" s="44">
        <v>94.128900000000002</v>
      </c>
      <c r="H55" s="44"/>
      <c r="I55" s="44"/>
      <c r="J55" s="44"/>
      <c r="K55" s="44"/>
      <c r="L55" s="33">
        <f t="shared" si="16"/>
        <v>39331.234050000006</v>
      </c>
      <c r="M55" s="10">
        <f>M54*L55</f>
        <v>18918323.578050002</v>
      </c>
    </row>
    <row r="56" spans="1:16" ht="15.75" thickBot="1">
      <c r="A56" s="6" t="s">
        <v>17</v>
      </c>
      <c r="B56" s="45"/>
      <c r="C56" s="46"/>
      <c r="D56" s="46"/>
      <c r="E56" s="45">
        <v>2647.4262399999998</v>
      </c>
      <c r="F56" s="45">
        <v>369.73795999999999</v>
      </c>
      <c r="G56" s="46"/>
      <c r="H56" s="46"/>
      <c r="I56" s="46"/>
      <c r="J56" s="46">
        <v>4904.2687999999998</v>
      </c>
      <c r="K56" s="46">
        <v>371.76859000000002</v>
      </c>
      <c r="L56" s="34">
        <f t="shared" si="16"/>
        <v>8293.2015899999988</v>
      </c>
      <c r="M56" s="10">
        <f>L56*M54</f>
        <v>3989029.9647899992</v>
      </c>
    </row>
    <row r="57" spans="1:16">
      <c r="A57" s="3" t="s">
        <v>34</v>
      </c>
      <c r="B57" s="41">
        <f>B58+B59</f>
        <v>37504.094879999997</v>
      </c>
      <c r="C57" s="42">
        <f>C58+C59</f>
        <v>2072.8006</v>
      </c>
      <c r="D57" s="42">
        <f>D58+D59</f>
        <v>585.50145999999995</v>
      </c>
      <c r="E57" s="41">
        <f>E58+E59</f>
        <v>2404.2321000000002</v>
      </c>
      <c r="F57" s="41">
        <f t="shared" ref="F57:K57" si="20">F58+F59</f>
        <v>633.35476000000006</v>
      </c>
      <c r="G57" s="42">
        <f t="shared" si="20"/>
        <v>373.82781</v>
      </c>
      <c r="H57" s="42">
        <f t="shared" si="20"/>
        <v>0</v>
      </c>
      <c r="I57" s="42">
        <f t="shared" si="20"/>
        <v>0</v>
      </c>
      <c r="J57" s="42">
        <f t="shared" si="20"/>
        <v>6041.1115200000004</v>
      </c>
      <c r="K57" s="42">
        <f t="shared" si="20"/>
        <v>331.74554000000001</v>
      </c>
      <c r="L57" s="32">
        <f t="shared" si="16"/>
        <v>49946.668670000006</v>
      </c>
      <c r="M57">
        <v>302</v>
      </c>
      <c r="N57" s="19">
        <f>B57*M57+J57*M57</f>
        <v>13150652.332799999</v>
      </c>
      <c r="O57" s="19">
        <f>F57*M57</f>
        <v>191273.13752000002</v>
      </c>
      <c r="P57" s="19">
        <f>E57*M57</f>
        <v>726078.09420000005</v>
      </c>
    </row>
    <row r="58" spans="1:16">
      <c r="A58" s="5" t="s">
        <v>16</v>
      </c>
      <c r="B58" s="43">
        <v>37504.094879999997</v>
      </c>
      <c r="C58" s="44">
        <v>2072.8006</v>
      </c>
      <c r="D58" s="44">
        <v>585.50145999999995</v>
      </c>
      <c r="E58" s="43"/>
      <c r="F58" s="43"/>
      <c r="G58" s="44">
        <v>373.82781</v>
      </c>
      <c r="H58" s="44"/>
      <c r="I58" s="44"/>
      <c r="J58" s="44"/>
      <c r="K58" s="44"/>
      <c r="L58" s="33">
        <f>SUM(B58:K58)</f>
        <v>40536.224750000001</v>
      </c>
      <c r="M58" s="10">
        <f>M57*L58</f>
        <v>12241939.874500001</v>
      </c>
    </row>
    <row r="59" spans="1:16" ht="15.75" thickBot="1">
      <c r="A59" s="6" t="s">
        <v>17</v>
      </c>
      <c r="B59" s="45"/>
      <c r="C59" s="46"/>
      <c r="D59" s="46"/>
      <c r="E59" s="45">
        <v>2404.2321000000002</v>
      </c>
      <c r="F59" s="45">
        <v>633.35476000000006</v>
      </c>
      <c r="G59" s="46"/>
      <c r="H59" s="46"/>
      <c r="I59" s="46"/>
      <c r="J59" s="46">
        <v>6041.1115200000004</v>
      </c>
      <c r="K59" s="46">
        <v>331.74554000000001</v>
      </c>
      <c r="L59" s="34">
        <f t="shared" si="16"/>
        <v>9410.4439200000015</v>
      </c>
      <c r="M59" s="10">
        <f>L59*M57</f>
        <v>2841954.0638400004</v>
      </c>
      <c r="N59" s="23">
        <f>J59*M57</f>
        <v>1824415.6790400001</v>
      </c>
    </row>
    <row r="60" spans="1:16">
      <c r="A60" s="3" t="s">
        <v>42</v>
      </c>
      <c r="B60" s="41">
        <f>B61+B62</f>
        <v>37220.220439999997</v>
      </c>
      <c r="C60" s="42">
        <f>C61+C62</f>
        <v>2083.0410099999999</v>
      </c>
      <c r="D60" s="42">
        <f>D61+D62</f>
        <v>889.67231000000004</v>
      </c>
      <c r="E60" s="41">
        <f>E61+E62</f>
        <v>2962.9884200000001</v>
      </c>
      <c r="F60" s="41">
        <f t="shared" ref="F60:K60" si="21">F61+F62</f>
        <v>454.33981</v>
      </c>
      <c r="G60" s="42">
        <f t="shared" si="21"/>
        <v>114.43966</v>
      </c>
      <c r="H60" s="42">
        <f t="shared" si="21"/>
        <v>0</v>
      </c>
      <c r="I60" s="42">
        <f t="shared" si="21"/>
        <v>0</v>
      </c>
      <c r="J60" s="42">
        <f t="shared" si="21"/>
        <v>6935.2735199999997</v>
      </c>
      <c r="K60" s="42">
        <f t="shared" si="21"/>
        <v>321.91066999999998</v>
      </c>
      <c r="L60" s="32">
        <f t="shared" si="16"/>
        <v>50981.885840000003</v>
      </c>
      <c r="M60">
        <v>464</v>
      </c>
      <c r="N60" s="19">
        <f>B60*M60+J60*M60</f>
        <v>20488149.197439998</v>
      </c>
      <c r="O60" s="19">
        <f>F60*M60</f>
        <v>210813.67184</v>
      </c>
      <c r="P60" s="19">
        <f>E60*M60</f>
        <v>1374826.6268800001</v>
      </c>
    </row>
    <row r="61" spans="1:16">
      <c r="A61" s="5" t="s">
        <v>16</v>
      </c>
      <c r="B61" s="43">
        <v>37220.220439999997</v>
      </c>
      <c r="C61" s="44">
        <v>2083.0410099999999</v>
      </c>
      <c r="D61" s="44">
        <v>889.67231000000004</v>
      </c>
      <c r="E61" s="43"/>
      <c r="F61" s="43"/>
      <c r="G61" s="44">
        <v>114.43966</v>
      </c>
      <c r="H61" s="44"/>
      <c r="I61" s="44"/>
      <c r="J61" s="44"/>
      <c r="K61" s="44"/>
      <c r="L61" s="33">
        <f t="shared" si="16"/>
        <v>40307.373420000004</v>
      </c>
      <c r="M61" s="10">
        <f>M60*L61</f>
        <v>18702621.266880002</v>
      </c>
      <c r="N61" s="23">
        <f>B61*M60</f>
        <v>17270182.284159999</v>
      </c>
      <c r="O61" s="23">
        <f>(C61+D61+G61+H61)*M60</f>
        <v>1432438.98272</v>
      </c>
    </row>
    <row r="62" spans="1:16" ht="15.75" thickBot="1">
      <c r="A62" s="6" t="s">
        <v>17</v>
      </c>
      <c r="B62" s="45"/>
      <c r="C62" s="46"/>
      <c r="D62" s="46"/>
      <c r="E62" s="45">
        <v>2962.9884200000001</v>
      </c>
      <c r="F62" s="45">
        <v>454.33981</v>
      </c>
      <c r="G62" s="46"/>
      <c r="H62" s="46"/>
      <c r="I62" s="46"/>
      <c r="J62" s="46">
        <v>6935.2735199999997</v>
      </c>
      <c r="K62" s="46">
        <v>321.91066999999998</v>
      </c>
      <c r="L62" s="34">
        <f t="shared" si="16"/>
        <v>10674.512419999999</v>
      </c>
      <c r="M62" s="10">
        <f>L62*M60</f>
        <v>4952973.7628799994</v>
      </c>
      <c r="N62" s="29">
        <f>J62*M60</f>
        <v>3217966.91328</v>
      </c>
      <c r="O62" s="23">
        <f>(F62+K62)*M60</f>
        <v>360180.22271999996</v>
      </c>
    </row>
    <row r="63" spans="1:16">
      <c r="A63" s="3" t="s">
        <v>36</v>
      </c>
      <c r="B63" s="41">
        <f>B64+B65</f>
        <v>47498.40569</v>
      </c>
      <c r="C63" s="42">
        <f>C64+C65</f>
        <v>3116.2466899999999</v>
      </c>
      <c r="D63" s="42">
        <f>D64+D65</f>
        <v>440.39906999999999</v>
      </c>
      <c r="E63" s="41">
        <f>E64+E65</f>
        <v>5815.75983</v>
      </c>
      <c r="F63" s="41">
        <f t="shared" ref="F63:K63" si="22">F64+F65</f>
        <v>609.77874999999995</v>
      </c>
      <c r="G63" s="42">
        <f t="shared" si="22"/>
        <v>63.86271</v>
      </c>
      <c r="H63" s="42">
        <f t="shared" si="22"/>
        <v>0</v>
      </c>
      <c r="I63" s="42">
        <f t="shared" si="22"/>
        <v>0</v>
      </c>
      <c r="J63" s="42">
        <f t="shared" si="22"/>
        <v>8624.9973200000004</v>
      </c>
      <c r="K63" s="42">
        <f t="shared" si="22"/>
        <v>627.78467000000001</v>
      </c>
      <c r="L63" s="32">
        <f t="shared" si="16"/>
        <v>66797.234729999996</v>
      </c>
      <c r="M63">
        <v>118</v>
      </c>
      <c r="N63" s="19">
        <f>B63*M63+J63*M63</f>
        <v>6622561.5551800001</v>
      </c>
      <c r="O63" s="19">
        <f>F63*M63</f>
        <v>71953.892499999987</v>
      </c>
      <c r="P63" s="19">
        <f>E63*M63</f>
        <v>686259.65994000004</v>
      </c>
    </row>
    <row r="64" spans="1:16">
      <c r="A64" s="5" t="s">
        <v>16</v>
      </c>
      <c r="B64" s="43">
        <v>47498.40569</v>
      </c>
      <c r="C64" s="44">
        <v>3116.2466899999999</v>
      </c>
      <c r="D64" s="44">
        <v>440.39906999999999</v>
      </c>
      <c r="E64" s="43"/>
      <c r="F64" s="43"/>
      <c r="G64" s="44">
        <v>63.86271</v>
      </c>
      <c r="H64" s="44"/>
      <c r="I64" s="44"/>
      <c r="J64" s="44"/>
      <c r="K64" s="44"/>
      <c r="L64" s="33">
        <f t="shared" si="16"/>
        <v>51118.91416</v>
      </c>
      <c r="M64" s="10">
        <f>M63*L64</f>
        <v>6032031.8708800003</v>
      </c>
    </row>
    <row r="65" spans="1:16" ht="15.75" thickBot="1">
      <c r="A65" s="6" t="s">
        <v>17</v>
      </c>
      <c r="B65" s="45"/>
      <c r="C65" s="46"/>
      <c r="D65" s="46"/>
      <c r="E65" s="45">
        <v>5815.75983</v>
      </c>
      <c r="F65" s="45">
        <v>609.77874999999995</v>
      </c>
      <c r="G65" s="46"/>
      <c r="H65" s="46"/>
      <c r="I65" s="46"/>
      <c r="J65" s="46">
        <v>8624.9973200000004</v>
      </c>
      <c r="K65" s="46">
        <v>627.78467000000001</v>
      </c>
      <c r="L65" s="34">
        <f t="shared" si="16"/>
        <v>15678.32057</v>
      </c>
      <c r="M65" s="10">
        <f>L65*M63</f>
        <v>1850041.8272599999</v>
      </c>
    </row>
    <row r="66" spans="1:16">
      <c r="A66" s="3" t="s">
        <v>37</v>
      </c>
      <c r="B66" s="41">
        <f>B67+B68</f>
        <v>41145.760770000001</v>
      </c>
      <c r="C66" s="42">
        <f>C67+C68</f>
        <v>2518.05224</v>
      </c>
      <c r="D66" s="42">
        <f>D67+D68</f>
        <v>644.76119000000006</v>
      </c>
      <c r="E66" s="41">
        <f>E67+E68</f>
        <v>4487.12835</v>
      </c>
      <c r="F66" s="41">
        <f t="shared" ref="F66:K66" si="23">F67+F68</f>
        <v>859.97937999999999</v>
      </c>
      <c r="G66" s="42">
        <f t="shared" si="23"/>
        <v>135.82089999999999</v>
      </c>
      <c r="H66" s="42">
        <f t="shared" si="23"/>
        <v>0</v>
      </c>
      <c r="I66" s="42">
        <f t="shared" si="23"/>
        <v>0</v>
      </c>
      <c r="J66" s="42">
        <f t="shared" si="23"/>
        <v>10306.50209</v>
      </c>
      <c r="K66" s="42">
        <f t="shared" si="23"/>
        <v>510.11801000000003</v>
      </c>
      <c r="L66" s="32">
        <f t="shared" si="16"/>
        <v>60608.12292999999</v>
      </c>
      <c r="M66">
        <v>134</v>
      </c>
      <c r="N66" s="19">
        <f>B66*M66+J66*M66</f>
        <v>6894603.2232400002</v>
      </c>
      <c r="O66" s="19">
        <f>F66*M66</f>
        <v>115237.23692</v>
      </c>
      <c r="P66" s="19">
        <f>E66*M66</f>
        <v>601275.19889999996</v>
      </c>
    </row>
    <row r="67" spans="1:16">
      <c r="A67" s="5" t="s">
        <v>16</v>
      </c>
      <c r="B67" s="43">
        <v>41145.760770000001</v>
      </c>
      <c r="C67" s="44">
        <v>2518.05224</v>
      </c>
      <c r="D67" s="44">
        <v>644.76119000000006</v>
      </c>
      <c r="E67" s="43"/>
      <c r="F67" s="43"/>
      <c r="G67" s="44">
        <v>135.82089999999999</v>
      </c>
      <c r="H67" s="44"/>
      <c r="I67" s="44"/>
      <c r="J67" s="44"/>
      <c r="K67" s="44"/>
      <c r="L67" s="33">
        <f t="shared" si="16"/>
        <v>44444.395099999994</v>
      </c>
      <c r="M67" s="10">
        <f>M66*L67</f>
        <v>5955548.9433999993</v>
      </c>
      <c r="N67" s="103">
        <f>B67*M66</f>
        <v>5513531.9431800004</v>
      </c>
      <c r="O67" s="30">
        <f>(C67+D67+G67+H67)*M66</f>
        <v>442017.00022000005</v>
      </c>
      <c r="P67" s="30"/>
    </row>
    <row r="68" spans="1:16" ht="15.75" thickBot="1">
      <c r="A68" s="6" t="s">
        <v>17</v>
      </c>
      <c r="B68" s="45"/>
      <c r="C68" s="46"/>
      <c r="D68" s="46"/>
      <c r="E68" s="45">
        <v>4487.12835</v>
      </c>
      <c r="F68" s="45">
        <v>859.97937999999999</v>
      </c>
      <c r="G68" s="46"/>
      <c r="H68" s="46"/>
      <c r="I68" s="46"/>
      <c r="J68" s="46">
        <v>10306.50209</v>
      </c>
      <c r="K68" s="46">
        <v>510.11801000000003</v>
      </c>
      <c r="L68" s="34">
        <f t="shared" si="16"/>
        <v>16163.72783</v>
      </c>
      <c r="M68" s="10">
        <f>L68*M66</f>
        <v>2165939.5292199999</v>
      </c>
      <c r="N68" s="30">
        <f>J68*M66</f>
        <v>1381071.28006</v>
      </c>
      <c r="O68" s="30">
        <f>(F68+K68)*M66</f>
        <v>183593.05025999999</v>
      </c>
      <c r="P68" s="121">
        <f>E68*M66</f>
        <v>601275.19889999996</v>
      </c>
    </row>
    <row r="69" spans="1:16">
      <c r="N69" s="19">
        <f>SUM(N42:N68)</f>
        <v>197955179.89582998</v>
      </c>
      <c r="O69" s="19">
        <f t="shared" ref="O69:P69" si="24">SUM(O42:O68)</f>
        <v>7192667.9273899999</v>
      </c>
      <c r="P69" s="19">
        <f t="shared" si="24"/>
        <v>11803962.011939999</v>
      </c>
    </row>
    <row r="75" spans="1:16" ht="18.75">
      <c r="A75" s="7" t="s">
        <v>39</v>
      </c>
      <c r="G75"/>
      <c r="H75"/>
      <c r="M75" s="1"/>
      <c r="N75" s="1"/>
      <c r="O75" s="1"/>
      <c r="P75" s="1"/>
    </row>
    <row r="76" spans="1:16" ht="41.25" customHeight="1">
      <c r="A76" s="77" t="s">
        <v>3</v>
      </c>
      <c r="B76" s="78" t="s">
        <v>1</v>
      </c>
      <c r="C76" s="78"/>
      <c r="D76" s="78"/>
      <c r="E76" s="77" t="s">
        <v>6</v>
      </c>
      <c r="F76" s="77"/>
      <c r="G76" s="77"/>
      <c r="H76" s="77"/>
      <c r="I76" s="77"/>
      <c r="J76" s="77"/>
      <c r="K76" s="77"/>
      <c r="L76" s="77" t="s">
        <v>14</v>
      </c>
    </row>
    <row r="77" spans="1:16" ht="78.75" customHeight="1">
      <c r="A77" s="77"/>
      <c r="B77" s="104" t="s">
        <v>2</v>
      </c>
      <c r="C77" s="104" t="s">
        <v>4</v>
      </c>
      <c r="D77" s="104" t="s">
        <v>5</v>
      </c>
      <c r="E77" s="104" t="s">
        <v>7</v>
      </c>
      <c r="F77" s="104" t="s">
        <v>8</v>
      </c>
      <c r="G77" s="104" t="s">
        <v>9</v>
      </c>
      <c r="H77" s="26" t="s">
        <v>10</v>
      </c>
      <c r="I77" s="2" t="s">
        <v>11</v>
      </c>
      <c r="J77" s="104" t="s">
        <v>12</v>
      </c>
      <c r="K77" s="104" t="s">
        <v>13</v>
      </c>
      <c r="L77" s="77"/>
    </row>
    <row r="78" spans="1:16" ht="10.5" customHeight="1" thickBot="1">
      <c r="A78" s="4">
        <v>1</v>
      </c>
      <c r="B78" s="4">
        <v>2</v>
      </c>
      <c r="C78" s="4">
        <v>3</v>
      </c>
      <c r="D78" s="4">
        <v>4</v>
      </c>
      <c r="E78" s="4">
        <v>5</v>
      </c>
      <c r="F78" s="4">
        <v>6</v>
      </c>
      <c r="G78" s="4">
        <v>7</v>
      </c>
      <c r="H78" s="4">
        <v>8</v>
      </c>
      <c r="I78" s="4">
        <v>9</v>
      </c>
      <c r="J78" s="4">
        <v>10</v>
      </c>
      <c r="K78" s="4">
        <v>11</v>
      </c>
      <c r="L78" s="4">
        <v>12</v>
      </c>
    </row>
    <row r="79" spans="1:16">
      <c r="A79" s="3" t="s">
        <v>28</v>
      </c>
      <c r="B79" s="41">
        <f>B80+B81</f>
        <v>53752.31119</v>
      </c>
      <c r="C79" s="42">
        <f>C80+C81</f>
        <v>2534.7035999999998</v>
      </c>
      <c r="D79" s="42">
        <f>D80+D81</f>
        <v>513.66060000000004</v>
      </c>
      <c r="E79" s="41">
        <f>E80+E81</f>
        <v>2839.6082900000001</v>
      </c>
      <c r="F79" s="41">
        <f t="shared" ref="F79:K79" si="25">F80+F81</f>
        <v>991.00473999999997</v>
      </c>
      <c r="G79" s="42">
        <f t="shared" si="25"/>
        <v>84.230999999999995</v>
      </c>
      <c r="H79" s="42">
        <f t="shared" si="25"/>
        <v>0</v>
      </c>
      <c r="I79" s="42">
        <f t="shared" si="25"/>
        <v>0</v>
      </c>
      <c r="J79" s="42">
        <f t="shared" si="25"/>
        <v>5380.3643099999999</v>
      </c>
      <c r="K79" s="42">
        <f t="shared" si="25"/>
        <v>541.46475999999996</v>
      </c>
      <c r="L79" s="32">
        <f>SUM(B79:K79)</f>
        <v>66637.348490000004</v>
      </c>
      <c r="M79">
        <v>50</v>
      </c>
      <c r="N79" s="19">
        <f>B79*M79+J79*M79</f>
        <v>2956633.7749999999</v>
      </c>
      <c r="O79" s="19">
        <f>F79*M79</f>
        <v>49550.237000000001</v>
      </c>
      <c r="P79" s="19">
        <f>E79*M79</f>
        <v>141980.41450000001</v>
      </c>
    </row>
    <row r="80" spans="1:16">
      <c r="A80" s="5" t="s">
        <v>16</v>
      </c>
      <c r="B80" s="43">
        <v>53752.31119</v>
      </c>
      <c r="C80" s="44">
        <v>2534.7035999999998</v>
      </c>
      <c r="D80" s="44">
        <v>513.66060000000004</v>
      </c>
      <c r="E80" s="43"/>
      <c r="F80" s="43"/>
      <c r="G80" s="44">
        <v>84.230999999999995</v>
      </c>
      <c r="H80" s="44"/>
      <c r="I80" s="44"/>
      <c r="J80" s="44"/>
      <c r="K80" s="44"/>
      <c r="L80" s="33">
        <f>SUM(B80:K80)</f>
        <v>56884.906390000004</v>
      </c>
      <c r="M80" s="10">
        <f>M79*L80</f>
        <v>2844245.3195000002</v>
      </c>
    </row>
    <row r="81" spans="1:16" ht="15.75" thickBot="1">
      <c r="A81" s="6" t="s">
        <v>17</v>
      </c>
      <c r="B81" s="45"/>
      <c r="C81" s="46"/>
      <c r="D81" s="46"/>
      <c r="E81" s="45">
        <v>2839.6082900000001</v>
      </c>
      <c r="F81" s="45">
        <v>991.00473999999997</v>
      </c>
      <c r="G81" s="46"/>
      <c r="H81" s="46"/>
      <c r="I81" s="46"/>
      <c r="J81" s="46">
        <v>5380.3643099999999</v>
      </c>
      <c r="K81" s="46">
        <v>541.46475999999996</v>
      </c>
      <c r="L81" s="34">
        <f>SUM(B81:K81)</f>
        <v>9752.4421000000002</v>
      </c>
      <c r="M81" s="10">
        <f>L81*M79</f>
        <v>487622.10499999998</v>
      </c>
    </row>
    <row r="82" spans="1:16">
      <c r="A82" s="3" t="s">
        <v>30</v>
      </c>
      <c r="B82" s="41">
        <f>B83+B84</f>
        <v>40980.897949999999</v>
      </c>
      <c r="C82" s="42">
        <f>C83+C84</f>
        <v>2839.8394699999999</v>
      </c>
      <c r="D82" s="42">
        <f>D83+D84</f>
        <v>575.44210999999996</v>
      </c>
      <c r="E82" s="41">
        <f>E83+E84</f>
        <v>4805.8942800000004</v>
      </c>
      <c r="F82" s="41">
        <f t="shared" ref="F82:K82" si="26">F83+F84</f>
        <v>819.01598999999999</v>
      </c>
      <c r="G82" s="42">
        <f t="shared" si="26"/>
        <v>101.05262999999999</v>
      </c>
      <c r="H82" s="42">
        <f t="shared" si="26"/>
        <v>0</v>
      </c>
      <c r="I82" s="42">
        <f t="shared" si="26"/>
        <v>0</v>
      </c>
      <c r="J82" s="42">
        <f t="shared" si="26"/>
        <v>8437.3794999999991</v>
      </c>
      <c r="K82" s="42">
        <f t="shared" si="26"/>
        <v>549.54576999999995</v>
      </c>
      <c r="L82" s="32">
        <f t="shared" ref="L82:L105" si="27">SUM(B82:K82)</f>
        <v>59109.067699999985</v>
      </c>
      <c r="M82">
        <v>38</v>
      </c>
      <c r="N82" s="19">
        <f>B82*M82+J82*M82</f>
        <v>1877894.5430999999</v>
      </c>
      <c r="O82" s="19">
        <f>F82*M82</f>
        <v>31122.607619999999</v>
      </c>
      <c r="P82" s="19">
        <f>E82*M82</f>
        <v>182623.98264</v>
      </c>
    </row>
    <row r="83" spans="1:16">
      <c r="A83" s="5" t="s">
        <v>16</v>
      </c>
      <c r="B83" s="43">
        <v>40980.897949999999</v>
      </c>
      <c r="C83" s="44">
        <v>2839.8394699999999</v>
      </c>
      <c r="D83" s="44">
        <v>575.44210999999996</v>
      </c>
      <c r="E83" s="43"/>
      <c r="F83" s="43"/>
      <c r="G83" s="44">
        <v>101.05262999999999</v>
      </c>
      <c r="H83" s="44"/>
      <c r="I83" s="44"/>
      <c r="J83" s="44"/>
      <c r="K83" s="44"/>
      <c r="L83" s="33">
        <f t="shared" si="27"/>
        <v>44497.232159999992</v>
      </c>
      <c r="M83" s="10">
        <f>M82*L83</f>
        <v>1690894.8220799996</v>
      </c>
    </row>
    <row r="84" spans="1:16" ht="15.75" thickBot="1">
      <c r="A84" s="6" t="s">
        <v>17</v>
      </c>
      <c r="B84" s="45"/>
      <c r="C84" s="46"/>
      <c r="D84" s="46"/>
      <c r="E84" s="45">
        <v>4805.8942800000004</v>
      </c>
      <c r="F84" s="45">
        <v>819.01598999999999</v>
      </c>
      <c r="G84" s="46"/>
      <c r="H84" s="46"/>
      <c r="I84" s="46"/>
      <c r="J84" s="46">
        <v>8437.3794999999991</v>
      </c>
      <c r="K84" s="46">
        <v>549.54576999999995</v>
      </c>
      <c r="L84" s="34">
        <f t="shared" si="27"/>
        <v>14611.83554</v>
      </c>
      <c r="M84" s="10">
        <f>L84*M82</f>
        <v>555249.75052</v>
      </c>
    </row>
    <row r="85" spans="1:16">
      <c r="A85" s="3" t="s">
        <v>31</v>
      </c>
      <c r="B85" s="41">
        <f>B86+B87</f>
        <v>54342.115469999997</v>
      </c>
      <c r="C85" s="42">
        <f>C86+C87</f>
        <v>2901.2042499999998</v>
      </c>
      <c r="D85" s="42">
        <f>D86+D87</f>
        <v>456.738</v>
      </c>
      <c r="E85" s="41">
        <f>E86+E87</f>
        <v>8871.21558</v>
      </c>
      <c r="F85" s="41">
        <f t="shared" ref="F85:K85" si="28">F86+F87</f>
        <v>1241.11727</v>
      </c>
      <c r="G85" s="42">
        <f t="shared" si="28"/>
        <v>138</v>
      </c>
      <c r="H85" s="42">
        <f t="shared" si="28"/>
        <v>0</v>
      </c>
      <c r="I85" s="42">
        <f t="shared" si="28"/>
        <v>0</v>
      </c>
      <c r="J85" s="42">
        <f t="shared" si="28"/>
        <v>13011.29897</v>
      </c>
      <c r="K85" s="42">
        <f t="shared" si="28"/>
        <v>626.95174999999995</v>
      </c>
      <c r="L85" s="32">
        <f t="shared" si="27"/>
        <v>81588.64129</v>
      </c>
      <c r="M85">
        <v>40</v>
      </c>
      <c r="N85" s="19">
        <f>B85*M85+J85*M85</f>
        <v>2694136.5776</v>
      </c>
      <c r="O85" s="19">
        <f>F85*M85</f>
        <v>49644.690799999997</v>
      </c>
      <c r="P85" s="19">
        <f>E85*M85</f>
        <v>354848.62320000003</v>
      </c>
    </row>
    <row r="86" spans="1:16">
      <c r="A86" s="5" t="s">
        <v>16</v>
      </c>
      <c r="B86" s="43">
        <v>54342.115469999997</v>
      </c>
      <c r="C86" s="44">
        <v>2901.2042499999998</v>
      </c>
      <c r="D86" s="44">
        <v>456.738</v>
      </c>
      <c r="E86" s="43"/>
      <c r="F86" s="43"/>
      <c r="G86" s="44">
        <v>138</v>
      </c>
      <c r="H86" s="44"/>
      <c r="I86" s="44"/>
      <c r="J86" s="44"/>
      <c r="K86" s="44"/>
      <c r="L86" s="33">
        <f t="shared" si="27"/>
        <v>57838.057719999997</v>
      </c>
      <c r="M86" s="10">
        <f>M85*L86</f>
        <v>2313522.3087999998</v>
      </c>
      <c r="N86" s="30">
        <f>B86*M85</f>
        <v>2173684.6187999998</v>
      </c>
      <c r="O86" s="30">
        <f>(C86+D86+G86+H86)*M85</f>
        <v>139837.68999999997</v>
      </c>
    </row>
    <row r="87" spans="1:16" ht="15.75" thickBot="1">
      <c r="A87" s="6" t="s">
        <v>17</v>
      </c>
      <c r="B87" s="45"/>
      <c r="C87" s="46"/>
      <c r="D87" s="46"/>
      <c r="E87" s="45">
        <v>8871.21558</v>
      </c>
      <c r="F87" s="45">
        <v>1241.11727</v>
      </c>
      <c r="G87" s="46"/>
      <c r="H87" s="46"/>
      <c r="I87" s="46"/>
      <c r="J87" s="46">
        <v>13011.29897</v>
      </c>
      <c r="K87" s="46">
        <v>626.95174999999995</v>
      </c>
      <c r="L87" s="34">
        <f t="shared" si="27"/>
        <v>23750.583570000003</v>
      </c>
      <c r="M87" s="10">
        <f>L87*M85</f>
        <v>950023.3428000001</v>
      </c>
    </row>
    <row r="88" spans="1:16">
      <c r="A88" s="3" t="s">
        <v>32</v>
      </c>
      <c r="B88" s="41">
        <f>B89+B90</f>
        <v>45946.612300000001</v>
      </c>
      <c r="C88" s="42">
        <f>C89+C90</f>
        <v>2582.9884000000002</v>
      </c>
      <c r="D88" s="42">
        <f>D89+D90</f>
        <v>756.09670000000006</v>
      </c>
      <c r="E88" s="41">
        <f>E89+E90</f>
        <v>2513.3666499999999</v>
      </c>
      <c r="F88" s="41">
        <f t="shared" ref="F88:K88" si="29">F89+F90</f>
        <v>1042.0646099999999</v>
      </c>
      <c r="G88" s="42">
        <f t="shared" si="29"/>
        <v>81.91489</v>
      </c>
      <c r="H88" s="42">
        <f t="shared" si="29"/>
        <v>0</v>
      </c>
      <c r="I88" s="42">
        <f t="shared" si="29"/>
        <v>0</v>
      </c>
      <c r="J88" s="42">
        <f t="shared" si="29"/>
        <v>4986.5549600000004</v>
      </c>
      <c r="K88" s="42">
        <f t="shared" si="29"/>
        <v>401.13668000000001</v>
      </c>
      <c r="L88" s="32">
        <f t="shared" si="27"/>
        <v>58310.735190000007</v>
      </c>
      <c r="M88">
        <v>94</v>
      </c>
      <c r="N88" s="19">
        <f>B88*M88+J88*M88</f>
        <v>4787717.7224400006</v>
      </c>
      <c r="O88" s="19">
        <f>F88*M88</f>
        <v>97954.073339999988</v>
      </c>
      <c r="P88" s="19">
        <f>E88*M88</f>
        <v>236256.4651</v>
      </c>
    </row>
    <row r="89" spans="1:16">
      <c r="A89" s="5" t="s">
        <v>16</v>
      </c>
      <c r="B89" s="43">
        <v>45946.612300000001</v>
      </c>
      <c r="C89" s="44">
        <v>2582.9884000000002</v>
      </c>
      <c r="D89" s="44">
        <v>756.09670000000006</v>
      </c>
      <c r="E89" s="43"/>
      <c r="F89" s="43"/>
      <c r="G89" s="44">
        <v>81.91489</v>
      </c>
      <c r="H89" s="44"/>
      <c r="I89" s="44"/>
      <c r="J89" s="44"/>
      <c r="K89" s="44"/>
      <c r="L89" s="33">
        <f t="shared" si="27"/>
        <v>49367.612290000005</v>
      </c>
      <c r="M89" s="10">
        <f>M88*L89</f>
        <v>4640555.5552600008</v>
      </c>
      <c r="N89" s="30">
        <f>B89*M88</f>
        <v>4318981.5562000005</v>
      </c>
      <c r="O89" s="30">
        <f>(C89+D89+G89+H89)*M88</f>
        <v>321573.99906</v>
      </c>
      <c r="P89" s="30"/>
    </row>
    <row r="90" spans="1:16" ht="15.75" thickBot="1">
      <c r="A90" s="6" t="s">
        <v>17</v>
      </c>
      <c r="B90" s="45"/>
      <c r="C90" s="46"/>
      <c r="D90" s="46"/>
      <c r="E90" s="45">
        <v>2513.3666499999999</v>
      </c>
      <c r="F90" s="45">
        <v>1042.0646099999999</v>
      </c>
      <c r="G90" s="46"/>
      <c r="H90" s="46"/>
      <c r="I90" s="46"/>
      <c r="J90" s="46">
        <v>4986.5549600000004</v>
      </c>
      <c r="K90" s="46">
        <v>401.13668000000001</v>
      </c>
      <c r="L90" s="34">
        <f t="shared" si="27"/>
        <v>8943.1229000000003</v>
      </c>
      <c r="M90" s="10">
        <f>L90*M88</f>
        <v>840653.55260000005</v>
      </c>
      <c r="N90" s="30">
        <f>J90*M88</f>
        <v>468736.16624000005</v>
      </c>
      <c r="O90" s="30">
        <f>(F90+K90)*M88</f>
        <v>135660.92126</v>
      </c>
      <c r="P90" s="30">
        <f>E90*M88</f>
        <v>236256.4651</v>
      </c>
    </row>
    <row r="91" spans="1:16">
      <c r="A91" s="3" t="s">
        <v>33</v>
      </c>
      <c r="B91" s="41">
        <f>B92+B93</f>
        <v>37158.82159</v>
      </c>
      <c r="C91" s="42">
        <f>C92+C93</f>
        <v>2406.4510399999999</v>
      </c>
      <c r="D91" s="42">
        <f>D92+D93</f>
        <v>567.58542</v>
      </c>
      <c r="E91" s="41">
        <f>E92+E93</f>
        <v>2707.08338</v>
      </c>
      <c r="F91" s="41">
        <f t="shared" ref="F91:K91" si="30">F92+F93</f>
        <v>378.27415000000002</v>
      </c>
      <c r="G91" s="42">
        <f t="shared" si="30"/>
        <v>98.255210000000005</v>
      </c>
      <c r="H91" s="42">
        <f t="shared" si="30"/>
        <v>0</v>
      </c>
      <c r="I91" s="42">
        <f t="shared" si="30"/>
        <v>0</v>
      </c>
      <c r="J91" s="42">
        <f t="shared" si="30"/>
        <v>5014.7816400000002</v>
      </c>
      <c r="K91" s="42">
        <f t="shared" si="30"/>
        <v>547.19551000000001</v>
      </c>
      <c r="L91" s="32">
        <f t="shared" si="27"/>
        <v>48878.447940000005</v>
      </c>
      <c r="M91">
        <v>96</v>
      </c>
      <c r="N91" s="19">
        <f>B91*M91+J91*M91</f>
        <v>4048665.9100799998</v>
      </c>
      <c r="O91" s="19">
        <f>F91*M91</f>
        <v>36314.318400000004</v>
      </c>
      <c r="P91" s="19">
        <f>E91*M91</f>
        <v>259880.00448</v>
      </c>
    </row>
    <row r="92" spans="1:16">
      <c r="A92" s="5" t="s">
        <v>16</v>
      </c>
      <c r="B92" s="43">
        <v>37158.82159</v>
      </c>
      <c r="C92" s="44">
        <v>2406.4510399999999</v>
      </c>
      <c r="D92" s="44">
        <v>567.58542</v>
      </c>
      <c r="E92" s="43"/>
      <c r="F92" s="43"/>
      <c r="G92" s="44">
        <v>98.255210000000005</v>
      </c>
      <c r="H92" s="44"/>
      <c r="I92" s="44"/>
      <c r="J92" s="44"/>
      <c r="K92" s="44"/>
      <c r="L92" s="33">
        <f t="shared" si="27"/>
        <v>40231.113260000006</v>
      </c>
      <c r="M92" s="10">
        <f>M91*L92</f>
        <v>3862186.8729600003</v>
      </c>
    </row>
    <row r="93" spans="1:16" ht="15.75" thickBot="1">
      <c r="A93" s="6" t="s">
        <v>17</v>
      </c>
      <c r="B93" s="45"/>
      <c r="C93" s="46"/>
      <c r="D93" s="46"/>
      <c r="E93" s="45">
        <v>2707.08338</v>
      </c>
      <c r="F93" s="45">
        <v>378.27415000000002</v>
      </c>
      <c r="G93" s="46"/>
      <c r="H93" s="46"/>
      <c r="I93" s="46"/>
      <c r="J93" s="46">
        <v>5014.7816400000002</v>
      </c>
      <c r="K93" s="46">
        <v>547.19551000000001</v>
      </c>
      <c r="L93" s="34">
        <f t="shared" si="27"/>
        <v>8647.3346799999999</v>
      </c>
      <c r="M93" s="10">
        <f>L93*M91</f>
        <v>830144.12927999999</v>
      </c>
    </row>
    <row r="94" spans="1:16">
      <c r="A94" s="3" t="s">
        <v>34</v>
      </c>
      <c r="B94" s="41">
        <f>B95+B96</f>
        <v>42026.85211</v>
      </c>
      <c r="C94" s="42">
        <f>C95+C96</f>
        <v>2322.7672699999998</v>
      </c>
      <c r="D94" s="42">
        <f>D95+D96</f>
        <v>669.77818000000002</v>
      </c>
      <c r="E94" s="41">
        <f>E95+E96</f>
        <v>2694.1673300000002</v>
      </c>
      <c r="F94" s="41">
        <f t="shared" ref="F94:K94" si="31">F95+F96</f>
        <v>709.73334999999997</v>
      </c>
      <c r="G94" s="42">
        <f t="shared" si="31"/>
        <v>427.63636000000002</v>
      </c>
      <c r="H94" s="42">
        <f t="shared" si="31"/>
        <v>0</v>
      </c>
      <c r="I94" s="42">
        <f t="shared" si="31"/>
        <v>0</v>
      </c>
      <c r="J94" s="42">
        <f t="shared" si="31"/>
        <v>6769.6315599999998</v>
      </c>
      <c r="K94" s="42">
        <f t="shared" si="31"/>
        <v>514.37127999999996</v>
      </c>
      <c r="L94" s="32">
        <f t="shared" si="27"/>
        <v>56134.937439999994</v>
      </c>
      <c r="M94">
        <v>44</v>
      </c>
      <c r="N94" s="19">
        <f>B94*M94+J94*M94</f>
        <v>2147045.2814799999</v>
      </c>
      <c r="O94" s="19">
        <f>F94*M94</f>
        <v>31228.267399999997</v>
      </c>
      <c r="P94" s="19">
        <f>E94*M94</f>
        <v>118543.36252000001</v>
      </c>
    </row>
    <row r="95" spans="1:16">
      <c r="A95" s="5" t="s">
        <v>16</v>
      </c>
      <c r="B95" s="43">
        <v>42026.85211</v>
      </c>
      <c r="C95" s="44">
        <v>2322.7672699999998</v>
      </c>
      <c r="D95" s="44">
        <v>669.77818000000002</v>
      </c>
      <c r="E95" s="43"/>
      <c r="F95" s="43"/>
      <c r="G95" s="44">
        <v>427.63636000000002</v>
      </c>
      <c r="H95" s="44"/>
      <c r="I95" s="44"/>
      <c r="J95" s="44"/>
      <c r="K95" s="44"/>
      <c r="L95" s="33">
        <f t="shared" si="27"/>
        <v>45447.033919999994</v>
      </c>
      <c r="M95" s="10">
        <f>M94*L95</f>
        <v>1999669.4924799998</v>
      </c>
    </row>
    <row r="96" spans="1:16" ht="15.75" thickBot="1">
      <c r="A96" s="6" t="s">
        <v>17</v>
      </c>
      <c r="B96" s="45"/>
      <c r="C96" s="46"/>
      <c r="D96" s="46"/>
      <c r="E96" s="45">
        <v>2694.1673300000002</v>
      </c>
      <c r="F96" s="45">
        <v>709.73334999999997</v>
      </c>
      <c r="G96" s="46"/>
      <c r="H96" s="46"/>
      <c r="I96" s="46"/>
      <c r="J96" s="46">
        <v>6769.6315599999998</v>
      </c>
      <c r="K96" s="46">
        <v>514.37127999999996</v>
      </c>
      <c r="L96" s="34">
        <f t="shared" si="27"/>
        <v>10687.90352</v>
      </c>
      <c r="M96" s="10">
        <f>L96*M94</f>
        <v>470267.75488000002</v>
      </c>
      <c r="N96" s="23">
        <f>J96*M94</f>
        <v>297863.78863999998</v>
      </c>
    </row>
    <row r="97" spans="1:17">
      <c r="A97" s="3" t="s">
        <v>42</v>
      </c>
      <c r="B97" s="41">
        <f>B98+B99</f>
        <v>38012.14</v>
      </c>
      <c r="C97" s="42">
        <f>C98+C99</f>
        <v>2127.36103</v>
      </c>
      <c r="D97" s="42">
        <f>D98+D99</f>
        <v>1028.0657799999999</v>
      </c>
      <c r="E97" s="41">
        <f>E98+E99</f>
        <v>3026.0306700000001</v>
      </c>
      <c r="F97" s="41">
        <f t="shared" ref="F97:K97" si="32">F98+F99</f>
        <v>464.00662</v>
      </c>
      <c r="G97" s="42">
        <f t="shared" si="32"/>
        <v>132.24137999999999</v>
      </c>
      <c r="H97" s="42">
        <f t="shared" si="32"/>
        <v>0</v>
      </c>
      <c r="I97" s="42">
        <f t="shared" si="32"/>
        <v>0</v>
      </c>
      <c r="J97" s="42">
        <f t="shared" si="32"/>
        <v>7082.83241</v>
      </c>
      <c r="K97" s="42">
        <f t="shared" si="32"/>
        <v>485.04</v>
      </c>
      <c r="L97" s="32">
        <f t="shared" si="27"/>
        <v>52357.71789</v>
      </c>
      <c r="M97">
        <v>116</v>
      </c>
      <c r="N97" s="19">
        <f>B97*M97+J97*M97</f>
        <v>5231016.7995600002</v>
      </c>
      <c r="O97" s="19">
        <f>F97*M97</f>
        <v>53824.767919999998</v>
      </c>
      <c r="P97" s="19">
        <f>E97*M97</f>
        <v>351019.55772000004</v>
      </c>
    </row>
    <row r="98" spans="1:17">
      <c r="A98" s="5" t="s">
        <v>16</v>
      </c>
      <c r="B98" s="43">
        <v>38012.14</v>
      </c>
      <c r="C98" s="44">
        <v>2127.36103</v>
      </c>
      <c r="D98" s="44">
        <v>1028.0657799999999</v>
      </c>
      <c r="E98" s="43"/>
      <c r="F98" s="43"/>
      <c r="G98" s="44">
        <v>132.24137999999999</v>
      </c>
      <c r="H98" s="44"/>
      <c r="I98" s="44"/>
      <c r="J98" s="44"/>
      <c r="K98" s="44"/>
      <c r="L98" s="33">
        <f t="shared" si="27"/>
        <v>41299.808189999996</v>
      </c>
      <c r="M98" s="10">
        <f>M97*L98</f>
        <v>4790777.7500399994</v>
      </c>
      <c r="N98" s="23">
        <f>B98*M97</f>
        <v>4409408.24</v>
      </c>
      <c r="O98" s="23">
        <f>(C98+D98+G98+H98)*M97</f>
        <v>381369.51003999996</v>
      </c>
    </row>
    <row r="99" spans="1:17" ht="15.75" thickBot="1">
      <c r="A99" s="6" t="s">
        <v>17</v>
      </c>
      <c r="B99" s="45"/>
      <c r="C99" s="46"/>
      <c r="D99" s="46"/>
      <c r="E99" s="45">
        <v>3026.0306700000001</v>
      </c>
      <c r="F99" s="45">
        <v>464.00662</v>
      </c>
      <c r="G99" s="46"/>
      <c r="H99" s="46"/>
      <c r="I99" s="46"/>
      <c r="J99" s="46">
        <v>7082.83241</v>
      </c>
      <c r="K99" s="46">
        <v>485.04</v>
      </c>
      <c r="L99" s="34">
        <f t="shared" si="27"/>
        <v>11057.9097</v>
      </c>
      <c r="M99" s="10">
        <f>L99*M97</f>
        <v>1282717.5252</v>
      </c>
      <c r="N99" s="29">
        <f>J99*M97</f>
        <v>821608.55955999997</v>
      </c>
      <c r="O99" s="23">
        <f>(F99+K99)*M97</f>
        <v>110089.40792000001</v>
      </c>
    </row>
    <row r="100" spans="1:17">
      <c r="A100" s="3" t="s">
        <v>36</v>
      </c>
      <c r="B100" s="41">
        <f>B101+B102</f>
        <v>48248.021829999998</v>
      </c>
      <c r="C100" s="42">
        <f>C101+C102</f>
        <v>3165.42706</v>
      </c>
      <c r="D100" s="42">
        <f>D101+D102</f>
        <v>484.62853000000001</v>
      </c>
      <c r="E100" s="41">
        <f>E101+E102</f>
        <v>5907.5436600000003</v>
      </c>
      <c r="F100" s="41">
        <f t="shared" ref="F100:K100" si="33">F101+F102</f>
        <v>619.40224000000001</v>
      </c>
      <c r="G100" s="42">
        <f t="shared" si="33"/>
        <v>70.276470000000003</v>
      </c>
      <c r="H100" s="42">
        <f t="shared" si="33"/>
        <v>0</v>
      </c>
      <c r="I100" s="42">
        <f t="shared" si="33"/>
        <v>0</v>
      </c>
      <c r="J100" s="42">
        <f t="shared" si="33"/>
        <v>8761.1163099999994</v>
      </c>
      <c r="K100" s="42">
        <f t="shared" si="33"/>
        <v>760.73644000000002</v>
      </c>
      <c r="L100" s="32">
        <f t="shared" si="27"/>
        <v>68017.152539999995</v>
      </c>
      <c r="M100">
        <v>34</v>
      </c>
      <c r="N100" s="19">
        <f>B100*M100+J100*M100</f>
        <v>1938310.69676</v>
      </c>
      <c r="O100" s="19">
        <f>F100*M100</f>
        <v>21059.676159999999</v>
      </c>
      <c r="P100" s="19">
        <f>E100*M100</f>
        <v>200856.48444</v>
      </c>
    </row>
    <row r="101" spans="1:17">
      <c r="A101" s="5" t="s">
        <v>16</v>
      </c>
      <c r="B101" s="43">
        <v>48248.021829999998</v>
      </c>
      <c r="C101" s="44">
        <v>3165.42706</v>
      </c>
      <c r="D101" s="44">
        <v>484.62853000000001</v>
      </c>
      <c r="E101" s="43"/>
      <c r="F101" s="43"/>
      <c r="G101" s="44">
        <v>70.276470000000003</v>
      </c>
      <c r="H101" s="44"/>
      <c r="I101" s="44"/>
      <c r="J101" s="44"/>
      <c r="K101" s="44"/>
      <c r="L101" s="33">
        <f t="shared" si="27"/>
        <v>51968.353889999999</v>
      </c>
      <c r="M101" s="10">
        <f>M100*L101</f>
        <v>1766924.03226</v>
      </c>
    </row>
    <row r="102" spans="1:17" ht="15.75" thickBot="1">
      <c r="A102" s="6" t="s">
        <v>17</v>
      </c>
      <c r="B102" s="45"/>
      <c r="C102" s="46"/>
      <c r="D102" s="46"/>
      <c r="E102" s="45">
        <v>5907.5436600000003</v>
      </c>
      <c r="F102" s="45">
        <v>619.40224000000001</v>
      </c>
      <c r="G102" s="46"/>
      <c r="H102" s="46"/>
      <c r="I102" s="46"/>
      <c r="J102" s="46">
        <v>8761.1163099999994</v>
      </c>
      <c r="K102" s="46">
        <v>760.73644000000002</v>
      </c>
      <c r="L102" s="34">
        <f t="shared" si="27"/>
        <v>16048.798650000001</v>
      </c>
      <c r="M102" s="10">
        <f>L102*M100</f>
        <v>545659.15410000004</v>
      </c>
    </row>
    <row r="103" spans="1:17">
      <c r="A103" s="3" t="s">
        <v>37</v>
      </c>
      <c r="B103" s="41">
        <f>B104+B105</f>
        <v>0</v>
      </c>
      <c r="C103" s="42">
        <f>C104+C105</f>
        <v>0</v>
      </c>
      <c r="D103" s="42">
        <f>D104+D105</f>
        <v>0</v>
      </c>
      <c r="E103" s="41">
        <f>E104+E105</f>
        <v>0</v>
      </c>
      <c r="F103" s="41">
        <f t="shared" ref="F103:K103" si="34">F104+F105</f>
        <v>0</v>
      </c>
      <c r="G103" s="42">
        <f t="shared" si="34"/>
        <v>0</v>
      </c>
      <c r="H103" s="42">
        <f t="shared" si="34"/>
        <v>0</v>
      </c>
      <c r="I103" s="42">
        <f t="shared" si="34"/>
        <v>0</v>
      </c>
      <c r="J103" s="42">
        <f t="shared" si="34"/>
        <v>0</v>
      </c>
      <c r="K103" s="42">
        <f t="shared" si="34"/>
        <v>0</v>
      </c>
      <c r="L103" s="32">
        <f t="shared" si="27"/>
        <v>0</v>
      </c>
      <c r="N103" s="19">
        <f>B103*M103+J103*M103</f>
        <v>0</v>
      </c>
      <c r="O103" s="19">
        <f>F103*M103</f>
        <v>0</v>
      </c>
      <c r="P103" s="19">
        <f>E103*M103</f>
        <v>0</v>
      </c>
    </row>
    <row r="104" spans="1:17">
      <c r="A104" s="5" t="s">
        <v>16</v>
      </c>
      <c r="B104" s="43">
        <v>0</v>
      </c>
      <c r="C104" s="44">
        <v>0</v>
      </c>
      <c r="D104" s="44">
        <v>0</v>
      </c>
      <c r="E104" s="43"/>
      <c r="F104" s="43"/>
      <c r="G104" s="44">
        <v>0</v>
      </c>
      <c r="H104" s="44">
        <v>0</v>
      </c>
      <c r="I104" s="44"/>
      <c r="J104" s="44"/>
      <c r="K104" s="44"/>
      <c r="L104" s="33">
        <f t="shared" si="27"/>
        <v>0</v>
      </c>
      <c r="M104" s="10">
        <f>M103*L104</f>
        <v>0</v>
      </c>
      <c r="N104" s="30">
        <f>B104*M103</f>
        <v>0</v>
      </c>
      <c r="O104" s="30">
        <f>(C104+D104+G104+H104)*M103</f>
        <v>0</v>
      </c>
      <c r="P104" s="30"/>
    </row>
    <row r="105" spans="1:17" ht="15.75" thickBot="1">
      <c r="A105" s="6" t="s">
        <v>17</v>
      </c>
      <c r="B105" s="45"/>
      <c r="C105" s="46"/>
      <c r="D105" s="46"/>
      <c r="E105" s="45">
        <v>0</v>
      </c>
      <c r="F105" s="45">
        <v>0</v>
      </c>
      <c r="G105" s="46">
        <v>0</v>
      </c>
      <c r="H105" s="46"/>
      <c r="I105" s="46"/>
      <c r="J105" s="46">
        <v>0</v>
      </c>
      <c r="K105" s="46">
        <v>0</v>
      </c>
      <c r="L105" s="34">
        <f t="shared" si="27"/>
        <v>0</v>
      </c>
      <c r="M105" s="10">
        <f>L105*M103</f>
        <v>0</v>
      </c>
      <c r="N105" s="30">
        <f>J105*M103</f>
        <v>0</v>
      </c>
      <c r="O105" s="30">
        <f>(F105+K105)*M103</f>
        <v>0</v>
      </c>
      <c r="P105" s="30">
        <f>E105*M103</f>
        <v>0</v>
      </c>
    </row>
    <row r="106" spans="1:17">
      <c r="N106" s="19">
        <f>SUM(N79:N105)</f>
        <v>38171704.235459998</v>
      </c>
      <c r="O106" s="19">
        <f t="shared" ref="O106:P106" si="35">SUM(O79:O105)</f>
        <v>1459230.1669199998</v>
      </c>
      <c r="P106" s="19">
        <f t="shared" si="35"/>
        <v>2082265.3597000001</v>
      </c>
    </row>
    <row r="110" spans="1:17" ht="18.75">
      <c r="A110" s="7" t="s">
        <v>57</v>
      </c>
      <c r="G110"/>
      <c r="H110"/>
      <c r="M110" s="1"/>
      <c r="N110" s="1"/>
      <c r="O110" s="1"/>
      <c r="P110" s="1"/>
      <c r="Q110" s="1"/>
    </row>
    <row r="111" spans="1:17" ht="46.5" customHeight="1">
      <c r="A111" s="77" t="s">
        <v>3</v>
      </c>
      <c r="B111" s="78" t="s">
        <v>1</v>
      </c>
      <c r="C111" s="78"/>
      <c r="D111" s="78"/>
      <c r="E111" s="77" t="s">
        <v>6</v>
      </c>
      <c r="F111" s="77"/>
      <c r="G111" s="77"/>
      <c r="H111" s="77"/>
      <c r="I111" s="77"/>
      <c r="J111" s="77"/>
      <c r="K111" s="77"/>
      <c r="L111" s="77" t="s">
        <v>14</v>
      </c>
    </row>
    <row r="112" spans="1:17" ht="78.75" customHeight="1">
      <c r="A112" s="77"/>
      <c r="B112" s="104" t="s">
        <v>2</v>
      </c>
      <c r="C112" s="104" t="s">
        <v>4</v>
      </c>
      <c r="D112" s="104" t="s">
        <v>5</v>
      </c>
      <c r="E112" s="104" t="s">
        <v>7</v>
      </c>
      <c r="F112" s="104" t="s">
        <v>8</v>
      </c>
      <c r="G112" s="104" t="s">
        <v>9</v>
      </c>
      <c r="H112" s="26" t="s">
        <v>10</v>
      </c>
      <c r="I112" s="2" t="s">
        <v>11</v>
      </c>
      <c r="J112" s="104" t="s">
        <v>12</v>
      </c>
      <c r="K112" s="104" t="s">
        <v>13</v>
      </c>
      <c r="L112" s="77"/>
    </row>
    <row r="113" spans="1:16" ht="10.5" customHeight="1" thickBot="1">
      <c r="A113" s="4">
        <v>1</v>
      </c>
      <c r="B113" s="4">
        <v>2</v>
      </c>
      <c r="C113" s="4">
        <v>3</v>
      </c>
      <c r="D113" s="4">
        <v>4</v>
      </c>
      <c r="E113" s="4">
        <v>5</v>
      </c>
      <c r="F113" s="4">
        <v>6</v>
      </c>
      <c r="G113" s="4">
        <v>7</v>
      </c>
      <c r="H113" s="4">
        <v>8</v>
      </c>
      <c r="I113" s="4">
        <v>9</v>
      </c>
      <c r="J113" s="4">
        <v>10</v>
      </c>
      <c r="K113" s="4">
        <v>11</v>
      </c>
      <c r="L113" s="4">
        <v>12</v>
      </c>
    </row>
    <row r="114" spans="1:16">
      <c r="A114" s="3" t="s">
        <v>28</v>
      </c>
      <c r="B114" s="41">
        <f>B115+B116</f>
        <v>30.970649999999999</v>
      </c>
      <c r="C114" s="42">
        <f>C115+C116</f>
        <v>0</v>
      </c>
      <c r="D114" s="42">
        <f>D115+D116</f>
        <v>0</v>
      </c>
      <c r="E114" s="41">
        <f>E115+E116</f>
        <v>1.1512500000000001</v>
      </c>
      <c r="F114" s="41">
        <f t="shared" ref="F114:K114" si="36">F115+F116</f>
        <v>0</v>
      </c>
      <c r="G114" s="42">
        <f t="shared" si="36"/>
        <v>0</v>
      </c>
      <c r="H114" s="42">
        <f t="shared" si="36"/>
        <v>0</v>
      </c>
      <c r="I114" s="42">
        <f t="shared" si="36"/>
        <v>0</v>
      </c>
      <c r="J114" s="42">
        <f t="shared" si="36"/>
        <v>0.37913000000000002</v>
      </c>
      <c r="K114" s="42">
        <f t="shared" si="36"/>
        <v>0</v>
      </c>
      <c r="L114" s="32">
        <f t="shared" ref="L114:L116" si="37">SUM(B114:K114)</f>
        <v>32.50103</v>
      </c>
      <c r="M114">
        <v>53315</v>
      </c>
    </row>
    <row r="115" spans="1:16">
      <c r="A115" s="5" t="s">
        <v>16</v>
      </c>
      <c r="B115" s="43">
        <v>30.970649999999999</v>
      </c>
      <c r="C115" s="44"/>
      <c r="D115" s="44"/>
      <c r="E115" s="43"/>
      <c r="F115" s="43"/>
      <c r="G115" s="44"/>
      <c r="H115" s="44"/>
      <c r="I115" s="44"/>
      <c r="J115" s="44"/>
      <c r="K115" s="44"/>
      <c r="L115" s="33">
        <f t="shared" si="37"/>
        <v>30.970649999999999</v>
      </c>
      <c r="M115" s="10">
        <f>M114*L115</f>
        <v>1651200.20475</v>
      </c>
    </row>
    <row r="116" spans="1:16" ht="15.75" thickBot="1">
      <c r="A116" s="6" t="s">
        <v>17</v>
      </c>
      <c r="B116" s="45"/>
      <c r="C116" s="46"/>
      <c r="D116" s="46"/>
      <c r="E116" s="45">
        <v>1.1512500000000001</v>
      </c>
      <c r="F116" s="45"/>
      <c r="G116" s="46"/>
      <c r="H116" s="46"/>
      <c r="I116" s="46"/>
      <c r="J116" s="46">
        <v>0.37913000000000002</v>
      </c>
      <c r="K116" s="46"/>
      <c r="L116" s="34">
        <f t="shared" si="37"/>
        <v>1.5303800000000001</v>
      </c>
      <c r="M116" s="10">
        <f>L116*M114</f>
        <v>81592.209700000007</v>
      </c>
    </row>
    <row r="117" spans="1:16">
      <c r="A117" s="3" t="s">
        <v>30</v>
      </c>
      <c r="B117" s="41">
        <f>B118+B119</f>
        <v>30.166979999999999</v>
      </c>
      <c r="C117" s="42">
        <f>C118+C119</f>
        <v>0</v>
      </c>
      <c r="D117" s="42">
        <f>D118+D119</f>
        <v>0</v>
      </c>
      <c r="E117" s="41">
        <f>E118+E119</f>
        <v>1.0458099999999999</v>
      </c>
      <c r="F117" s="41">
        <f t="shared" ref="F117:K117" si="38">F118+F119</f>
        <v>0</v>
      </c>
      <c r="G117" s="42">
        <f t="shared" si="38"/>
        <v>0</v>
      </c>
      <c r="H117" s="42">
        <f t="shared" si="38"/>
        <v>0</v>
      </c>
      <c r="I117" s="42">
        <f t="shared" si="38"/>
        <v>0</v>
      </c>
      <c r="J117" s="42">
        <f t="shared" si="38"/>
        <v>0.65888000000000002</v>
      </c>
      <c r="K117" s="42">
        <f t="shared" si="38"/>
        <v>0</v>
      </c>
      <c r="L117" s="32">
        <f t="shared" ref="L117:L140" si="39">SUM(B117:K117)</f>
        <v>31.871669999999998</v>
      </c>
      <c r="M117">
        <v>58690</v>
      </c>
    </row>
    <row r="118" spans="1:16">
      <c r="A118" s="5" t="s">
        <v>16</v>
      </c>
      <c r="B118" s="43">
        <v>30.166979999999999</v>
      </c>
      <c r="C118" s="44"/>
      <c r="D118" s="44"/>
      <c r="E118" s="43"/>
      <c r="F118" s="43"/>
      <c r="G118" s="44"/>
      <c r="H118" s="44"/>
      <c r="I118" s="44"/>
      <c r="J118" s="44"/>
      <c r="K118" s="44"/>
      <c r="L118" s="33">
        <f t="shared" si="39"/>
        <v>30.166979999999999</v>
      </c>
      <c r="M118" s="10">
        <f>M117*L118</f>
        <v>1770500.0562</v>
      </c>
    </row>
    <row r="119" spans="1:16" ht="15.75" thickBot="1">
      <c r="A119" s="6" t="s">
        <v>17</v>
      </c>
      <c r="B119" s="45"/>
      <c r="C119" s="46"/>
      <c r="D119" s="46"/>
      <c r="E119" s="45">
        <v>1.0458099999999999</v>
      </c>
      <c r="F119" s="45"/>
      <c r="G119" s="46"/>
      <c r="H119" s="46"/>
      <c r="I119" s="46"/>
      <c r="J119" s="46">
        <v>0.65888000000000002</v>
      </c>
      <c r="K119" s="46"/>
      <c r="L119" s="34">
        <f t="shared" si="39"/>
        <v>1.7046899999999998</v>
      </c>
      <c r="M119" s="10">
        <f>L119*M117</f>
        <v>100048.25609999998</v>
      </c>
    </row>
    <row r="120" spans="1:16">
      <c r="A120" s="3" t="s">
        <v>31</v>
      </c>
      <c r="B120" s="41">
        <f>B121+B122</f>
        <v>36.00723</v>
      </c>
      <c r="C120" s="42">
        <f>C121+C122</f>
        <v>0</v>
      </c>
      <c r="D120" s="42">
        <f>D121+D122</f>
        <v>0</v>
      </c>
      <c r="E120" s="41">
        <f>E121+E122</f>
        <v>0.94467999999999996</v>
      </c>
      <c r="F120" s="41">
        <f t="shared" ref="F120:K120" si="40">F121+F122</f>
        <v>0</v>
      </c>
      <c r="G120" s="42">
        <f t="shared" si="40"/>
        <v>0</v>
      </c>
      <c r="H120" s="42">
        <f t="shared" si="40"/>
        <v>0</v>
      </c>
      <c r="I120" s="42">
        <f t="shared" si="40"/>
        <v>0</v>
      </c>
      <c r="J120" s="42">
        <f t="shared" si="40"/>
        <v>0.89093999999999995</v>
      </c>
      <c r="K120" s="42">
        <f t="shared" si="40"/>
        <v>0</v>
      </c>
      <c r="L120" s="32">
        <f t="shared" si="39"/>
        <v>37.842849999999999</v>
      </c>
      <c r="M120">
        <v>64973</v>
      </c>
    </row>
    <row r="121" spans="1:16">
      <c r="A121" s="5" t="s">
        <v>16</v>
      </c>
      <c r="B121" s="43">
        <v>36.00723</v>
      </c>
      <c r="C121" s="44"/>
      <c r="D121" s="44"/>
      <c r="E121" s="43"/>
      <c r="F121" s="43"/>
      <c r="G121" s="44"/>
      <c r="H121" s="44"/>
      <c r="I121" s="44"/>
      <c r="J121" s="44"/>
      <c r="K121" s="44"/>
      <c r="L121" s="33">
        <f t="shared" si="39"/>
        <v>36.00723</v>
      </c>
      <c r="M121" s="10">
        <f>M120*L121</f>
        <v>2339497.7547900002</v>
      </c>
      <c r="N121" s="30">
        <f>B121*M120</f>
        <v>2339497.7547900002</v>
      </c>
      <c r="O121" s="30">
        <f>(C121+D121+G121+H121)*M120</f>
        <v>0</v>
      </c>
    </row>
    <row r="122" spans="1:16" ht="15.75" thickBot="1">
      <c r="A122" s="6" t="s">
        <v>17</v>
      </c>
      <c r="B122" s="45"/>
      <c r="C122" s="46"/>
      <c r="D122" s="46"/>
      <c r="E122" s="45">
        <v>0.94467999999999996</v>
      </c>
      <c r="F122" s="45"/>
      <c r="G122" s="46"/>
      <c r="H122" s="46"/>
      <c r="I122" s="46"/>
      <c r="J122" s="46">
        <v>0.89093999999999995</v>
      </c>
      <c r="K122" s="46"/>
      <c r="L122" s="34">
        <f t="shared" si="39"/>
        <v>1.83562</v>
      </c>
      <c r="M122" s="10">
        <f>L122*M120</f>
        <v>119265.73826</v>
      </c>
    </row>
    <row r="123" spans="1:16">
      <c r="A123" s="3" t="s">
        <v>32</v>
      </c>
      <c r="B123" s="41">
        <f>B124+B125</f>
        <v>33.678660000000001</v>
      </c>
      <c r="C123" s="42">
        <f>C124+C125</f>
        <v>0</v>
      </c>
      <c r="D123" s="42">
        <f>D124+D125</f>
        <v>0</v>
      </c>
      <c r="E123" s="41">
        <f>E124+E125</f>
        <v>0.96931</v>
      </c>
      <c r="F123" s="41">
        <f t="shared" ref="F123:K123" si="41">F124+F125</f>
        <v>0</v>
      </c>
      <c r="G123" s="42">
        <f t="shared" si="41"/>
        <v>0</v>
      </c>
      <c r="H123" s="42">
        <f t="shared" si="41"/>
        <v>0</v>
      </c>
      <c r="I123" s="42">
        <f t="shared" si="41"/>
        <v>0</v>
      </c>
      <c r="J123" s="42">
        <f t="shared" si="41"/>
        <v>0.54127999999999998</v>
      </c>
      <c r="K123" s="42">
        <f t="shared" si="41"/>
        <v>0</v>
      </c>
      <c r="L123" s="32">
        <f t="shared" si="39"/>
        <v>35.189250000000001</v>
      </c>
      <c r="M123">
        <v>63322</v>
      </c>
    </row>
    <row r="124" spans="1:16">
      <c r="A124" s="5" t="s">
        <v>16</v>
      </c>
      <c r="B124" s="43">
        <v>33.678660000000001</v>
      </c>
      <c r="C124" s="44"/>
      <c r="D124" s="44"/>
      <c r="E124" s="43"/>
      <c r="F124" s="43"/>
      <c r="G124" s="44"/>
      <c r="H124" s="44"/>
      <c r="I124" s="44"/>
      <c r="J124" s="44"/>
      <c r="K124" s="44"/>
      <c r="L124" s="33">
        <f t="shared" si="39"/>
        <v>33.678660000000001</v>
      </c>
      <c r="M124" s="10">
        <f>M123*L124</f>
        <v>2132600.1085200002</v>
      </c>
      <c r="N124" s="30">
        <f>B124*M123</f>
        <v>2132600.1085200002</v>
      </c>
      <c r="O124" s="30">
        <f>(C124+D124+G124+H124)*M123</f>
        <v>0</v>
      </c>
      <c r="P124" s="30"/>
    </row>
    <row r="125" spans="1:16" ht="15.75" thickBot="1">
      <c r="A125" s="6" t="s">
        <v>17</v>
      </c>
      <c r="B125" s="45"/>
      <c r="C125" s="46"/>
      <c r="D125" s="46"/>
      <c r="E125" s="45">
        <v>0.96931</v>
      </c>
      <c r="F125" s="45"/>
      <c r="G125" s="46"/>
      <c r="H125" s="46"/>
      <c r="I125" s="46"/>
      <c r="J125" s="46">
        <v>0.54127999999999998</v>
      </c>
      <c r="K125" s="46"/>
      <c r="L125" s="34">
        <f t="shared" si="39"/>
        <v>1.5105900000000001</v>
      </c>
      <c r="M125" s="10">
        <f>L125*M123</f>
        <v>95653.57998000001</v>
      </c>
      <c r="N125" s="30">
        <f>J125*M123</f>
        <v>34274.932159999997</v>
      </c>
      <c r="O125" s="30">
        <f>(F125+K125)*M123</f>
        <v>0</v>
      </c>
      <c r="P125" s="30">
        <f>E125*M123</f>
        <v>61378.647819999998</v>
      </c>
    </row>
    <row r="126" spans="1:16">
      <c r="A126" s="3" t="s">
        <v>33</v>
      </c>
      <c r="B126" s="41">
        <f>B127+B128</f>
        <v>57.031759999999998</v>
      </c>
      <c r="C126" s="42">
        <f>C127+C128</f>
        <v>0</v>
      </c>
      <c r="D126" s="42">
        <f>D127+D128</f>
        <v>0</v>
      </c>
      <c r="E126" s="41">
        <f>E127+E128</f>
        <v>1.16997</v>
      </c>
      <c r="F126" s="41">
        <f t="shared" ref="F126:K126" si="42">F127+F128</f>
        <v>0</v>
      </c>
      <c r="G126" s="42">
        <f t="shared" si="42"/>
        <v>0</v>
      </c>
      <c r="H126" s="42">
        <f t="shared" si="42"/>
        <v>0</v>
      </c>
      <c r="I126" s="42">
        <f t="shared" si="42"/>
        <v>0</v>
      </c>
      <c r="J126" s="42">
        <f t="shared" si="42"/>
        <v>0.71475999999999995</v>
      </c>
      <c r="K126" s="42">
        <f t="shared" si="42"/>
        <v>0</v>
      </c>
      <c r="L126" s="32">
        <f t="shared" ref="L126:L128" si="43">SUM(B126:K126)</f>
        <v>58.916489999999996</v>
      </c>
      <c r="M126">
        <v>52462</v>
      </c>
    </row>
    <row r="127" spans="1:16">
      <c r="A127" s="5" t="s">
        <v>16</v>
      </c>
      <c r="B127" s="43">
        <v>57.031759999999998</v>
      </c>
      <c r="C127" s="44"/>
      <c r="D127" s="44"/>
      <c r="E127" s="43"/>
      <c r="F127" s="43"/>
      <c r="G127" s="44"/>
      <c r="H127" s="44"/>
      <c r="I127" s="44"/>
      <c r="J127" s="44"/>
      <c r="K127" s="44"/>
      <c r="L127" s="33">
        <f t="shared" si="43"/>
        <v>57.031759999999998</v>
      </c>
      <c r="M127" s="10">
        <f>M126*L127</f>
        <v>2992000.19312</v>
      </c>
    </row>
    <row r="128" spans="1:16" ht="15.75" thickBot="1">
      <c r="A128" s="6" t="s">
        <v>17</v>
      </c>
      <c r="B128" s="45"/>
      <c r="C128" s="46"/>
      <c r="D128" s="46"/>
      <c r="E128" s="45">
        <v>1.16997</v>
      </c>
      <c r="F128" s="45"/>
      <c r="G128" s="46"/>
      <c r="H128" s="46"/>
      <c r="I128" s="46"/>
      <c r="J128" s="46">
        <v>0.71475999999999995</v>
      </c>
      <c r="K128" s="46"/>
      <c r="L128" s="34">
        <f t="shared" si="43"/>
        <v>1.8847299999999998</v>
      </c>
      <c r="M128" s="10">
        <f>L128*M126</f>
        <v>98876.705259999988</v>
      </c>
    </row>
    <row r="129" spans="1:16">
      <c r="A129" s="3" t="s">
        <v>34</v>
      </c>
      <c r="B129" s="41">
        <f>B130+B131</f>
        <v>37.404200000000003</v>
      </c>
      <c r="C129" s="42">
        <f>C130+C131</f>
        <v>0</v>
      </c>
      <c r="D129" s="42">
        <f>D130+D131</f>
        <v>0</v>
      </c>
      <c r="E129" s="41">
        <f>E130+E131</f>
        <v>1.04531</v>
      </c>
      <c r="F129" s="41">
        <f t="shared" ref="F129:K129" si="44">F130+F131</f>
        <v>0</v>
      </c>
      <c r="G129" s="42">
        <f t="shared" si="44"/>
        <v>0</v>
      </c>
      <c r="H129" s="42">
        <f t="shared" si="44"/>
        <v>0</v>
      </c>
      <c r="I129" s="42">
        <f t="shared" si="44"/>
        <v>0</v>
      </c>
      <c r="J129" s="42">
        <f t="shared" si="44"/>
        <v>0.51887000000000005</v>
      </c>
      <c r="K129" s="42">
        <f t="shared" si="44"/>
        <v>0</v>
      </c>
      <c r="L129" s="32">
        <f t="shared" si="39"/>
        <v>38.968380000000003</v>
      </c>
      <c r="M129">
        <v>58718</v>
      </c>
      <c r="P129">
        <f>M129*E129</f>
        <v>61378.512579999995</v>
      </c>
    </row>
    <row r="130" spans="1:16">
      <c r="A130" s="5" t="s">
        <v>16</v>
      </c>
      <c r="B130" s="43">
        <v>37.404200000000003</v>
      </c>
      <c r="C130" s="44"/>
      <c r="D130" s="44"/>
      <c r="E130" s="43"/>
      <c r="F130" s="43"/>
      <c r="G130" s="44"/>
      <c r="H130" s="44"/>
      <c r="I130" s="44"/>
      <c r="J130" s="44"/>
      <c r="K130" s="44"/>
      <c r="L130" s="33">
        <f t="shared" si="39"/>
        <v>37.404200000000003</v>
      </c>
      <c r="M130" s="10">
        <f>M129*L130</f>
        <v>2196299.8156000003</v>
      </c>
    </row>
    <row r="131" spans="1:16" ht="15.75" thickBot="1">
      <c r="A131" s="6" t="s">
        <v>17</v>
      </c>
      <c r="B131" s="45"/>
      <c r="C131" s="46"/>
      <c r="D131" s="46"/>
      <c r="E131" s="45">
        <v>1.04531</v>
      </c>
      <c r="F131" s="45"/>
      <c r="G131" s="46"/>
      <c r="H131" s="46"/>
      <c r="I131" s="46"/>
      <c r="J131" s="46">
        <v>0.51887000000000005</v>
      </c>
      <c r="K131" s="46"/>
      <c r="L131" s="34">
        <f t="shared" si="39"/>
        <v>1.5641799999999999</v>
      </c>
      <c r="M131" s="10">
        <f>L131*M129</f>
        <v>91845.521239999987</v>
      </c>
      <c r="N131" s="23">
        <f>J131*M129</f>
        <v>30467.008660000003</v>
      </c>
    </row>
    <row r="132" spans="1:16">
      <c r="A132" s="3" t="s">
        <v>42</v>
      </c>
      <c r="B132" s="41">
        <f>B133+B134</f>
        <v>36.92004</v>
      </c>
      <c r="C132" s="42">
        <f>C133+C134</f>
        <v>0</v>
      </c>
      <c r="D132" s="42">
        <f>D133+D134</f>
        <v>0</v>
      </c>
      <c r="E132" s="41">
        <f>E133+E134</f>
        <v>1.23817</v>
      </c>
      <c r="F132" s="41">
        <f t="shared" ref="F132:K132" si="45">F133+F134</f>
        <v>0</v>
      </c>
      <c r="G132" s="42">
        <f t="shared" si="45"/>
        <v>0</v>
      </c>
      <c r="H132" s="42">
        <f t="shared" si="45"/>
        <v>0</v>
      </c>
      <c r="I132" s="42">
        <f t="shared" si="45"/>
        <v>0</v>
      </c>
      <c r="J132" s="42">
        <f t="shared" si="45"/>
        <v>1.0755399999999999</v>
      </c>
      <c r="K132" s="42">
        <f t="shared" si="45"/>
        <v>0</v>
      </c>
      <c r="L132" s="32">
        <f t="shared" si="39"/>
        <v>39.233749999999993</v>
      </c>
      <c r="M132">
        <v>49572</v>
      </c>
      <c r="P132">
        <f>E132*M132</f>
        <v>61378.563240000003</v>
      </c>
    </row>
    <row r="133" spans="1:16">
      <c r="A133" s="5" t="s">
        <v>16</v>
      </c>
      <c r="B133" s="43">
        <v>36.92004</v>
      </c>
      <c r="C133" s="44"/>
      <c r="D133" s="44"/>
      <c r="E133" s="43"/>
      <c r="F133" s="43"/>
      <c r="G133" s="44"/>
      <c r="H133" s="44"/>
      <c r="I133" s="44"/>
      <c r="J133" s="44"/>
      <c r="K133" s="44"/>
      <c r="L133" s="33">
        <f t="shared" si="39"/>
        <v>36.92004</v>
      </c>
      <c r="M133" s="10">
        <f>M132*L133</f>
        <v>1830200.22288</v>
      </c>
      <c r="N133" s="23">
        <f>B133*M132</f>
        <v>1830200.22288</v>
      </c>
      <c r="O133" s="23">
        <f>(C133+D133+G133+H133)*M132</f>
        <v>0</v>
      </c>
    </row>
    <row r="134" spans="1:16" ht="15.75" thickBot="1">
      <c r="A134" s="6" t="s">
        <v>17</v>
      </c>
      <c r="B134" s="45"/>
      <c r="C134" s="46"/>
      <c r="D134" s="46"/>
      <c r="E134" s="45">
        <v>1.23817</v>
      </c>
      <c r="F134" s="45"/>
      <c r="G134" s="46"/>
      <c r="H134" s="46"/>
      <c r="I134" s="46"/>
      <c r="J134" s="46">
        <v>1.0755399999999999</v>
      </c>
      <c r="K134" s="46"/>
      <c r="L134" s="34">
        <f t="shared" si="39"/>
        <v>2.3137099999999999</v>
      </c>
      <c r="M134" s="10">
        <f>L134*M132</f>
        <v>114695.23212</v>
      </c>
      <c r="N134">
        <f>J134*M132</f>
        <v>53316.668879999997</v>
      </c>
    </row>
    <row r="135" spans="1:16">
      <c r="A135" s="3" t="s">
        <v>36</v>
      </c>
      <c r="B135" s="41">
        <f>B136+B137</f>
        <v>34.792110000000001</v>
      </c>
      <c r="C135" s="42">
        <f>C136+C137</f>
        <v>0</v>
      </c>
      <c r="D135" s="42">
        <f>D136+D137</f>
        <v>0</v>
      </c>
      <c r="E135" s="41">
        <f>E136+E137</f>
        <v>2.4848699999999999</v>
      </c>
      <c r="F135" s="41">
        <f t="shared" ref="F135:K135" si="46">F136+F137</f>
        <v>0</v>
      </c>
      <c r="G135" s="42">
        <f t="shared" si="46"/>
        <v>0</v>
      </c>
      <c r="H135" s="42">
        <f t="shared" si="46"/>
        <v>0</v>
      </c>
      <c r="I135" s="42">
        <f t="shared" si="46"/>
        <v>0</v>
      </c>
      <c r="J135" s="42">
        <f t="shared" si="46"/>
        <v>0.78274999999999995</v>
      </c>
      <c r="K135" s="42">
        <f t="shared" si="46"/>
        <v>0</v>
      </c>
      <c r="L135" s="32">
        <f t="shared" si="39"/>
        <v>38.059730000000002</v>
      </c>
      <c r="M135">
        <v>24701</v>
      </c>
    </row>
    <row r="136" spans="1:16">
      <c r="A136" s="5" t="s">
        <v>16</v>
      </c>
      <c r="B136" s="43">
        <v>34.792110000000001</v>
      </c>
      <c r="C136" s="44"/>
      <c r="D136" s="44"/>
      <c r="E136" s="43"/>
      <c r="F136" s="43"/>
      <c r="G136" s="44"/>
      <c r="H136" s="44"/>
      <c r="I136" s="44"/>
      <c r="J136" s="44"/>
      <c r="K136" s="44"/>
      <c r="L136" s="33">
        <f t="shared" si="39"/>
        <v>34.792110000000001</v>
      </c>
      <c r="M136" s="10">
        <f>M135*L136</f>
        <v>859399.90911000001</v>
      </c>
    </row>
    <row r="137" spans="1:16" ht="15.75" thickBot="1">
      <c r="A137" s="6" t="s">
        <v>17</v>
      </c>
      <c r="B137" s="45"/>
      <c r="C137" s="46"/>
      <c r="D137" s="46"/>
      <c r="E137" s="45">
        <v>2.4848699999999999</v>
      </c>
      <c r="F137" s="45"/>
      <c r="G137" s="46"/>
      <c r="H137" s="46"/>
      <c r="I137" s="46"/>
      <c r="J137" s="46">
        <v>0.78274999999999995</v>
      </c>
      <c r="K137" s="46"/>
      <c r="L137" s="34">
        <f t="shared" si="39"/>
        <v>3.26762</v>
      </c>
      <c r="M137" s="10">
        <f>L137*M135</f>
        <v>80713.481620000006</v>
      </c>
    </row>
    <row r="138" spans="1:16">
      <c r="A138" s="3" t="s">
        <v>37</v>
      </c>
      <c r="B138" s="41">
        <f>B139+B140</f>
        <v>69.096639999999994</v>
      </c>
      <c r="C138" s="42">
        <f>C139+C140</f>
        <v>0</v>
      </c>
      <c r="D138" s="42">
        <f>D139+D140</f>
        <v>0</v>
      </c>
      <c r="E138" s="41">
        <f>E139+E140</f>
        <v>4.2982300000000002</v>
      </c>
      <c r="F138" s="41">
        <f t="shared" ref="F138:K138" si="47">F139+F140</f>
        <v>0</v>
      </c>
      <c r="G138" s="42">
        <f t="shared" si="47"/>
        <v>0</v>
      </c>
      <c r="H138" s="42">
        <f t="shared" si="47"/>
        <v>0</v>
      </c>
      <c r="I138" s="42">
        <f t="shared" si="47"/>
        <v>0</v>
      </c>
      <c r="J138" s="42">
        <f t="shared" si="47"/>
        <v>1.395</v>
      </c>
      <c r="K138" s="42">
        <f t="shared" si="47"/>
        <v>0</v>
      </c>
      <c r="L138" s="32">
        <f t="shared" si="39"/>
        <v>74.789869999999993</v>
      </c>
      <c r="M138">
        <v>14280</v>
      </c>
    </row>
    <row r="139" spans="1:16">
      <c r="A139" s="5" t="s">
        <v>16</v>
      </c>
      <c r="B139" s="43">
        <v>69.096639999999994</v>
      </c>
      <c r="C139" s="44"/>
      <c r="D139" s="44"/>
      <c r="E139" s="43"/>
      <c r="F139" s="43"/>
      <c r="G139" s="44"/>
      <c r="H139" s="44"/>
      <c r="I139" s="44"/>
      <c r="J139" s="44"/>
      <c r="K139" s="44"/>
      <c r="L139" s="33">
        <f t="shared" si="39"/>
        <v>69.096639999999994</v>
      </c>
      <c r="M139" s="10">
        <f>M138*L139</f>
        <v>986700.01919999986</v>
      </c>
      <c r="N139" s="30">
        <f>B139*M138</f>
        <v>986700.01919999986</v>
      </c>
      <c r="O139" s="30">
        <f>(C139+D139+G139+H139)*M138</f>
        <v>0</v>
      </c>
      <c r="P139" s="30"/>
    </row>
    <row r="140" spans="1:16" ht="15.75" thickBot="1">
      <c r="A140" s="6" t="s">
        <v>17</v>
      </c>
      <c r="B140" s="45"/>
      <c r="C140" s="46"/>
      <c r="D140" s="46"/>
      <c r="E140" s="45">
        <v>4.2982300000000002</v>
      </c>
      <c r="F140" s="45"/>
      <c r="G140" s="46"/>
      <c r="H140" s="46"/>
      <c r="I140" s="46"/>
      <c r="J140" s="46">
        <v>1.395</v>
      </c>
      <c r="K140" s="46"/>
      <c r="L140" s="34">
        <f t="shared" si="39"/>
        <v>5.6932299999999998</v>
      </c>
      <c r="M140" s="10">
        <f>L140*M138</f>
        <v>81299.324399999998</v>
      </c>
      <c r="N140" s="30">
        <f>J140*M138</f>
        <v>19920.599999999999</v>
      </c>
      <c r="O140" s="30">
        <f>(F140+K140)*M138</f>
        <v>0</v>
      </c>
      <c r="P140" s="121">
        <f>E140*M138</f>
        <v>61378.724400000006</v>
      </c>
    </row>
    <row r="145" spans="1:17" ht="18.75">
      <c r="A145" s="7" t="s">
        <v>58</v>
      </c>
      <c r="G145"/>
      <c r="H145"/>
      <c r="M145" s="1"/>
      <c r="N145" s="1"/>
      <c r="O145" s="1"/>
      <c r="P145" s="1"/>
      <c r="Q145" s="1"/>
    </row>
    <row r="146" spans="1:17" ht="45.2" customHeight="1">
      <c r="A146" s="77" t="s">
        <v>3</v>
      </c>
      <c r="B146" s="78" t="s">
        <v>1</v>
      </c>
      <c r="C146" s="78"/>
      <c r="D146" s="78"/>
      <c r="E146" s="77" t="s">
        <v>6</v>
      </c>
      <c r="F146" s="77"/>
      <c r="G146" s="77"/>
      <c r="H146" s="77"/>
      <c r="I146" s="77"/>
      <c r="J146" s="77"/>
      <c r="K146" s="77"/>
      <c r="L146" s="77" t="s">
        <v>14</v>
      </c>
    </row>
    <row r="147" spans="1:17" ht="78.75" customHeight="1">
      <c r="A147" s="77"/>
      <c r="B147" s="104" t="s">
        <v>2</v>
      </c>
      <c r="C147" s="104" t="s">
        <v>4</v>
      </c>
      <c r="D147" s="104" t="s">
        <v>5</v>
      </c>
      <c r="E147" s="104" t="s">
        <v>7</v>
      </c>
      <c r="F147" s="104" t="s">
        <v>8</v>
      </c>
      <c r="G147" s="104" t="s">
        <v>9</v>
      </c>
      <c r="H147" s="26" t="s">
        <v>10</v>
      </c>
      <c r="I147" s="2" t="s">
        <v>11</v>
      </c>
      <c r="J147" s="104" t="s">
        <v>12</v>
      </c>
      <c r="K147" s="104" t="s">
        <v>13</v>
      </c>
      <c r="L147" s="77"/>
    </row>
    <row r="148" spans="1:17" ht="10.5" customHeight="1" thickBot="1">
      <c r="A148" s="4">
        <v>1</v>
      </c>
      <c r="B148" s="4">
        <v>2</v>
      </c>
      <c r="C148" s="4">
        <v>3</v>
      </c>
      <c r="D148" s="4">
        <v>4</v>
      </c>
      <c r="E148" s="4">
        <v>5</v>
      </c>
      <c r="F148" s="4">
        <v>6</v>
      </c>
      <c r="G148" s="4">
        <v>7</v>
      </c>
      <c r="H148" s="4">
        <v>8</v>
      </c>
      <c r="I148" s="4">
        <v>9</v>
      </c>
      <c r="J148" s="4">
        <v>10</v>
      </c>
      <c r="K148" s="4">
        <v>11</v>
      </c>
      <c r="L148" s="4">
        <v>12</v>
      </c>
    </row>
    <row r="149" spans="1:17">
      <c r="A149" s="3" t="s">
        <v>28</v>
      </c>
      <c r="B149" s="41">
        <f>B150+B151</f>
        <v>0</v>
      </c>
      <c r="C149" s="42">
        <f>C150+C151</f>
        <v>0</v>
      </c>
      <c r="D149" s="42">
        <f>D150+D151</f>
        <v>16483.833330000001</v>
      </c>
      <c r="E149" s="41">
        <f>E150+E151</f>
        <v>861.98175000000003</v>
      </c>
      <c r="F149" s="41">
        <f t="shared" ref="F149:K149" si="48">F150+F151</f>
        <v>0</v>
      </c>
      <c r="G149" s="42">
        <f t="shared" si="48"/>
        <v>0</v>
      </c>
      <c r="H149" s="42">
        <f t="shared" si="48"/>
        <v>0</v>
      </c>
      <c r="I149" s="42">
        <f t="shared" si="48"/>
        <v>0</v>
      </c>
      <c r="J149" s="42">
        <f t="shared" si="48"/>
        <v>0</v>
      </c>
      <c r="K149" s="42">
        <f t="shared" si="48"/>
        <v>0</v>
      </c>
      <c r="L149" s="32">
        <f t="shared" ref="L149:L175" si="49">SUM(B149:K149)</f>
        <v>17345.81508</v>
      </c>
      <c r="M149">
        <v>24</v>
      </c>
    </row>
    <row r="150" spans="1:17">
      <c r="A150" s="5" t="s">
        <v>16</v>
      </c>
      <c r="B150" s="43"/>
      <c r="C150" s="44"/>
      <c r="D150" s="44">
        <v>16483.833330000001</v>
      </c>
      <c r="E150" s="43"/>
      <c r="F150" s="43"/>
      <c r="G150" s="44"/>
      <c r="H150" s="44"/>
      <c r="I150" s="44"/>
      <c r="J150" s="44"/>
      <c r="K150" s="44"/>
      <c r="L150" s="33">
        <f t="shared" si="49"/>
        <v>16483.833330000001</v>
      </c>
      <c r="M150" s="10">
        <f>M149*L150</f>
        <v>395611.99992000003</v>
      </c>
    </row>
    <row r="151" spans="1:17" ht="15.75" thickBot="1">
      <c r="A151" s="6" t="s">
        <v>17</v>
      </c>
      <c r="B151" s="45"/>
      <c r="C151" s="46"/>
      <c r="D151" s="46"/>
      <c r="E151" s="45">
        <v>861.98175000000003</v>
      </c>
      <c r="F151" s="45"/>
      <c r="G151" s="46"/>
      <c r="H151" s="46"/>
      <c r="I151" s="46"/>
      <c r="J151" s="46"/>
      <c r="K151" s="46"/>
      <c r="L151" s="34">
        <f t="shared" si="49"/>
        <v>861.98175000000003</v>
      </c>
      <c r="M151" s="10">
        <f>L151*M149</f>
        <v>20687.562000000002</v>
      </c>
    </row>
    <row r="152" spans="1:17">
      <c r="A152" s="3" t="s">
        <v>30</v>
      </c>
      <c r="B152" s="41">
        <f>B153+B154</f>
        <v>0</v>
      </c>
      <c r="C152" s="42">
        <f>C153+C154</f>
        <v>0</v>
      </c>
      <c r="D152" s="42">
        <f>D153+D154</f>
        <v>16842.352940000001</v>
      </c>
      <c r="E152" s="41">
        <f>E153+E154</f>
        <v>1216.9154100000001</v>
      </c>
      <c r="F152" s="41">
        <f t="shared" ref="F152:K152" si="50">F153+F154</f>
        <v>0</v>
      </c>
      <c r="G152" s="42">
        <f t="shared" si="50"/>
        <v>0</v>
      </c>
      <c r="H152" s="42">
        <f t="shared" si="50"/>
        <v>0</v>
      </c>
      <c r="I152" s="42">
        <f t="shared" si="50"/>
        <v>0</v>
      </c>
      <c r="J152" s="42">
        <f t="shared" si="50"/>
        <v>0</v>
      </c>
      <c r="K152" s="42">
        <f t="shared" si="50"/>
        <v>0</v>
      </c>
      <c r="L152" s="32">
        <f t="shared" si="49"/>
        <v>18059.268350000002</v>
      </c>
      <c r="M152">
        <v>17</v>
      </c>
    </row>
    <row r="153" spans="1:17">
      <c r="A153" s="5" t="s">
        <v>16</v>
      </c>
      <c r="B153" s="43"/>
      <c r="C153" s="44"/>
      <c r="D153" s="44">
        <v>16842.352940000001</v>
      </c>
      <c r="E153" s="43"/>
      <c r="F153" s="43"/>
      <c r="G153" s="44"/>
      <c r="H153" s="44"/>
      <c r="I153" s="44"/>
      <c r="J153" s="44"/>
      <c r="K153" s="44"/>
      <c r="L153" s="33">
        <f t="shared" si="49"/>
        <v>16842.352940000001</v>
      </c>
      <c r="M153" s="10">
        <f>M152*L153</f>
        <v>286319.99998000002</v>
      </c>
    </row>
    <row r="154" spans="1:17" ht="15.75" thickBot="1">
      <c r="A154" s="6" t="s">
        <v>17</v>
      </c>
      <c r="B154" s="45"/>
      <c r="C154" s="46"/>
      <c r="D154" s="46"/>
      <c r="E154" s="45">
        <v>1216.9154100000001</v>
      </c>
      <c r="F154" s="45"/>
      <c r="G154" s="46"/>
      <c r="H154" s="46"/>
      <c r="I154" s="46"/>
      <c r="J154" s="46"/>
      <c r="K154" s="46"/>
      <c r="L154" s="34">
        <f t="shared" si="49"/>
        <v>1216.9154100000001</v>
      </c>
      <c r="M154" s="10">
        <f>L154*M152</f>
        <v>20687.561970000002</v>
      </c>
    </row>
    <row r="155" spans="1:17">
      <c r="A155" s="3" t="s">
        <v>31</v>
      </c>
      <c r="B155" s="41">
        <f>B156+B157</f>
        <v>0</v>
      </c>
      <c r="C155" s="42">
        <f>C156+C157</f>
        <v>0</v>
      </c>
      <c r="D155" s="42">
        <f>D156+D157</f>
        <v>10860.793100000001</v>
      </c>
      <c r="E155" s="41">
        <f>E156+E157</f>
        <v>713.36420999999996</v>
      </c>
      <c r="F155" s="41">
        <f t="shared" ref="F155:K155" si="51">F156+F157</f>
        <v>0</v>
      </c>
      <c r="G155" s="42">
        <f t="shared" si="51"/>
        <v>0</v>
      </c>
      <c r="H155" s="42">
        <f t="shared" si="51"/>
        <v>0</v>
      </c>
      <c r="I155" s="42">
        <f t="shared" si="51"/>
        <v>0</v>
      </c>
      <c r="J155" s="42">
        <f t="shared" si="51"/>
        <v>0</v>
      </c>
      <c r="K155" s="42">
        <f t="shared" si="51"/>
        <v>0</v>
      </c>
      <c r="L155" s="32">
        <f t="shared" si="49"/>
        <v>11574.157310000001</v>
      </c>
      <c r="M155">
        <v>29</v>
      </c>
    </row>
    <row r="156" spans="1:17">
      <c r="A156" s="5" t="s">
        <v>16</v>
      </c>
      <c r="B156" s="43"/>
      <c r="C156" s="44"/>
      <c r="D156" s="44">
        <v>10860.793100000001</v>
      </c>
      <c r="E156" s="43"/>
      <c r="F156" s="43"/>
      <c r="G156" s="44"/>
      <c r="H156" s="44"/>
      <c r="I156" s="44"/>
      <c r="J156" s="44"/>
      <c r="K156" s="44"/>
      <c r="L156" s="33">
        <f t="shared" si="49"/>
        <v>10860.793100000001</v>
      </c>
      <c r="M156" s="10">
        <f>M155*L156</f>
        <v>314962.9999</v>
      </c>
    </row>
    <row r="157" spans="1:17" ht="15.75" thickBot="1">
      <c r="A157" s="6" t="s">
        <v>17</v>
      </c>
      <c r="B157" s="45"/>
      <c r="C157" s="46"/>
      <c r="D157" s="46"/>
      <c r="E157" s="45">
        <v>713.36420999999996</v>
      </c>
      <c r="F157" s="45"/>
      <c r="G157" s="46"/>
      <c r="H157" s="46"/>
      <c r="I157" s="46"/>
      <c r="J157" s="46"/>
      <c r="K157" s="46"/>
      <c r="L157" s="34">
        <f t="shared" si="49"/>
        <v>713.36420999999996</v>
      </c>
      <c r="M157" s="10">
        <f>L157*M155</f>
        <v>20687.562089999999</v>
      </c>
    </row>
    <row r="158" spans="1:17">
      <c r="A158" s="3" t="s">
        <v>32</v>
      </c>
      <c r="B158" s="41">
        <f>B159+B160</f>
        <v>0</v>
      </c>
      <c r="C158" s="42">
        <f>C159+C160</f>
        <v>0</v>
      </c>
      <c r="D158" s="42">
        <f>D159+D160</f>
        <v>12754</v>
      </c>
      <c r="E158" s="41">
        <f>E159+E160</f>
        <v>530.45030999999994</v>
      </c>
      <c r="F158" s="41">
        <f t="shared" ref="F158:K158" si="52">F159+F160</f>
        <v>0</v>
      </c>
      <c r="G158" s="42">
        <f t="shared" si="52"/>
        <v>0</v>
      </c>
      <c r="H158" s="42">
        <f t="shared" si="52"/>
        <v>0</v>
      </c>
      <c r="I158" s="42">
        <f t="shared" si="52"/>
        <v>0</v>
      </c>
      <c r="J158" s="42">
        <f t="shared" si="52"/>
        <v>0</v>
      </c>
      <c r="K158" s="42">
        <f t="shared" si="52"/>
        <v>0</v>
      </c>
      <c r="L158" s="32">
        <f t="shared" si="49"/>
        <v>13284.45031</v>
      </c>
      <c r="M158">
        <v>39</v>
      </c>
    </row>
    <row r="159" spans="1:17">
      <c r="A159" s="5" t="s">
        <v>16</v>
      </c>
      <c r="B159" s="43"/>
      <c r="C159" s="44"/>
      <c r="D159" s="44">
        <v>12754</v>
      </c>
      <c r="E159" s="43"/>
      <c r="F159" s="43"/>
      <c r="G159" s="44"/>
      <c r="H159" s="44"/>
      <c r="I159" s="44"/>
      <c r="J159" s="44"/>
      <c r="K159" s="44"/>
      <c r="L159" s="33">
        <f t="shared" si="49"/>
        <v>12754</v>
      </c>
      <c r="M159" s="10">
        <f>M158*L159</f>
        <v>497406</v>
      </c>
      <c r="N159" s="30">
        <f>B159*M158</f>
        <v>0</v>
      </c>
      <c r="O159" s="30">
        <f>(C159+D159+G159+H159)*M158</f>
        <v>497406</v>
      </c>
      <c r="P159" s="30"/>
    </row>
    <row r="160" spans="1:17" ht="15.75" thickBot="1">
      <c r="A160" s="6" t="s">
        <v>17</v>
      </c>
      <c r="B160" s="45"/>
      <c r="C160" s="46"/>
      <c r="D160" s="46"/>
      <c r="E160" s="45">
        <v>530.45030999999994</v>
      </c>
      <c r="F160" s="45"/>
      <c r="G160" s="46"/>
      <c r="H160" s="46"/>
      <c r="I160" s="46"/>
      <c r="J160" s="46"/>
      <c r="K160" s="46"/>
      <c r="L160" s="34">
        <f t="shared" si="49"/>
        <v>530.45030999999994</v>
      </c>
      <c r="M160" s="10">
        <f>L160*M158</f>
        <v>20687.562089999999</v>
      </c>
      <c r="N160" s="30">
        <f>J160*M158</f>
        <v>0</v>
      </c>
      <c r="O160" s="30">
        <f>(F160+K160)*M158</f>
        <v>0</v>
      </c>
      <c r="P160" s="30">
        <f>E160*M158</f>
        <v>20687.562089999999</v>
      </c>
    </row>
    <row r="161" spans="1:16">
      <c r="A161" s="3" t="s">
        <v>33</v>
      </c>
      <c r="B161" s="41">
        <f>B162+B163</f>
        <v>0</v>
      </c>
      <c r="C161" s="42">
        <f>C162+C163</f>
        <v>0</v>
      </c>
      <c r="D161" s="42">
        <f>D162+D163</f>
        <v>13615</v>
      </c>
      <c r="E161" s="41">
        <f>E162+E163</f>
        <v>5171.8905000000004</v>
      </c>
      <c r="F161" s="41">
        <f t="shared" ref="F161:K161" si="53">F162+F163</f>
        <v>0</v>
      </c>
      <c r="G161" s="42">
        <f t="shared" si="53"/>
        <v>0</v>
      </c>
      <c r="H161" s="42">
        <f t="shared" si="53"/>
        <v>0</v>
      </c>
      <c r="I161" s="42">
        <f t="shared" si="53"/>
        <v>0</v>
      </c>
      <c r="J161" s="42">
        <f t="shared" si="53"/>
        <v>0</v>
      </c>
      <c r="K161" s="42">
        <f t="shared" si="53"/>
        <v>0</v>
      </c>
      <c r="L161" s="32">
        <f t="shared" si="49"/>
        <v>18786.890500000001</v>
      </c>
      <c r="M161">
        <v>4</v>
      </c>
    </row>
    <row r="162" spans="1:16">
      <c r="A162" s="5" t="s">
        <v>16</v>
      </c>
      <c r="B162" s="43"/>
      <c r="C162" s="44"/>
      <c r="D162" s="44">
        <v>13615</v>
      </c>
      <c r="E162" s="43"/>
      <c r="F162" s="43"/>
      <c r="G162" s="44"/>
      <c r="H162" s="44"/>
      <c r="I162" s="44"/>
      <c r="J162" s="44"/>
      <c r="K162" s="44"/>
      <c r="L162" s="33">
        <f t="shared" si="49"/>
        <v>13615</v>
      </c>
      <c r="M162" s="10">
        <f>M161*L162</f>
        <v>54460</v>
      </c>
    </row>
    <row r="163" spans="1:16" ht="15.75" thickBot="1">
      <c r="A163" s="6" t="s">
        <v>17</v>
      </c>
      <c r="B163" s="45"/>
      <c r="C163" s="46"/>
      <c r="D163" s="46"/>
      <c r="E163" s="45">
        <v>5171.8905000000004</v>
      </c>
      <c r="F163" s="45"/>
      <c r="G163" s="46"/>
      <c r="H163" s="46"/>
      <c r="I163" s="46"/>
      <c r="J163" s="46"/>
      <c r="K163" s="46"/>
      <c r="L163" s="34">
        <f t="shared" si="49"/>
        <v>5171.8905000000004</v>
      </c>
      <c r="M163" s="10">
        <f>L163*M161</f>
        <v>20687.562000000002</v>
      </c>
    </row>
    <row r="164" spans="1:16">
      <c r="A164" s="3" t="s">
        <v>34</v>
      </c>
      <c r="B164" s="41">
        <f>B165+B166</f>
        <v>0</v>
      </c>
      <c r="C164" s="42">
        <f>C165+C166</f>
        <v>0</v>
      </c>
      <c r="D164" s="42">
        <f>D165+D166</f>
        <v>13869.333329999999</v>
      </c>
      <c r="E164" s="41">
        <f>E165+E166</f>
        <v>1723.9635000000001</v>
      </c>
      <c r="F164" s="41">
        <f t="shared" ref="F164:K164" si="54">F165+F166</f>
        <v>0</v>
      </c>
      <c r="G164" s="42">
        <f t="shared" si="54"/>
        <v>0</v>
      </c>
      <c r="H164" s="42">
        <f t="shared" si="54"/>
        <v>0</v>
      </c>
      <c r="I164" s="42">
        <f t="shared" si="54"/>
        <v>0</v>
      </c>
      <c r="J164" s="42">
        <f t="shared" si="54"/>
        <v>0</v>
      </c>
      <c r="K164" s="42">
        <f t="shared" si="54"/>
        <v>0</v>
      </c>
      <c r="L164" s="32">
        <f t="shared" si="49"/>
        <v>15593.296829999999</v>
      </c>
      <c r="M164">
        <v>12</v>
      </c>
      <c r="P164">
        <f>M164*E164</f>
        <v>20687.562000000002</v>
      </c>
    </row>
    <row r="165" spans="1:16">
      <c r="A165" s="5" t="s">
        <v>16</v>
      </c>
      <c r="B165" s="43"/>
      <c r="C165" s="44"/>
      <c r="D165" s="44">
        <v>13869.333329999999</v>
      </c>
      <c r="E165" s="43"/>
      <c r="F165" s="43"/>
      <c r="G165" s="44"/>
      <c r="H165" s="44"/>
      <c r="I165" s="44"/>
      <c r="J165" s="44"/>
      <c r="K165" s="44"/>
      <c r="L165" s="33">
        <f t="shared" si="49"/>
        <v>13869.333329999999</v>
      </c>
      <c r="M165" s="10">
        <f>M164*L165</f>
        <v>166431.99995999999</v>
      </c>
    </row>
    <row r="166" spans="1:16" ht="15.75" thickBot="1">
      <c r="A166" s="6" t="s">
        <v>17</v>
      </c>
      <c r="B166" s="45"/>
      <c r="C166" s="46"/>
      <c r="D166" s="46"/>
      <c r="E166" s="45">
        <v>1723.9635000000001</v>
      </c>
      <c r="F166" s="45"/>
      <c r="G166" s="46"/>
      <c r="H166" s="46"/>
      <c r="I166" s="46"/>
      <c r="J166" s="46"/>
      <c r="K166" s="46"/>
      <c r="L166" s="34">
        <f t="shared" si="49"/>
        <v>1723.9635000000001</v>
      </c>
      <c r="M166" s="10">
        <f>L166*M164</f>
        <v>20687.562000000002</v>
      </c>
    </row>
    <row r="167" spans="1:16">
      <c r="A167" s="3" t="s">
        <v>35</v>
      </c>
      <c r="B167" s="41">
        <f>B168+B169</f>
        <v>0</v>
      </c>
      <c r="C167" s="42">
        <f>C168+C169</f>
        <v>0</v>
      </c>
      <c r="D167" s="42">
        <f>D168+D169</f>
        <v>12749</v>
      </c>
      <c r="E167" s="41">
        <f>E168+E169</f>
        <v>6895.8540000000003</v>
      </c>
      <c r="F167" s="41">
        <f t="shared" ref="F167:K167" si="55">F168+F169</f>
        <v>0</v>
      </c>
      <c r="G167" s="42">
        <f t="shared" si="55"/>
        <v>0</v>
      </c>
      <c r="H167" s="42">
        <f t="shared" si="55"/>
        <v>0</v>
      </c>
      <c r="I167" s="42">
        <f t="shared" si="55"/>
        <v>0</v>
      </c>
      <c r="J167" s="42">
        <f t="shared" si="55"/>
        <v>0</v>
      </c>
      <c r="K167" s="42">
        <f t="shared" si="55"/>
        <v>0</v>
      </c>
      <c r="L167" s="32">
        <f t="shared" si="49"/>
        <v>19644.853999999999</v>
      </c>
      <c r="M167">
        <v>3</v>
      </c>
    </row>
    <row r="168" spans="1:16">
      <c r="A168" s="5" t="s">
        <v>16</v>
      </c>
      <c r="B168" s="43"/>
      <c r="C168" s="44"/>
      <c r="D168" s="44">
        <v>12749</v>
      </c>
      <c r="E168" s="43"/>
      <c r="F168" s="43"/>
      <c r="G168" s="44"/>
      <c r="H168" s="44"/>
      <c r="I168" s="44"/>
      <c r="J168" s="44"/>
      <c r="K168" s="44"/>
      <c r="L168" s="33">
        <f t="shared" si="49"/>
        <v>12749</v>
      </c>
      <c r="M168" s="10">
        <f>M167*L168</f>
        <v>38247</v>
      </c>
      <c r="N168" s="23">
        <f>B168*M167</f>
        <v>0</v>
      </c>
      <c r="O168" s="23">
        <f>(C168+D168+G168+H168)*M167</f>
        <v>38247</v>
      </c>
    </row>
    <row r="169" spans="1:16" ht="15.75" thickBot="1">
      <c r="A169" s="6" t="s">
        <v>17</v>
      </c>
      <c r="B169" s="45"/>
      <c r="C169" s="46"/>
      <c r="D169" s="46"/>
      <c r="E169" s="45">
        <v>6895.8540000000003</v>
      </c>
      <c r="F169" s="45"/>
      <c r="G169" s="46"/>
      <c r="H169" s="46"/>
      <c r="I169" s="46"/>
      <c r="J169" s="46"/>
      <c r="K169" s="46"/>
      <c r="L169" s="34">
        <f t="shared" si="49"/>
        <v>6895.8540000000003</v>
      </c>
      <c r="M169" s="10">
        <f>L169*M167</f>
        <v>20687.562000000002</v>
      </c>
      <c r="P169">
        <f>E169*M167</f>
        <v>20687.562000000002</v>
      </c>
    </row>
    <row r="170" spans="1:16">
      <c r="A170" s="3" t="s">
        <v>36</v>
      </c>
      <c r="B170" s="41">
        <f>B171+B172</f>
        <v>0</v>
      </c>
      <c r="C170" s="42">
        <f>C171+C172</f>
        <v>0</v>
      </c>
      <c r="D170" s="42">
        <f>D171+D172</f>
        <v>18036</v>
      </c>
      <c r="E170" s="41">
        <f>E171+E172</f>
        <v>2955.366</v>
      </c>
      <c r="F170" s="41">
        <f t="shared" ref="F170:K170" si="56">F171+F172</f>
        <v>0</v>
      </c>
      <c r="G170" s="42">
        <f t="shared" si="56"/>
        <v>0</v>
      </c>
      <c r="H170" s="42">
        <f t="shared" si="56"/>
        <v>0</v>
      </c>
      <c r="I170" s="42">
        <f t="shared" si="56"/>
        <v>0</v>
      </c>
      <c r="J170" s="42">
        <f t="shared" si="56"/>
        <v>0</v>
      </c>
      <c r="K170" s="42">
        <f t="shared" si="56"/>
        <v>0</v>
      </c>
      <c r="L170" s="32">
        <f t="shared" si="49"/>
        <v>20991.366000000002</v>
      </c>
      <c r="M170">
        <v>7</v>
      </c>
    </row>
    <row r="171" spans="1:16">
      <c r="A171" s="5" t="s">
        <v>16</v>
      </c>
      <c r="B171" s="43"/>
      <c r="C171" s="44"/>
      <c r="D171" s="44">
        <v>18036</v>
      </c>
      <c r="E171" s="43"/>
      <c r="F171" s="43"/>
      <c r="G171" s="44"/>
      <c r="H171" s="44"/>
      <c r="I171" s="44"/>
      <c r="J171" s="44"/>
      <c r="K171" s="44"/>
      <c r="L171" s="33">
        <f t="shared" si="49"/>
        <v>18036</v>
      </c>
      <c r="M171" s="10">
        <f>M170*L171</f>
        <v>126252</v>
      </c>
    </row>
    <row r="172" spans="1:16" ht="15.75" thickBot="1">
      <c r="A172" s="6" t="s">
        <v>17</v>
      </c>
      <c r="B172" s="45"/>
      <c r="C172" s="46"/>
      <c r="D172" s="46"/>
      <c r="E172" s="45">
        <v>2955.366</v>
      </c>
      <c r="F172" s="45"/>
      <c r="G172" s="46"/>
      <c r="H172" s="46"/>
      <c r="I172" s="46"/>
      <c r="J172" s="46"/>
      <c r="K172" s="46"/>
      <c r="L172" s="34">
        <f t="shared" si="49"/>
        <v>2955.366</v>
      </c>
      <c r="M172" s="10">
        <f>L172*M170</f>
        <v>20687.561999999998</v>
      </c>
    </row>
    <row r="173" spans="1:16">
      <c r="A173" s="3" t="s">
        <v>37</v>
      </c>
      <c r="B173" s="41">
        <f>B174+B175</f>
        <v>0</v>
      </c>
      <c r="C173" s="42">
        <f>C174+C175</f>
        <v>0</v>
      </c>
      <c r="D173" s="42">
        <f>D174+D175</f>
        <v>13693.333329999999</v>
      </c>
      <c r="E173" s="41">
        <f>E174+E175</f>
        <v>6895.8540000000003</v>
      </c>
      <c r="F173" s="41">
        <f t="shared" ref="F173:K173" si="57">F174+F175</f>
        <v>0</v>
      </c>
      <c r="G173" s="42">
        <f t="shared" si="57"/>
        <v>0</v>
      </c>
      <c r="H173" s="42">
        <f t="shared" si="57"/>
        <v>0</v>
      </c>
      <c r="I173" s="42">
        <f t="shared" si="57"/>
        <v>0</v>
      </c>
      <c r="J173" s="42">
        <f t="shared" si="57"/>
        <v>0</v>
      </c>
      <c r="K173" s="42">
        <f t="shared" si="57"/>
        <v>0</v>
      </c>
      <c r="L173" s="32">
        <f t="shared" si="49"/>
        <v>20589.187330000001</v>
      </c>
      <c r="M173">
        <v>3</v>
      </c>
    </row>
    <row r="174" spans="1:16">
      <c r="A174" s="5" t="s">
        <v>16</v>
      </c>
      <c r="B174" s="43"/>
      <c r="C174" s="44"/>
      <c r="D174" s="44">
        <v>13693.333329999999</v>
      </c>
      <c r="E174" s="43"/>
      <c r="F174" s="43"/>
      <c r="G174" s="44"/>
      <c r="H174" s="44"/>
      <c r="I174" s="44"/>
      <c r="J174" s="44"/>
      <c r="K174" s="44"/>
      <c r="L174" s="33">
        <f t="shared" si="49"/>
        <v>13693.333329999999</v>
      </c>
      <c r="M174" s="10">
        <f>M173*L174</f>
        <v>41079.999989999997</v>
      </c>
      <c r="N174" s="30">
        <f>B174*M173</f>
        <v>0</v>
      </c>
      <c r="O174" s="30">
        <f>(C174+D174+G174+H174)*M173</f>
        <v>41079.999989999997</v>
      </c>
      <c r="P174" s="30"/>
    </row>
    <row r="175" spans="1:16" ht="15.75" thickBot="1">
      <c r="A175" s="6" t="s">
        <v>17</v>
      </c>
      <c r="B175" s="45"/>
      <c r="C175" s="46"/>
      <c r="D175" s="46"/>
      <c r="E175" s="45">
        <v>6895.8540000000003</v>
      </c>
      <c r="F175" s="45"/>
      <c r="G175" s="46"/>
      <c r="H175" s="46"/>
      <c r="I175" s="46"/>
      <c r="J175" s="46"/>
      <c r="K175" s="46"/>
      <c r="L175" s="34">
        <f t="shared" si="49"/>
        <v>6895.8540000000003</v>
      </c>
      <c r="M175" s="10">
        <f>L175*M173</f>
        <v>20687.562000000002</v>
      </c>
      <c r="N175" s="30">
        <f>J175*M173</f>
        <v>0</v>
      </c>
      <c r="O175" s="30">
        <f>(F175+K175)*M173</f>
        <v>0</v>
      </c>
      <c r="P175" s="30">
        <f>E175*M173</f>
        <v>20687.562000000002</v>
      </c>
    </row>
    <row r="181" spans="1:17" ht="18.75">
      <c r="A181" s="7" t="s">
        <v>59</v>
      </c>
      <c r="G181"/>
      <c r="H181"/>
      <c r="M181" s="1"/>
      <c r="N181" s="1"/>
      <c r="O181" s="1"/>
      <c r="P181" s="1"/>
      <c r="Q181" s="1"/>
    </row>
    <row r="182" spans="1:17" ht="45.2" customHeight="1">
      <c r="A182" s="77" t="s">
        <v>3</v>
      </c>
      <c r="B182" s="78" t="s">
        <v>1</v>
      </c>
      <c r="C182" s="78"/>
      <c r="D182" s="78"/>
      <c r="E182" s="77" t="s">
        <v>6</v>
      </c>
      <c r="F182" s="77"/>
      <c r="G182" s="77"/>
      <c r="H182" s="77"/>
      <c r="I182" s="77"/>
      <c r="J182" s="77"/>
      <c r="K182" s="77"/>
      <c r="L182" s="77" t="s">
        <v>14</v>
      </c>
    </row>
    <row r="183" spans="1:17" ht="78.75" customHeight="1">
      <c r="A183" s="77"/>
      <c r="B183" s="104" t="s">
        <v>2</v>
      </c>
      <c r="C183" s="104" t="s">
        <v>4</v>
      </c>
      <c r="D183" s="104" t="s">
        <v>5</v>
      </c>
      <c r="E183" s="104" t="s">
        <v>7</v>
      </c>
      <c r="F183" s="104" t="s">
        <v>8</v>
      </c>
      <c r="G183" s="104" t="s">
        <v>9</v>
      </c>
      <c r="H183" s="26" t="s">
        <v>10</v>
      </c>
      <c r="I183" s="2" t="s">
        <v>11</v>
      </c>
      <c r="J183" s="104" t="s">
        <v>12</v>
      </c>
      <c r="K183" s="104" t="s">
        <v>13</v>
      </c>
      <c r="L183" s="77"/>
    </row>
    <row r="184" spans="1:17" ht="10.5" customHeight="1" thickBot="1">
      <c r="A184" s="4">
        <v>1</v>
      </c>
      <c r="B184" s="4">
        <v>2</v>
      </c>
      <c r="C184" s="4">
        <v>3</v>
      </c>
      <c r="D184" s="4">
        <v>4</v>
      </c>
      <c r="E184" s="4">
        <v>5</v>
      </c>
      <c r="F184" s="4">
        <v>6</v>
      </c>
      <c r="G184" s="4">
        <v>7</v>
      </c>
      <c r="H184" s="4">
        <v>8</v>
      </c>
      <c r="I184" s="4">
        <v>9</v>
      </c>
      <c r="J184" s="4">
        <v>10</v>
      </c>
      <c r="K184" s="4">
        <v>11</v>
      </c>
      <c r="L184" s="4">
        <v>12</v>
      </c>
    </row>
    <row r="185" spans="1:17">
      <c r="A185" s="3" t="s">
        <v>28</v>
      </c>
      <c r="B185" s="41">
        <f>B186+B187</f>
        <v>0</v>
      </c>
      <c r="C185" s="42">
        <f>C186+C187</f>
        <v>0</v>
      </c>
      <c r="D185" s="42">
        <f>D186+D187</f>
        <v>16321.43103</v>
      </c>
      <c r="E185" s="41">
        <f>E186+E187</f>
        <v>356.68209999999999</v>
      </c>
      <c r="F185" s="41">
        <f t="shared" ref="F185:K185" si="58">F186+F187</f>
        <v>0</v>
      </c>
      <c r="G185" s="42">
        <f t="shared" si="58"/>
        <v>0</v>
      </c>
      <c r="H185" s="42">
        <f t="shared" si="58"/>
        <v>0</v>
      </c>
      <c r="I185" s="42">
        <f t="shared" si="58"/>
        <v>0</v>
      </c>
      <c r="J185" s="42">
        <f t="shared" si="58"/>
        <v>0</v>
      </c>
      <c r="K185" s="42">
        <f t="shared" si="58"/>
        <v>0</v>
      </c>
      <c r="L185" s="32">
        <f t="shared" ref="L185:L211" si="59">SUM(B185:K185)</f>
        <v>16678.113129999998</v>
      </c>
      <c r="M185">
        <v>58</v>
      </c>
    </row>
    <row r="186" spans="1:17">
      <c r="A186" s="5" t="s">
        <v>16</v>
      </c>
      <c r="B186" s="43"/>
      <c r="C186" s="44"/>
      <c r="D186" s="44">
        <v>16321.43103</v>
      </c>
      <c r="E186" s="43"/>
      <c r="F186" s="43"/>
      <c r="G186" s="44"/>
      <c r="H186" s="44"/>
      <c r="I186" s="44"/>
      <c r="J186" s="44"/>
      <c r="K186" s="44"/>
      <c r="L186" s="33">
        <f t="shared" si="59"/>
        <v>16321.43103</v>
      </c>
      <c r="M186" s="10">
        <f>M185*L186</f>
        <v>946642.99974</v>
      </c>
    </row>
    <row r="187" spans="1:17" ht="15.75" thickBot="1">
      <c r="A187" s="6" t="s">
        <v>17</v>
      </c>
      <c r="B187" s="45"/>
      <c r="C187" s="46"/>
      <c r="D187" s="46"/>
      <c r="E187" s="45">
        <v>356.68209999999999</v>
      </c>
      <c r="F187" s="45"/>
      <c r="G187" s="46"/>
      <c r="H187" s="46"/>
      <c r="I187" s="46"/>
      <c r="J187" s="46"/>
      <c r="K187" s="46"/>
      <c r="L187" s="34">
        <f t="shared" si="59"/>
        <v>356.68209999999999</v>
      </c>
      <c r="M187" s="10">
        <f>L187*M185</f>
        <v>20687.561799999999</v>
      </c>
    </row>
    <row r="188" spans="1:17">
      <c r="A188" s="3" t="s">
        <v>30</v>
      </c>
      <c r="B188" s="41">
        <f>B189+B190</f>
        <v>0</v>
      </c>
      <c r="C188" s="42">
        <f>C189+C190</f>
        <v>0</v>
      </c>
      <c r="D188" s="42">
        <f>D189+D190</f>
        <v>17066.917649999999</v>
      </c>
      <c r="E188" s="41">
        <f>E189+E190</f>
        <v>243.38308000000001</v>
      </c>
      <c r="F188" s="41">
        <f t="shared" ref="F188:K188" si="60">F189+F190</f>
        <v>0</v>
      </c>
      <c r="G188" s="42">
        <f t="shared" si="60"/>
        <v>0</v>
      </c>
      <c r="H188" s="42">
        <f t="shared" si="60"/>
        <v>0</v>
      </c>
      <c r="I188" s="42">
        <f t="shared" si="60"/>
        <v>0</v>
      </c>
      <c r="J188" s="42">
        <f t="shared" si="60"/>
        <v>0</v>
      </c>
      <c r="K188" s="42">
        <f t="shared" si="60"/>
        <v>0</v>
      </c>
      <c r="L188" s="32">
        <f t="shared" si="59"/>
        <v>17310.300729999999</v>
      </c>
      <c r="M188">
        <v>85</v>
      </c>
    </row>
    <row r="189" spans="1:17">
      <c r="A189" s="5" t="s">
        <v>16</v>
      </c>
      <c r="B189" s="43"/>
      <c r="C189" s="44"/>
      <c r="D189" s="44">
        <v>17066.917649999999</v>
      </c>
      <c r="E189" s="43"/>
      <c r="F189" s="43"/>
      <c r="G189" s="44"/>
      <c r="H189" s="44"/>
      <c r="I189" s="44"/>
      <c r="J189" s="44"/>
      <c r="K189" s="44"/>
      <c r="L189" s="33">
        <f t="shared" si="59"/>
        <v>17066.917649999999</v>
      </c>
      <c r="M189" s="10">
        <f>M188*L189</f>
        <v>1450688.00025</v>
      </c>
    </row>
    <row r="190" spans="1:17" ht="15.75" thickBot="1">
      <c r="A190" s="6" t="s">
        <v>17</v>
      </c>
      <c r="B190" s="45"/>
      <c r="C190" s="46"/>
      <c r="D190" s="46"/>
      <c r="E190" s="45">
        <v>243.38308000000001</v>
      </c>
      <c r="F190" s="45"/>
      <c r="G190" s="46"/>
      <c r="H190" s="46"/>
      <c r="I190" s="46"/>
      <c r="J190" s="46"/>
      <c r="K190" s="46"/>
      <c r="L190" s="34">
        <f t="shared" si="59"/>
        <v>243.38308000000001</v>
      </c>
      <c r="M190" s="10">
        <f>L190*M188</f>
        <v>20687.561799999999</v>
      </c>
    </row>
    <row r="191" spans="1:17">
      <c r="A191" s="3" t="s">
        <v>31</v>
      </c>
      <c r="B191" s="41">
        <f>B192+B193</f>
        <v>0</v>
      </c>
      <c r="C191" s="42">
        <f>C192+C193</f>
        <v>0</v>
      </c>
      <c r="D191" s="42">
        <f>D192+D193</f>
        <v>10686</v>
      </c>
      <c r="E191" s="41">
        <f>E192+E193</f>
        <v>170.97158999999999</v>
      </c>
      <c r="F191" s="41">
        <f t="shared" ref="F191:K191" si="61">F192+F193</f>
        <v>0</v>
      </c>
      <c r="G191" s="42">
        <f t="shared" si="61"/>
        <v>0</v>
      </c>
      <c r="H191" s="42">
        <f t="shared" si="61"/>
        <v>0</v>
      </c>
      <c r="I191" s="42">
        <f t="shared" si="61"/>
        <v>0</v>
      </c>
      <c r="J191" s="42">
        <f t="shared" si="61"/>
        <v>0</v>
      </c>
      <c r="K191" s="42">
        <f t="shared" si="61"/>
        <v>0</v>
      </c>
      <c r="L191" s="32">
        <f t="shared" si="59"/>
        <v>10856.971589999999</v>
      </c>
      <c r="M191">
        <v>121</v>
      </c>
    </row>
    <row r="192" spans="1:17">
      <c r="A192" s="5" t="s">
        <v>16</v>
      </c>
      <c r="B192" s="43"/>
      <c r="C192" s="44"/>
      <c r="D192" s="44">
        <v>10686</v>
      </c>
      <c r="E192" s="43"/>
      <c r="F192" s="43"/>
      <c r="G192" s="44"/>
      <c r="H192" s="44"/>
      <c r="I192" s="44"/>
      <c r="J192" s="44"/>
      <c r="K192" s="44"/>
      <c r="L192" s="33">
        <f t="shared" si="59"/>
        <v>10686</v>
      </c>
      <c r="M192" s="10">
        <f>M191*L192</f>
        <v>1293006</v>
      </c>
    </row>
    <row r="193" spans="1:16" ht="15.75" thickBot="1">
      <c r="A193" s="6" t="s">
        <v>17</v>
      </c>
      <c r="B193" s="45"/>
      <c r="C193" s="46"/>
      <c r="D193" s="46"/>
      <c r="E193" s="45">
        <v>170.97158999999999</v>
      </c>
      <c r="F193" s="45"/>
      <c r="G193" s="46"/>
      <c r="H193" s="46"/>
      <c r="I193" s="46"/>
      <c r="J193" s="46"/>
      <c r="K193" s="46"/>
      <c r="L193" s="34">
        <f t="shared" si="59"/>
        <v>170.97158999999999</v>
      </c>
      <c r="M193" s="10">
        <f>L193*M191</f>
        <v>20687.562389999999</v>
      </c>
    </row>
    <row r="194" spans="1:16">
      <c r="A194" s="3" t="s">
        <v>32</v>
      </c>
      <c r="B194" s="41">
        <f>B195+B196</f>
        <v>0</v>
      </c>
      <c r="C194" s="42">
        <f>C195+C196</f>
        <v>0</v>
      </c>
      <c r="D194" s="42">
        <f>D195+D196</f>
        <v>13118.4</v>
      </c>
      <c r="E194" s="41">
        <f>E195+E196</f>
        <v>159.13508999999999</v>
      </c>
      <c r="F194" s="41">
        <f t="shared" ref="F194:K194" si="62">F195+F196</f>
        <v>0</v>
      </c>
      <c r="G194" s="42">
        <f t="shared" si="62"/>
        <v>0</v>
      </c>
      <c r="H194" s="42">
        <f t="shared" si="62"/>
        <v>0</v>
      </c>
      <c r="I194" s="42">
        <f t="shared" si="62"/>
        <v>0</v>
      </c>
      <c r="J194" s="42">
        <f t="shared" si="62"/>
        <v>0</v>
      </c>
      <c r="K194" s="42">
        <f t="shared" si="62"/>
        <v>0</v>
      </c>
      <c r="L194" s="32">
        <f t="shared" si="59"/>
        <v>13277.535089999999</v>
      </c>
      <c r="M194">
        <v>130</v>
      </c>
    </row>
    <row r="195" spans="1:16">
      <c r="A195" s="5" t="s">
        <v>16</v>
      </c>
      <c r="B195" s="43"/>
      <c r="C195" s="44"/>
      <c r="D195" s="44">
        <v>13118.4</v>
      </c>
      <c r="E195" s="43"/>
      <c r="F195" s="43"/>
      <c r="G195" s="44"/>
      <c r="H195" s="44"/>
      <c r="I195" s="44"/>
      <c r="J195" s="44"/>
      <c r="K195" s="44"/>
      <c r="L195" s="33">
        <f t="shared" si="59"/>
        <v>13118.4</v>
      </c>
      <c r="M195" s="10">
        <f>M194*L195</f>
        <v>1705392</v>
      </c>
      <c r="N195" s="30">
        <f>B195*M194</f>
        <v>0</v>
      </c>
      <c r="O195" s="30">
        <f>(C195+D195+G195+H195)*M194</f>
        <v>1705392</v>
      </c>
      <c r="P195" s="30"/>
    </row>
    <row r="196" spans="1:16" ht="15.75" thickBot="1">
      <c r="A196" s="6" t="s">
        <v>17</v>
      </c>
      <c r="B196" s="45"/>
      <c r="C196" s="46"/>
      <c r="D196" s="46"/>
      <c r="E196" s="45">
        <v>159.13508999999999</v>
      </c>
      <c r="F196" s="45"/>
      <c r="G196" s="46"/>
      <c r="H196" s="46"/>
      <c r="I196" s="46"/>
      <c r="J196" s="46"/>
      <c r="K196" s="46"/>
      <c r="L196" s="34">
        <f t="shared" si="59"/>
        <v>159.13508999999999</v>
      </c>
      <c r="M196" s="10">
        <f>L196*M194</f>
        <v>20687.561699999998</v>
      </c>
      <c r="N196" s="30">
        <f>J196*M194</f>
        <v>0</v>
      </c>
      <c r="O196" s="30">
        <f>(F196+K196)*M194</f>
        <v>0</v>
      </c>
      <c r="P196" s="30">
        <f>E196*M194</f>
        <v>20687.561699999998</v>
      </c>
    </row>
    <row r="197" spans="1:16">
      <c r="A197" s="3" t="s">
        <v>33</v>
      </c>
      <c r="B197" s="41">
        <f>B198+B199</f>
        <v>0</v>
      </c>
      <c r="C197" s="42">
        <f>C198+C199</f>
        <v>0</v>
      </c>
      <c r="D197" s="42">
        <f>D198+D199</f>
        <v>12579.07609</v>
      </c>
      <c r="E197" s="41">
        <f>E198+E199</f>
        <v>224.8648</v>
      </c>
      <c r="F197" s="41">
        <f t="shared" ref="F197:K197" si="63">F198+F199</f>
        <v>0</v>
      </c>
      <c r="G197" s="42">
        <f t="shared" si="63"/>
        <v>0</v>
      </c>
      <c r="H197" s="42">
        <f t="shared" si="63"/>
        <v>0</v>
      </c>
      <c r="I197" s="42">
        <f t="shared" si="63"/>
        <v>0</v>
      </c>
      <c r="J197" s="42">
        <f t="shared" si="63"/>
        <v>0</v>
      </c>
      <c r="K197" s="42">
        <f t="shared" si="63"/>
        <v>0</v>
      </c>
      <c r="L197" s="32">
        <f t="shared" si="59"/>
        <v>12803.94089</v>
      </c>
      <c r="M197">
        <v>92</v>
      </c>
    </row>
    <row r="198" spans="1:16">
      <c r="A198" s="5" t="s">
        <v>16</v>
      </c>
      <c r="B198" s="43"/>
      <c r="C198" s="44"/>
      <c r="D198" s="44">
        <v>12579.07609</v>
      </c>
      <c r="E198" s="43"/>
      <c r="F198" s="43"/>
      <c r="G198" s="44"/>
      <c r="H198" s="44"/>
      <c r="I198" s="44"/>
      <c r="J198" s="44"/>
      <c r="K198" s="44"/>
      <c r="L198" s="33">
        <f t="shared" si="59"/>
        <v>12579.07609</v>
      </c>
      <c r="M198" s="10">
        <f>M197*L198</f>
        <v>1157275.00028</v>
      </c>
    </row>
    <row r="199" spans="1:16" ht="15.75" thickBot="1">
      <c r="A199" s="6" t="s">
        <v>17</v>
      </c>
      <c r="B199" s="45"/>
      <c r="C199" s="46"/>
      <c r="D199" s="46"/>
      <c r="E199" s="45">
        <v>224.8648</v>
      </c>
      <c r="F199" s="45"/>
      <c r="G199" s="46"/>
      <c r="H199" s="46"/>
      <c r="I199" s="46"/>
      <c r="J199" s="46"/>
      <c r="K199" s="46"/>
      <c r="L199" s="34">
        <f t="shared" si="59"/>
        <v>224.8648</v>
      </c>
      <c r="M199" s="10">
        <f>L199*M197</f>
        <v>20687.561600000001</v>
      </c>
    </row>
    <row r="200" spans="1:16">
      <c r="A200" s="3" t="s">
        <v>34</v>
      </c>
      <c r="B200" s="41">
        <f>B201+B202</f>
        <v>0</v>
      </c>
      <c r="C200" s="42">
        <f>C201+C202</f>
        <v>0</v>
      </c>
      <c r="D200" s="42">
        <f>D201+D202</f>
        <v>14234.315790000001</v>
      </c>
      <c r="E200" s="41">
        <f>E201+E202</f>
        <v>362.93968000000001</v>
      </c>
      <c r="F200" s="41">
        <f t="shared" ref="F200:K200" si="64">F201+F202</f>
        <v>0</v>
      </c>
      <c r="G200" s="42">
        <f t="shared" si="64"/>
        <v>0</v>
      </c>
      <c r="H200" s="42">
        <f t="shared" si="64"/>
        <v>0</v>
      </c>
      <c r="I200" s="42">
        <f t="shared" si="64"/>
        <v>0</v>
      </c>
      <c r="J200" s="42">
        <f t="shared" si="64"/>
        <v>0</v>
      </c>
      <c r="K200" s="42">
        <f t="shared" si="64"/>
        <v>0</v>
      </c>
      <c r="L200" s="32">
        <f t="shared" si="59"/>
        <v>14597.25547</v>
      </c>
      <c r="M200">
        <v>57</v>
      </c>
      <c r="P200">
        <f>M200*E200</f>
        <v>20687.561760000001</v>
      </c>
    </row>
    <row r="201" spans="1:16">
      <c r="A201" s="5" t="s">
        <v>16</v>
      </c>
      <c r="B201" s="43"/>
      <c r="C201" s="44"/>
      <c r="D201" s="44">
        <v>14234.315790000001</v>
      </c>
      <c r="E201" s="43"/>
      <c r="F201" s="43"/>
      <c r="G201" s="44"/>
      <c r="H201" s="44"/>
      <c r="I201" s="44"/>
      <c r="J201" s="44"/>
      <c r="K201" s="44"/>
      <c r="L201" s="33">
        <f t="shared" si="59"/>
        <v>14234.315790000001</v>
      </c>
      <c r="M201" s="10">
        <f>M200*L201</f>
        <v>811356.00003</v>
      </c>
    </row>
    <row r="202" spans="1:16" ht="15.75" thickBot="1">
      <c r="A202" s="6" t="s">
        <v>17</v>
      </c>
      <c r="B202" s="45"/>
      <c r="C202" s="46"/>
      <c r="D202" s="46"/>
      <c r="E202" s="45">
        <v>362.93968000000001</v>
      </c>
      <c r="F202" s="45"/>
      <c r="G202" s="46"/>
      <c r="H202" s="46"/>
      <c r="I202" s="46"/>
      <c r="J202" s="46"/>
      <c r="K202" s="46"/>
      <c r="L202" s="34">
        <f t="shared" si="59"/>
        <v>362.93968000000001</v>
      </c>
      <c r="M202" s="10">
        <f>L202*M200</f>
        <v>20687.561760000001</v>
      </c>
    </row>
    <row r="203" spans="1:16">
      <c r="A203" s="3" t="s">
        <v>35</v>
      </c>
      <c r="B203" s="41">
        <f>B204+B205</f>
        <v>0</v>
      </c>
      <c r="C203" s="42">
        <f>C204+C205</f>
        <v>0</v>
      </c>
      <c r="D203" s="42">
        <f>D204+D205</f>
        <v>12270.9125</v>
      </c>
      <c r="E203" s="41">
        <f>E204+E205</f>
        <v>258.59453000000002</v>
      </c>
      <c r="F203" s="41">
        <f t="shared" ref="F203:K203" si="65">F204+F205</f>
        <v>0</v>
      </c>
      <c r="G203" s="42">
        <f t="shared" si="65"/>
        <v>0</v>
      </c>
      <c r="H203" s="42">
        <f t="shared" si="65"/>
        <v>0</v>
      </c>
      <c r="I203" s="42">
        <f t="shared" si="65"/>
        <v>0</v>
      </c>
      <c r="J203" s="42">
        <f t="shared" si="65"/>
        <v>0</v>
      </c>
      <c r="K203" s="42">
        <f t="shared" si="65"/>
        <v>0</v>
      </c>
      <c r="L203" s="32">
        <f t="shared" si="59"/>
        <v>12529.507030000001</v>
      </c>
      <c r="M203">
        <v>80</v>
      </c>
    </row>
    <row r="204" spans="1:16">
      <c r="A204" s="5" t="s">
        <v>16</v>
      </c>
      <c r="B204" s="43"/>
      <c r="C204" s="44"/>
      <c r="D204" s="44">
        <v>12270.9125</v>
      </c>
      <c r="E204" s="43"/>
      <c r="F204" s="43"/>
      <c r="G204" s="44"/>
      <c r="H204" s="44"/>
      <c r="I204" s="44"/>
      <c r="J204" s="44"/>
      <c r="K204" s="44"/>
      <c r="L204" s="33">
        <f t="shared" si="59"/>
        <v>12270.9125</v>
      </c>
      <c r="M204" s="10">
        <f>M203*L204</f>
        <v>981673</v>
      </c>
      <c r="N204" s="23">
        <f>B204*M203</f>
        <v>0</v>
      </c>
      <c r="O204" s="23">
        <f>(C204+D204+G204+H204)*M203</f>
        <v>981673</v>
      </c>
    </row>
    <row r="205" spans="1:16" ht="15.75" thickBot="1">
      <c r="A205" s="6" t="s">
        <v>17</v>
      </c>
      <c r="B205" s="45"/>
      <c r="C205" s="46"/>
      <c r="D205" s="46"/>
      <c r="E205" s="45">
        <v>258.59453000000002</v>
      </c>
      <c r="F205" s="45"/>
      <c r="G205" s="46"/>
      <c r="H205" s="46"/>
      <c r="I205" s="46"/>
      <c r="J205" s="46"/>
      <c r="K205" s="46"/>
      <c r="L205" s="34">
        <f t="shared" si="59"/>
        <v>258.59453000000002</v>
      </c>
      <c r="M205" s="10">
        <f>L205*M203</f>
        <v>20687.562400000003</v>
      </c>
      <c r="P205">
        <f>E205*M203</f>
        <v>20687.562400000003</v>
      </c>
    </row>
    <row r="206" spans="1:16">
      <c r="A206" s="3" t="s">
        <v>36</v>
      </c>
      <c r="B206" s="41">
        <f>B207+B208</f>
        <v>0</v>
      </c>
      <c r="C206" s="42">
        <f>C207+C208</f>
        <v>0</v>
      </c>
      <c r="D206" s="42">
        <f>D207+D208</f>
        <v>18297.391299999999</v>
      </c>
      <c r="E206" s="41">
        <f>E207+E208</f>
        <v>899.45921999999996</v>
      </c>
      <c r="F206" s="41">
        <f t="shared" ref="F206:K206" si="66">F207+F208</f>
        <v>0</v>
      </c>
      <c r="G206" s="42">
        <f t="shared" si="66"/>
        <v>0</v>
      </c>
      <c r="H206" s="42">
        <f t="shared" si="66"/>
        <v>0</v>
      </c>
      <c r="I206" s="42">
        <f t="shared" si="66"/>
        <v>0</v>
      </c>
      <c r="J206" s="42">
        <f t="shared" si="66"/>
        <v>0</v>
      </c>
      <c r="K206" s="42">
        <f t="shared" si="66"/>
        <v>0</v>
      </c>
      <c r="L206" s="32">
        <f t="shared" si="59"/>
        <v>19196.85052</v>
      </c>
      <c r="M206">
        <v>23</v>
      </c>
    </row>
    <row r="207" spans="1:16">
      <c r="A207" s="5" t="s">
        <v>16</v>
      </c>
      <c r="B207" s="43"/>
      <c r="C207" s="44"/>
      <c r="D207" s="44">
        <v>18297.391299999999</v>
      </c>
      <c r="E207" s="43"/>
      <c r="F207" s="43"/>
      <c r="G207" s="44"/>
      <c r="H207" s="44"/>
      <c r="I207" s="44"/>
      <c r="J207" s="44"/>
      <c r="K207" s="44"/>
      <c r="L207" s="33">
        <f t="shared" si="59"/>
        <v>18297.391299999999</v>
      </c>
      <c r="M207" s="10">
        <f>M206*L207</f>
        <v>420839.9999</v>
      </c>
    </row>
    <row r="208" spans="1:16" ht="15.75" thickBot="1">
      <c r="A208" s="6" t="s">
        <v>17</v>
      </c>
      <c r="B208" s="45"/>
      <c r="C208" s="46"/>
      <c r="D208" s="46"/>
      <c r="E208" s="45">
        <v>899.45921999999996</v>
      </c>
      <c r="F208" s="45"/>
      <c r="G208" s="46"/>
      <c r="H208" s="46"/>
      <c r="I208" s="46"/>
      <c r="J208" s="46"/>
      <c r="K208" s="46"/>
      <c r="L208" s="34">
        <f t="shared" si="59"/>
        <v>899.45921999999996</v>
      </c>
      <c r="M208" s="10">
        <f>L208*M206</f>
        <v>20687.56206</v>
      </c>
    </row>
    <row r="209" spans="1:17">
      <c r="A209" s="3" t="s">
        <v>37</v>
      </c>
      <c r="B209" s="41">
        <f>B210+B211</f>
        <v>0</v>
      </c>
      <c r="C209" s="42">
        <f>C210+C211</f>
        <v>0</v>
      </c>
      <c r="D209" s="42">
        <f>D210+D211</f>
        <v>13497.71429</v>
      </c>
      <c r="E209" s="41">
        <f>E210+E211</f>
        <v>591.07320000000004</v>
      </c>
      <c r="F209" s="41">
        <f t="shared" ref="F209:K209" si="67">F210+F211</f>
        <v>0</v>
      </c>
      <c r="G209" s="42">
        <f t="shared" si="67"/>
        <v>0</v>
      </c>
      <c r="H209" s="42">
        <f t="shared" si="67"/>
        <v>0</v>
      </c>
      <c r="I209" s="42">
        <f t="shared" si="67"/>
        <v>0</v>
      </c>
      <c r="J209" s="42">
        <f t="shared" si="67"/>
        <v>0</v>
      </c>
      <c r="K209" s="42">
        <f t="shared" si="67"/>
        <v>0</v>
      </c>
      <c r="L209" s="32">
        <f t="shared" si="59"/>
        <v>14088.787490000001</v>
      </c>
      <c r="M209">
        <v>35</v>
      </c>
    </row>
    <row r="210" spans="1:17">
      <c r="A210" s="5" t="s">
        <v>16</v>
      </c>
      <c r="B210" s="43"/>
      <c r="C210" s="44"/>
      <c r="D210" s="44">
        <v>13497.71429</v>
      </c>
      <c r="E210" s="43"/>
      <c r="F210" s="43"/>
      <c r="G210" s="44"/>
      <c r="H210" s="44"/>
      <c r="I210" s="44"/>
      <c r="J210" s="44"/>
      <c r="K210" s="44"/>
      <c r="L210" s="33">
        <f t="shared" si="59"/>
        <v>13497.71429</v>
      </c>
      <c r="M210" s="10">
        <f>M209*L210</f>
        <v>472420.00014999998</v>
      </c>
      <c r="N210" s="30">
        <f>B210*M209</f>
        <v>0</v>
      </c>
      <c r="O210" s="30">
        <f>(C210+D210+G210+H210)*M209</f>
        <v>472420.00014999998</v>
      </c>
      <c r="P210" s="30"/>
    </row>
    <row r="211" spans="1:17" ht="15.75" thickBot="1">
      <c r="A211" s="6" t="s">
        <v>17</v>
      </c>
      <c r="B211" s="45"/>
      <c r="C211" s="46"/>
      <c r="D211" s="46"/>
      <c r="E211" s="45">
        <v>591.07320000000004</v>
      </c>
      <c r="F211" s="45"/>
      <c r="G211" s="46"/>
      <c r="H211" s="46"/>
      <c r="I211" s="46"/>
      <c r="J211" s="46"/>
      <c r="K211" s="46"/>
      <c r="L211" s="34">
        <f t="shared" si="59"/>
        <v>591.07320000000004</v>
      </c>
      <c r="M211" s="10">
        <f>L211*M209</f>
        <v>20687.562000000002</v>
      </c>
      <c r="N211" s="30">
        <f>J211*M209</f>
        <v>0</v>
      </c>
      <c r="O211" s="30">
        <f>(F211+K211)*M209</f>
        <v>0</v>
      </c>
      <c r="P211" s="30">
        <f>E211*M209</f>
        <v>20687.562000000002</v>
      </c>
    </row>
    <row r="217" spans="1:17" ht="18.75">
      <c r="A217" s="7" t="s">
        <v>60</v>
      </c>
      <c r="G217"/>
      <c r="H217"/>
      <c r="M217" s="1"/>
      <c r="N217" s="1"/>
      <c r="O217" s="1"/>
      <c r="P217" s="1"/>
      <c r="Q217" s="1"/>
    </row>
    <row r="218" spans="1:17" ht="45.2" customHeight="1">
      <c r="A218" s="77" t="s">
        <v>3</v>
      </c>
      <c r="B218" s="78" t="s">
        <v>1</v>
      </c>
      <c r="C218" s="78"/>
      <c r="D218" s="78"/>
      <c r="E218" s="77" t="s">
        <v>6</v>
      </c>
      <c r="F218" s="77"/>
      <c r="G218" s="77"/>
      <c r="H218" s="77"/>
      <c r="I218" s="77"/>
      <c r="J218" s="77"/>
      <c r="K218" s="77"/>
      <c r="L218" s="77" t="s">
        <v>14</v>
      </c>
    </row>
    <row r="219" spans="1:17" ht="78.75" customHeight="1">
      <c r="A219" s="77"/>
      <c r="B219" s="104" t="s">
        <v>2</v>
      </c>
      <c r="C219" s="104" t="s">
        <v>4</v>
      </c>
      <c r="D219" s="104" t="s">
        <v>5</v>
      </c>
      <c r="E219" s="104" t="s">
        <v>7</v>
      </c>
      <c r="F219" s="104" t="s">
        <v>8</v>
      </c>
      <c r="G219" s="104" t="s">
        <v>9</v>
      </c>
      <c r="H219" s="26" t="s">
        <v>10</v>
      </c>
      <c r="I219" s="2" t="s">
        <v>11</v>
      </c>
      <c r="J219" s="104" t="s">
        <v>12</v>
      </c>
      <c r="K219" s="104" t="s">
        <v>13</v>
      </c>
      <c r="L219" s="77"/>
    </row>
    <row r="220" spans="1:17" ht="10.5" customHeight="1" thickBot="1">
      <c r="A220" s="4">
        <v>1</v>
      </c>
      <c r="B220" s="4">
        <v>2</v>
      </c>
      <c r="C220" s="4">
        <v>3</v>
      </c>
      <c r="D220" s="4">
        <v>4</v>
      </c>
      <c r="E220" s="4">
        <v>5</v>
      </c>
      <c r="F220" s="4">
        <v>6</v>
      </c>
      <c r="G220" s="4">
        <v>7</v>
      </c>
      <c r="H220" s="4">
        <v>8</v>
      </c>
      <c r="I220" s="4">
        <v>9</v>
      </c>
      <c r="J220" s="4">
        <v>10</v>
      </c>
      <c r="K220" s="4">
        <v>11</v>
      </c>
      <c r="L220" s="4">
        <v>12</v>
      </c>
    </row>
    <row r="221" spans="1:17">
      <c r="A221" s="3" t="s">
        <v>28</v>
      </c>
      <c r="B221" s="41">
        <f>B222+B223</f>
        <v>0</v>
      </c>
      <c r="C221" s="42">
        <f>C222+C223</f>
        <v>0</v>
      </c>
      <c r="D221" s="42">
        <f>D222+D223</f>
        <v>14129</v>
      </c>
      <c r="E221" s="41">
        <f>E222+E223</f>
        <v>4137.5123999999996</v>
      </c>
      <c r="F221" s="41">
        <f t="shared" ref="F221:K221" si="68">F222+F223</f>
        <v>0</v>
      </c>
      <c r="G221" s="42">
        <f t="shared" si="68"/>
        <v>0</v>
      </c>
      <c r="H221" s="42">
        <f t="shared" si="68"/>
        <v>0</v>
      </c>
      <c r="I221" s="42">
        <f t="shared" si="68"/>
        <v>0</v>
      </c>
      <c r="J221" s="42">
        <f t="shared" si="68"/>
        <v>0</v>
      </c>
      <c r="K221" s="42">
        <f t="shared" si="68"/>
        <v>0</v>
      </c>
      <c r="L221" s="32">
        <f t="shared" ref="L221:L247" si="69">SUM(B221:K221)</f>
        <v>18266.5124</v>
      </c>
      <c r="M221">
        <v>5</v>
      </c>
    </row>
    <row r="222" spans="1:17">
      <c r="A222" s="5" t="s">
        <v>16</v>
      </c>
      <c r="B222" s="43"/>
      <c r="C222" s="44"/>
      <c r="D222" s="44">
        <v>14129</v>
      </c>
      <c r="E222" s="43"/>
      <c r="F222" s="43"/>
      <c r="G222" s="44"/>
      <c r="H222" s="44"/>
      <c r="I222" s="44"/>
      <c r="J222" s="44"/>
      <c r="K222" s="44"/>
      <c r="L222" s="33">
        <f t="shared" si="69"/>
        <v>14129</v>
      </c>
      <c r="M222" s="10">
        <f>M221*L222</f>
        <v>70645</v>
      </c>
    </row>
    <row r="223" spans="1:17" ht="15.75" thickBot="1">
      <c r="A223" s="6" t="s">
        <v>17</v>
      </c>
      <c r="B223" s="45"/>
      <c r="C223" s="46"/>
      <c r="D223" s="46"/>
      <c r="E223" s="45">
        <v>4137.5123999999996</v>
      </c>
      <c r="F223" s="45"/>
      <c r="G223" s="46"/>
      <c r="H223" s="46"/>
      <c r="I223" s="46"/>
      <c r="J223" s="46"/>
      <c r="K223" s="46"/>
      <c r="L223" s="34">
        <f t="shared" si="69"/>
        <v>4137.5123999999996</v>
      </c>
      <c r="M223" s="10">
        <f>L223*M221</f>
        <v>20687.561999999998</v>
      </c>
    </row>
    <row r="224" spans="1:17">
      <c r="A224" s="3" t="s">
        <v>30</v>
      </c>
      <c r="B224" s="41">
        <f>B225+B226</f>
        <v>0</v>
      </c>
      <c r="C224" s="42">
        <f>C225+C226</f>
        <v>0</v>
      </c>
      <c r="D224" s="42">
        <f>D225+D226</f>
        <v>17179.2</v>
      </c>
      <c r="E224" s="41">
        <f>E225+E226</f>
        <v>2068.7561999999998</v>
      </c>
      <c r="F224" s="41">
        <f t="shared" ref="F224:K224" si="70">F225+F226</f>
        <v>0</v>
      </c>
      <c r="G224" s="42">
        <f t="shared" si="70"/>
        <v>0</v>
      </c>
      <c r="H224" s="42">
        <f t="shared" si="70"/>
        <v>0</v>
      </c>
      <c r="I224" s="42">
        <f t="shared" si="70"/>
        <v>0</v>
      </c>
      <c r="J224" s="42">
        <f t="shared" si="70"/>
        <v>0</v>
      </c>
      <c r="K224" s="42">
        <f t="shared" si="70"/>
        <v>0</v>
      </c>
      <c r="L224" s="32">
        <f t="shared" si="69"/>
        <v>19247.956200000001</v>
      </c>
      <c r="M224">
        <v>10</v>
      </c>
    </row>
    <row r="225" spans="1:16">
      <c r="A225" s="5" t="s">
        <v>16</v>
      </c>
      <c r="B225" s="43"/>
      <c r="C225" s="44"/>
      <c r="D225" s="44">
        <v>17179.2</v>
      </c>
      <c r="E225" s="43"/>
      <c r="F225" s="43"/>
      <c r="G225" s="44"/>
      <c r="H225" s="44"/>
      <c r="I225" s="44"/>
      <c r="J225" s="44"/>
      <c r="K225" s="44"/>
      <c r="L225" s="33">
        <f t="shared" si="69"/>
        <v>17179.2</v>
      </c>
      <c r="M225" s="10">
        <f>M224*L225</f>
        <v>171792</v>
      </c>
    </row>
    <row r="226" spans="1:16" ht="15.75" thickBot="1">
      <c r="A226" s="6" t="s">
        <v>17</v>
      </c>
      <c r="B226" s="45"/>
      <c r="C226" s="46"/>
      <c r="D226" s="46"/>
      <c r="E226" s="45">
        <v>2068.7561999999998</v>
      </c>
      <c r="F226" s="45"/>
      <c r="G226" s="46"/>
      <c r="H226" s="46"/>
      <c r="I226" s="46"/>
      <c r="J226" s="46"/>
      <c r="K226" s="46"/>
      <c r="L226" s="34">
        <f t="shared" si="69"/>
        <v>2068.7561999999998</v>
      </c>
      <c r="M226" s="10">
        <f>L226*M224</f>
        <v>20687.561999999998</v>
      </c>
    </row>
    <row r="227" spans="1:16">
      <c r="A227" s="3" t="s">
        <v>31</v>
      </c>
      <c r="B227" s="41">
        <f>B228+B229</f>
        <v>0</v>
      </c>
      <c r="C227" s="42">
        <f>C228+C229</f>
        <v>0</v>
      </c>
      <c r="D227" s="42">
        <f>D228+D229</f>
        <v>9946.2000000000007</v>
      </c>
      <c r="E227" s="41">
        <f>E228+E229</f>
        <v>4137.5123999999996</v>
      </c>
      <c r="F227" s="41">
        <f t="shared" ref="F227:K227" si="71">F228+F229</f>
        <v>0</v>
      </c>
      <c r="G227" s="42">
        <f t="shared" si="71"/>
        <v>0</v>
      </c>
      <c r="H227" s="42">
        <f t="shared" si="71"/>
        <v>0</v>
      </c>
      <c r="I227" s="42">
        <f t="shared" si="71"/>
        <v>0</v>
      </c>
      <c r="J227" s="42">
        <f t="shared" si="71"/>
        <v>0</v>
      </c>
      <c r="K227" s="42">
        <f t="shared" si="71"/>
        <v>0</v>
      </c>
      <c r="L227" s="32">
        <f t="shared" si="69"/>
        <v>14083.7124</v>
      </c>
      <c r="M227">
        <v>5</v>
      </c>
    </row>
    <row r="228" spans="1:16">
      <c r="A228" s="5" t="s">
        <v>16</v>
      </c>
      <c r="B228" s="43"/>
      <c r="C228" s="44"/>
      <c r="D228" s="44">
        <v>9946.2000000000007</v>
      </c>
      <c r="E228" s="43"/>
      <c r="F228" s="43"/>
      <c r="G228" s="44"/>
      <c r="H228" s="44"/>
      <c r="I228" s="44"/>
      <c r="J228" s="44"/>
      <c r="K228" s="44"/>
      <c r="L228" s="33">
        <f t="shared" si="69"/>
        <v>9946.2000000000007</v>
      </c>
      <c r="M228" s="10">
        <f>M227*L228</f>
        <v>49731</v>
      </c>
    </row>
    <row r="229" spans="1:16" ht="15.75" thickBot="1">
      <c r="A229" s="6" t="s">
        <v>17</v>
      </c>
      <c r="B229" s="45"/>
      <c r="C229" s="46"/>
      <c r="D229" s="46"/>
      <c r="E229" s="45">
        <v>4137.5123999999996</v>
      </c>
      <c r="F229" s="45"/>
      <c r="G229" s="46"/>
      <c r="H229" s="46"/>
      <c r="I229" s="46"/>
      <c r="J229" s="46"/>
      <c r="K229" s="46"/>
      <c r="L229" s="34">
        <f t="shared" si="69"/>
        <v>4137.5123999999996</v>
      </c>
      <c r="M229" s="10">
        <f>L229*M227</f>
        <v>20687.561999999998</v>
      </c>
    </row>
    <row r="230" spans="1:16">
      <c r="A230" s="3" t="s">
        <v>32</v>
      </c>
      <c r="B230" s="41">
        <f>B231+B232</f>
        <v>0</v>
      </c>
      <c r="C230" s="42">
        <f>C231+C232</f>
        <v>0</v>
      </c>
      <c r="D230" s="42">
        <f>D231+D232</f>
        <v>13816.833329999999</v>
      </c>
      <c r="E230" s="41">
        <f>E231+E232</f>
        <v>1723.9635000000001</v>
      </c>
      <c r="F230" s="41">
        <f t="shared" ref="F230:K230" si="72">F231+F232</f>
        <v>0</v>
      </c>
      <c r="G230" s="42">
        <f t="shared" si="72"/>
        <v>0</v>
      </c>
      <c r="H230" s="42">
        <f t="shared" si="72"/>
        <v>0</v>
      </c>
      <c r="I230" s="42">
        <f t="shared" si="72"/>
        <v>0</v>
      </c>
      <c r="J230" s="42">
        <f t="shared" si="72"/>
        <v>0</v>
      </c>
      <c r="K230" s="42">
        <f t="shared" si="72"/>
        <v>0</v>
      </c>
      <c r="L230" s="32">
        <f t="shared" si="69"/>
        <v>15540.796829999999</v>
      </c>
      <c r="M230">
        <v>12</v>
      </c>
    </row>
    <row r="231" spans="1:16">
      <c r="A231" s="5" t="s">
        <v>16</v>
      </c>
      <c r="B231" s="43"/>
      <c r="C231" s="44"/>
      <c r="D231" s="44">
        <v>13816.833329999999</v>
      </c>
      <c r="E231" s="43"/>
      <c r="F231" s="43"/>
      <c r="G231" s="44"/>
      <c r="H231" s="44"/>
      <c r="I231" s="44"/>
      <c r="J231" s="44"/>
      <c r="K231" s="44"/>
      <c r="L231" s="33">
        <f t="shared" si="69"/>
        <v>13816.833329999999</v>
      </c>
      <c r="M231" s="10">
        <f>M230*L231</f>
        <v>165801.99995999999</v>
      </c>
      <c r="N231" s="30">
        <f>B231*M230</f>
        <v>0</v>
      </c>
      <c r="O231" s="30">
        <f>(C231+D231+G231+H231)*M230</f>
        <v>165801.99995999999</v>
      </c>
      <c r="P231" s="30"/>
    </row>
    <row r="232" spans="1:16" ht="15.75" thickBot="1">
      <c r="A232" s="6" t="s">
        <v>17</v>
      </c>
      <c r="B232" s="45"/>
      <c r="C232" s="46"/>
      <c r="D232" s="46"/>
      <c r="E232" s="45">
        <v>1723.9635000000001</v>
      </c>
      <c r="F232" s="45"/>
      <c r="G232" s="46"/>
      <c r="H232" s="46"/>
      <c r="I232" s="46"/>
      <c r="J232" s="46"/>
      <c r="K232" s="46"/>
      <c r="L232" s="34">
        <f t="shared" si="69"/>
        <v>1723.9635000000001</v>
      </c>
      <c r="M232" s="10">
        <f>L232*M230</f>
        <v>20687.562000000002</v>
      </c>
      <c r="N232" s="30">
        <f>J232*M230</f>
        <v>0</v>
      </c>
      <c r="O232" s="30">
        <f>(F232+K232)*M230</f>
        <v>0</v>
      </c>
      <c r="P232" s="30">
        <f>E232*M230</f>
        <v>20687.562000000002</v>
      </c>
    </row>
    <row r="233" spans="1:16">
      <c r="A233" s="3" t="s">
        <v>33</v>
      </c>
      <c r="B233" s="41">
        <f>B234+B235</f>
        <v>0</v>
      </c>
      <c r="C233" s="42">
        <f>C234+C235</f>
        <v>0</v>
      </c>
      <c r="D233" s="42">
        <f>D234+D235</f>
        <v>12480.416670000001</v>
      </c>
      <c r="E233" s="41">
        <f>E234+E235</f>
        <v>1723.9635000000001</v>
      </c>
      <c r="F233" s="41">
        <f t="shared" ref="F233:K233" si="73">F234+F235</f>
        <v>0</v>
      </c>
      <c r="G233" s="42">
        <f t="shared" si="73"/>
        <v>0</v>
      </c>
      <c r="H233" s="42">
        <f t="shared" si="73"/>
        <v>0</v>
      </c>
      <c r="I233" s="42">
        <f t="shared" si="73"/>
        <v>0</v>
      </c>
      <c r="J233" s="42">
        <f t="shared" si="73"/>
        <v>0</v>
      </c>
      <c r="K233" s="42">
        <f t="shared" si="73"/>
        <v>0</v>
      </c>
      <c r="L233" s="32">
        <f t="shared" si="69"/>
        <v>14204.38017</v>
      </c>
      <c r="M233">
        <v>12</v>
      </c>
    </row>
    <row r="234" spans="1:16">
      <c r="A234" s="5" t="s">
        <v>16</v>
      </c>
      <c r="B234" s="43"/>
      <c r="C234" s="44"/>
      <c r="D234" s="44">
        <v>12480.416670000001</v>
      </c>
      <c r="E234" s="43"/>
      <c r="F234" s="43"/>
      <c r="G234" s="44"/>
      <c r="H234" s="44"/>
      <c r="I234" s="44"/>
      <c r="J234" s="44"/>
      <c r="K234" s="44"/>
      <c r="L234" s="33">
        <f t="shared" si="69"/>
        <v>12480.416670000001</v>
      </c>
      <c r="M234" s="10">
        <f>M233*L234</f>
        <v>149765.00004000001</v>
      </c>
    </row>
    <row r="235" spans="1:16" ht="15.75" thickBot="1">
      <c r="A235" s="6" t="s">
        <v>17</v>
      </c>
      <c r="B235" s="45"/>
      <c r="C235" s="46"/>
      <c r="D235" s="46"/>
      <c r="E235" s="45">
        <v>1723.9635000000001</v>
      </c>
      <c r="F235" s="45"/>
      <c r="G235" s="46"/>
      <c r="H235" s="46"/>
      <c r="I235" s="46"/>
      <c r="J235" s="46"/>
      <c r="K235" s="46"/>
      <c r="L235" s="34">
        <f t="shared" si="69"/>
        <v>1723.9635000000001</v>
      </c>
      <c r="M235" s="10">
        <f>L235*M233</f>
        <v>20687.562000000002</v>
      </c>
    </row>
    <row r="236" spans="1:16">
      <c r="A236" s="3" t="s">
        <v>34</v>
      </c>
      <c r="B236" s="41">
        <f>B237+B238</f>
        <v>0</v>
      </c>
      <c r="C236" s="42">
        <f>C237+C238</f>
        <v>0</v>
      </c>
      <c r="D236" s="42">
        <f>D237+D238</f>
        <v>15603</v>
      </c>
      <c r="E236" s="41">
        <f>E237+E238</f>
        <v>5171.8905000000004</v>
      </c>
      <c r="F236" s="41">
        <f t="shared" ref="F236:K236" si="74">F237+F238</f>
        <v>0</v>
      </c>
      <c r="G236" s="42">
        <f t="shared" si="74"/>
        <v>0</v>
      </c>
      <c r="H236" s="42">
        <f t="shared" si="74"/>
        <v>0</v>
      </c>
      <c r="I236" s="42">
        <f t="shared" si="74"/>
        <v>0</v>
      </c>
      <c r="J236" s="42">
        <f t="shared" si="74"/>
        <v>0</v>
      </c>
      <c r="K236" s="42">
        <f t="shared" si="74"/>
        <v>0</v>
      </c>
      <c r="L236" s="32">
        <f t="shared" si="69"/>
        <v>20774.890500000001</v>
      </c>
      <c r="M236">
        <v>4</v>
      </c>
      <c r="P236">
        <f>M236*E236</f>
        <v>20687.562000000002</v>
      </c>
    </row>
    <row r="237" spans="1:16">
      <c r="A237" s="5" t="s">
        <v>16</v>
      </c>
      <c r="B237" s="43"/>
      <c r="C237" s="44"/>
      <c r="D237" s="44">
        <v>15603</v>
      </c>
      <c r="E237" s="43"/>
      <c r="F237" s="43"/>
      <c r="G237" s="44"/>
      <c r="H237" s="44"/>
      <c r="I237" s="44"/>
      <c r="J237" s="44"/>
      <c r="K237" s="44"/>
      <c r="L237" s="33">
        <f t="shared" si="69"/>
        <v>15603</v>
      </c>
      <c r="M237" s="10">
        <f>M236*L237</f>
        <v>62412</v>
      </c>
    </row>
    <row r="238" spans="1:16" ht="15.75" thickBot="1">
      <c r="A238" s="6" t="s">
        <v>17</v>
      </c>
      <c r="B238" s="45"/>
      <c r="C238" s="46"/>
      <c r="D238" s="46"/>
      <c r="E238" s="45">
        <v>5171.8905000000004</v>
      </c>
      <c r="F238" s="45"/>
      <c r="G238" s="46"/>
      <c r="H238" s="46"/>
      <c r="I238" s="46"/>
      <c r="J238" s="46"/>
      <c r="K238" s="46"/>
      <c r="L238" s="34">
        <f t="shared" si="69"/>
        <v>5171.8905000000004</v>
      </c>
      <c r="M238" s="10">
        <f>L238*M236</f>
        <v>20687.562000000002</v>
      </c>
    </row>
    <row r="239" spans="1:16">
      <c r="A239" s="3" t="s">
        <v>35</v>
      </c>
      <c r="B239" s="41">
        <f>B240+B241</f>
        <v>0</v>
      </c>
      <c r="C239" s="42">
        <f>C240+C241</f>
        <v>0</v>
      </c>
      <c r="D239" s="42">
        <f>D240+D241</f>
        <v>12141.904759999999</v>
      </c>
      <c r="E239" s="41">
        <f>E240+E241</f>
        <v>985.12199999999996</v>
      </c>
      <c r="F239" s="41">
        <f t="shared" ref="F239:K239" si="75">F240+F241</f>
        <v>0</v>
      </c>
      <c r="G239" s="42">
        <f t="shared" si="75"/>
        <v>0</v>
      </c>
      <c r="H239" s="42">
        <f t="shared" si="75"/>
        <v>0</v>
      </c>
      <c r="I239" s="42">
        <f t="shared" si="75"/>
        <v>0</v>
      </c>
      <c r="J239" s="42">
        <f t="shared" si="75"/>
        <v>0</v>
      </c>
      <c r="K239" s="42">
        <f t="shared" si="75"/>
        <v>0</v>
      </c>
      <c r="L239" s="32">
        <f t="shared" si="69"/>
        <v>13127.026759999999</v>
      </c>
      <c r="M239">
        <v>21</v>
      </c>
    </row>
    <row r="240" spans="1:16">
      <c r="A240" s="5" t="s">
        <v>16</v>
      </c>
      <c r="B240" s="43"/>
      <c r="C240" s="44"/>
      <c r="D240" s="44">
        <v>12141.904759999999</v>
      </c>
      <c r="E240" s="43"/>
      <c r="F240" s="43"/>
      <c r="G240" s="44"/>
      <c r="H240" s="44"/>
      <c r="I240" s="44"/>
      <c r="J240" s="44"/>
      <c r="K240" s="44"/>
      <c r="L240" s="33">
        <f t="shared" si="69"/>
        <v>12141.904759999999</v>
      </c>
      <c r="M240" s="10">
        <f>M239*L240</f>
        <v>254979.99995999999</v>
      </c>
      <c r="N240" s="23">
        <f>B240*M239</f>
        <v>0</v>
      </c>
      <c r="O240" s="23">
        <f>(C240+D240+G240+H240)*M239</f>
        <v>254979.99995999999</v>
      </c>
    </row>
    <row r="241" spans="1:17" ht="15.75" thickBot="1">
      <c r="A241" s="6" t="s">
        <v>17</v>
      </c>
      <c r="B241" s="45"/>
      <c r="C241" s="46"/>
      <c r="D241" s="46"/>
      <c r="E241" s="45">
        <v>985.12199999999996</v>
      </c>
      <c r="F241" s="45"/>
      <c r="G241" s="46"/>
      <c r="H241" s="46"/>
      <c r="I241" s="46"/>
      <c r="J241" s="46"/>
      <c r="K241" s="46"/>
      <c r="L241" s="34">
        <f t="shared" si="69"/>
        <v>985.12199999999996</v>
      </c>
      <c r="M241" s="10">
        <f>L241*M239</f>
        <v>20687.561999999998</v>
      </c>
      <c r="P241">
        <f>E241*M239</f>
        <v>20687.561999999998</v>
      </c>
    </row>
    <row r="242" spans="1:17">
      <c r="A242" s="3" t="s">
        <v>36</v>
      </c>
      <c r="B242" s="41">
        <f>B243+B244</f>
        <v>0</v>
      </c>
      <c r="C242" s="42">
        <f>C243+C244</f>
        <v>0</v>
      </c>
      <c r="D242" s="42">
        <f>D243+D244</f>
        <v>18036</v>
      </c>
      <c r="E242" s="41">
        <f>E243+E244</f>
        <v>6895.8540000000003</v>
      </c>
      <c r="F242" s="41">
        <f t="shared" ref="F242:K242" si="76">F243+F244</f>
        <v>0</v>
      </c>
      <c r="G242" s="42">
        <f t="shared" si="76"/>
        <v>0</v>
      </c>
      <c r="H242" s="42">
        <f t="shared" si="76"/>
        <v>0</v>
      </c>
      <c r="I242" s="42">
        <f t="shared" si="76"/>
        <v>0</v>
      </c>
      <c r="J242" s="42">
        <f t="shared" si="76"/>
        <v>0</v>
      </c>
      <c r="K242" s="42">
        <f t="shared" si="76"/>
        <v>0</v>
      </c>
      <c r="L242" s="32">
        <f t="shared" si="69"/>
        <v>24931.853999999999</v>
      </c>
      <c r="M242">
        <v>3</v>
      </c>
    </row>
    <row r="243" spans="1:17">
      <c r="A243" s="5" t="s">
        <v>16</v>
      </c>
      <c r="B243" s="43"/>
      <c r="C243" s="44"/>
      <c r="D243" s="44">
        <v>18036</v>
      </c>
      <c r="E243" s="43"/>
      <c r="F243" s="43"/>
      <c r="G243" s="44"/>
      <c r="H243" s="44"/>
      <c r="I243" s="44"/>
      <c r="J243" s="44"/>
      <c r="K243" s="44"/>
      <c r="L243" s="33">
        <f t="shared" si="69"/>
        <v>18036</v>
      </c>
      <c r="M243" s="10">
        <f>M242*L243</f>
        <v>54108</v>
      </c>
    </row>
    <row r="244" spans="1:17" ht="15.75" thickBot="1">
      <c r="A244" s="6" t="s">
        <v>17</v>
      </c>
      <c r="B244" s="45"/>
      <c r="C244" s="46"/>
      <c r="D244" s="46"/>
      <c r="E244" s="45">
        <v>6895.8540000000003</v>
      </c>
      <c r="F244" s="45"/>
      <c r="G244" s="46"/>
      <c r="H244" s="46"/>
      <c r="I244" s="46"/>
      <c r="J244" s="46"/>
      <c r="K244" s="46"/>
      <c r="L244" s="34">
        <f t="shared" si="69"/>
        <v>6895.8540000000003</v>
      </c>
      <c r="M244" s="10">
        <f>L244*M242</f>
        <v>20687.562000000002</v>
      </c>
    </row>
    <row r="245" spans="1:17">
      <c r="A245" s="3" t="s">
        <v>37</v>
      </c>
      <c r="B245" s="41">
        <f>B246+B247</f>
        <v>0</v>
      </c>
      <c r="C245" s="42">
        <f>C246+C247</f>
        <v>0</v>
      </c>
      <c r="D245" s="42">
        <f>D246+D247</f>
        <v>0</v>
      </c>
      <c r="E245" s="41">
        <f>E246+E247</f>
        <v>0</v>
      </c>
      <c r="F245" s="41">
        <f t="shared" ref="F245:K245" si="77">F246+F247</f>
        <v>0</v>
      </c>
      <c r="G245" s="42">
        <f t="shared" si="77"/>
        <v>0</v>
      </c>
      <c r="H245" s="42">
        <f t="shared" si="77"/>
        <v>0</v>
      </c>
      <c r="I245" s="42">
        <f t="shared" si="77"/>
        <v>0</v>
      </c>
      <c r="J245" s="42">
        <f t="shared" si="77"/>
        <v>0</v>
      </c>
      <c r="K245" s="42">
        <f t="shared" si="77"/>
        <v>0</v>
      </c>
      <c r="L245" s="32">
        <f t="shared" si="69"/>
        <v>0</v>
      </c>
    </row>
    <row r="246" spans="1:17">
      <c r="A246" s="5" t="s">
        <v>16</v>
      </c>
      <c r="B246" s="43"/>
      <c r="C246" s="44"/>
      <c r="D246" s="44"/>
      <c r="E246" s="43"/>
      <c r="F246" s="43"/>
      <c r="G246" s="44"/>
      <c r="H246" s="44"/>
      <c r="I246" s="44"/>
      <c r="J246" s="44"/>
      <c r="K246" s="44"/>
      <c r="L246" s="33">
        <f t="shared" si="69"/>
        <v>0</v>
      </c>
      <c r="M246" s="10">
        <f>M245*L246</f>
        <v>0</v>
      </c>
      <c r="N246" s="30">
        <f>B246*M245</f>
        <v>0</v>
      </c>
      <c r="O246" s="30">
        <f>(C246+D246+G246+H246)*M245</f>
        <v>0</v>
      </c>
      <c r="P246" s="30"/>
    </row>
    <row r="247" spans="1:17" ht="15.75" thickBot="1">
      <c r="A247" s="6" t="s">
        <v>17</v>
      </c>
      <c r="B247" s="45"/>
      <c r="C247" s="46"/>
      <c r="D247" s="46"/>
      <c r="E247" s="45"/>
      <c r="F247" s="45"/>
      <c r="G247" s="46"/>
      <c r="H247" s="46"/>
      <c r="I247" s="46"/>
      <c r="J247" s="46"/>
      <c r="K247" s="46"/>
      <c r="L247" s="34">
        <f t="shared" si="69"/>
        <v>0</v>
      </c>
      <c r="M247" s="10">
        <f>L247*M245</f>
        <v>0</v>
      </c>
      <c r="N247" s="30">
        <f>J247*M245</f>
        <v>0</v>
      </c>
      <c r="O247" s="30">
        <f>(F247+K247)*M245</f>
        <v>0</v>
      </c>
      <c r="P247" s="30">
        <f>E247*M245</f>
        <v>0</v>
      </c>
    </row>
    <row r="253" spans="1:17" ht="18.75">
      <c r="A253" s="7" t="s">
        <v>18</v>
      </c>
      <c r="G253"/>
      <c r="H253"/>
      <c r="M253" s="1"/>
      <c r="N253" s="1"/>
      <c r="O253" s="1"/>
      <c r="P253" s="1"/>
      <c r="Q253" s="1"/>
    </row>
    <row r="254" spans="1:17" ht="46.5" customHeight="1">
      <c r="A254" s="77" t="s">
        <v>3</v>
      </c>
      <c r="B254" s="78" t="s">
        <v>1</v>
      </c>
      <c r="C254" s="78"/>
      <c r="D254" s="78"/>
      <c r="E254" s="77" t="s">
        <v>6</v>
      </c>
      <c r="F254" s="77"/>
      <c r="G254" s="77"/>
      <c r="H254" s="77"/>
      <c r="I254" s="77"/>
      <c r="J254" s="77"/>
      <c r="K254" s="77"/>
      <c r="L254" s="77" t="s">
        <v>14</v>
      </c>
    </row>
    <row r="255" spans="1:17" ht="78.75" customHeight="1">
      <c r="A255" s="77"/>
      <c r="B255" s="104" t="s">
        <v>2</v>
      </c>
      <c r="C255" s="104" t="s">
        <v>4</v>
      </c>
      <c r="D255" s="104" t="s">
        <v>5</v>
      </c>
      <c r="E255" s="104" t="s">
        <v>7</v>
      </c>
      <c r="F255" s="104" t="s">
        <v>8</v>
      </c>
      <c r="G255" s="104" t="s">
        <v>9</v>
      </c>
      <c r="H255" s="26" t="s">
        <v>10</v>
      </c>
      <c r="I255" s="2" t="s">
        <v>11</v>
      </c>
      <c r="J255" s="104" t="s">
        <v>12</v>
      </c>
      <c r="K255" s="104" t="s">
        <v>13</v>
      </c>
      <c r="L255" s="77"/>
    </row>
    <row r="256" spans="1:17" ht="10.5" customHeight="1" thickBot="1">
      <c r="A256" s="4">
        <v>1</v>
      </c>
      <c r="B256" s="4">
        <v>2</v>
      </c>
      <c r="C256" s="4">
        <v>3</v>
      </c>
      <c r="D256" s="4">
        <v>4</v>
      </c>
      <c r="E256" s="4">
        <v>5</v>
      </c>
      <c r="F256" s="4">
        <v>6</v>
      </c>
      <c r="G256" s="4">
        <v>7</v>
      </c>
      <c r="H256" s="4">
        <v>8</v>
      </c>
      <c r="I256" s="4">
        <v>9</v>
      </c>
      <c r="J256" s="4">
        <v>10</v>
      </c>
      <c r="K256" s="4">
        <v>11</v>
      </c>
      <c r="L256" s="4">
        <v>12</v>
      </c>
    </row>
    <row r="257" spans="1:16">
      <c r="A257" s="3" t="s">
        <v>28</v>
      </c>
      <c r="B257" s="41">
        <f>B258+B259</f>
        <v>12649.252899999999</v>
      </c>
      <c r="C257" s="42">
        <f>C258+C259</f>
        <v>0</v>
      </c>
      <c r="D257" s="42">
        <f>D258+D259</f>
        <v>0</v>
      </c>
      <c r="E257" s="41">
        <f>E258+E259</f>
        <v>827.50239999999997</v>
      </c>
      <c r="F257" s="41">
        <f t="shared" ref="F257:K257" si="78">F258+F259</f>
        <v>0</v>
      </c>
      <c r="G257" s="42">
        <f t="shared" si="78"/>
        <v>0</v>
      </c>
      <c r="H257" s="42">
        <f t="shared" si="78"/>
        <v>0</v>
      </c>
      <c r="I257" s="42">
        <f t="shared" si="78"/>
        <v>0</v>
      </c>
      <c r="J257" s="42">
        <f t="shared" si="78"/>
        <v>0</v>
      </c>
      <c r="K257" s="42">
        <f t="shared" si="78"/>
        <v>0</v>
      </c>
      <c r="L257" s="32">
        <f t="shared" ref="L257:L283" si="79">SUM(B257:K257)</f>
        <v>13476.755299999999</v>
      </c>
      <c r="M257">
        <v>25</v>
      </c>
    </row>
    <row r="258" spans="1:16">
      <c r="A258" s="5" t="s">
        <v>16</v>
      </c>
      <c r="B258" s="43">
        <v>12649.252899999999</v>
      </c>
      <c r="C258" s="44"/>
      <c r="D258" s="44"/>
      <c r="E258" s="43"/>
      <c r="F258" s="43"/>
      <c r="G258" s="44"/>
      <c r="H258" s="44"/>
      <c r="I258" s="44"/>
      <c r="J258" s="44"/>
      <c r="K258" s="44"/>
      <c r="L258" s="33">
        <f t="shared" si="79"/>
        <v>12649.252899999999</v>
      </c>
      <c r="M258" s="10">
        <f>M257*L258</f>
        <v>316231.32250000001</v>
      </c>
    </row>
    <row r="259" spans="1:16" ht="15.75" thickBot="1">
      <c r="A259" s="6" t="s">
        <v>17</v>
      </c>
      <c r="B259" s="45"/>
      <c r="C259" s="46"/>
      <c r="D259" s="46"/>
      <c r="E259" s="45">
        <v>827.50239999999997</v>
      </c>
      <c r="F259" s="45"/>
      <c r="G259" s="46"/>
      <c r="H259" s="46"/>
      <c r="I259" s="46"/>
      <c r="J259" s="46"/>
      <c r="K259" s="46"/>
      <c r="L259" s="34">
        <f t="shared" si="79"/>
        <v>827.50239999999997</v>
      </c>
      <c r="M259" s="10">
        <f>L259*M257</f>
        <v>20687.559999999998</v>
      </c>
    </row>
    <row r="260" spans="1:16">
      <c r="A260" s="3" t="s">
        <v>30</v>
      </c>
      <c r="B260" s="41">
        <f>B261+B262</f>
        <v>12649.252899999999</v>
      </c>
      <c r="C260" s="42">
        <f>C261+C262</f>
        <v>0</v>
      </c>
      <c r="D260" s="42">
        <f>D261+D262</f>
        <v>0</v>
      </c>
      <c r="E260" s="41">
        <f>E261+E262</f>
        <v>827.50247999999999</v>
      </c>
      <c r="F260" s="41">
        <f t="shared" ref="F260:K260" si="80">F261+F262</f>
        <v>0</v>
      </c>
      <c r="G260" s="42">
        <f t="shared" si="80"/>
        <v>0</v>
      </c>
      <c r="H260" s="42">
        <f t="shared" si="80"/>
        <v>0</v>
      </c>
      <c r="I260" s="42">
        <f t="shared" si="80"/>
        <v>0</v>
      </c>
      <c r="J260" s="42">
        <f t="shared" si="80"/>
        <v>0</v>
      </c>
      <c r="K260" s="42">
        <f t="shared" si="80"/>
        <v>0</v>
      </c>
      <c r="L260" s="32">
        <f t="shared" si="79"/>
        <v>13476.755379999999</v>
      </c>
      <c r="M260">
        <v>25</v>
      </c>
    </row>
    <row r="261" spans="1:16">
      <c r="A261" s="5" t="s">
        <v>16</v>
      </c>
      <c r="B261" s="43">
        <v>12649.252899999999</v>
      </c>
      <c r="C261" s="44"/>
      <c r="D261" s="44"/>
      <c r="E261" s="43"/>
      <c r="F261" s="43"/>
      <c r="G261" s="44"/>
      <c r="H261" s="44"/>
      <c r="I261" s="44"/>
      <c r="J261" s="44"/>
      <c r="K261" s="44"/>
      <c r="L261" s="33">
        <f t="shared" si="79"/>
        <v>12649.252899999999</v>
      </c>
      <c r="M261" s="10">
        <f>M260*L261</f>
        <v>316231.32250000001</v>
      </c>
    </row>
    <row r="262" spans="1:16" ht="15.75" thickBot="1">
      <c r="A262" s="6" t="s">
        <v>17</v>
      </c>
      <c r="B262" s="45"/>
      <c r="C262" s="46"/>
      <c r="D262" s="46"/>
      <c r="E262" s="45">
        <v>827.50247999999999</v>
      </c>
      <c r="F262" s="45"/>
      <c r="G262" s="46"/>
      <c r="H262" s="46"/>
      <c r="I262" s="46"/>
      <c r="J262" s="46"/>
      <c r="K262" s="46"/>
      <c r="L262" s="34">
        <f t="shared" si="79"/>
        <v>827.50247999999999</v>
      </c>
      <c r="M262" s="10">
        <f>L262*M260</f>
        <v>20687.561999999998</v>
      </c>
    </row>
    <row r="263" spans="1:16">
      <c r="A263" s="3" t="s">
        <v>31</v>
      </c>
      <c r="B263" s="41">
        <f>B264+B265</f>
        <v>11499.320809999999</v>
      </c>
      <c r="C263" s="42">
        <f>C264+C265</f>
        <v>0</v>
      </c>
      <c r="D263" s="42">
        <f>D264+D265</f>
        <v>0</v>
      </c>
      <c r="E263" s="41">
        <f>E264+E265</f>
        <v>376.13749000000001</v>
      </c>
      <c r="F263" s="41">
        <f t="shared" ref="F263:K263" si="81">F264+F265</f>
        <v>0</v>
      </c>
      <c r="G263" s="42">
        <f t="shared" si="81"/>
        <v>0</v>
      </c>
      <c r="H263" s="42">
        <f t="shared" si="81"/>
        <v>0</v>
      </c>
      <c r="I263" s="42">
        <f t="shared" si="81"/>
        <v>0</v>
      </c>
      <c r="J263" s="42">
        <f t="shared" si="81"/>
        <v>0</v>
      </c>
      <c r="K263" s="42">
        <f t="shared" si="81"/>
        <v>0</v>
      </c>
      <c r="L263" s="32">
        <f t="shared" si="79"/>
        <v>11875.458299999998</v>
      </c>
      <c r="M263">
        <v>55</v>
      </c>
    </row>
    <row r="264" spans="1:16">
      <c r="A264" s="5" t="s">
        <v>16</v>
      </c>
      <c r="B264" s="43">
        <v>11499.320809999999</v>
      </c>
      <c r="C264" s="44"/>
      <c r="D264" s="44"/>
      <c r="E264" s="43"/>
      <c r="F264" s="43"/>
      <c r="G264" s="44"/>
      <c r="H264" s="44"/>
      <c r="I264" s="44"/>
      <c r="J264" s="44"/>
      <c r="K264" s="44"/>
      <c r="L264" s="33">
        <f t="shared" si="79"/>
        <v>11499.320809999999</v>
      </c>
      <c r="M264" s="10">
        <f>M263*L264</f>
        <v>632462.64454999997</v>
      </c>
      <c r="N264" s="30">
        <f>B264*M263</f>
        <v>632462.64454999997</v>
      </c>
      <c r="O264" s="30">
        <f>(C264+D264+G264+H264)*M263</f>
        <v>0</v>
      </c>
    </row>
    <row r="265" spans="1:16" ht="15.75" thickBot="1">
      <c r="A265" s="6" t="s">
        <v>17</v>
      </c>
      <c r="B265" s="45"/>
      <c r="C265" s="46"/>
      <c r="D265" s="46"/>
      <c r="E265" s="45">
        <v>376.13749000000001</v>
      </c>
      <c r="F265" s="45"/>
      <c r="G265" s="46"/>
      <c r="H265" s="46"/>
      <c r="I265" s="46"/>
      <c r="J265" s="46"/>
      <c r="K265" s="46"/>
      <c r="L265" s="34">
        <f t="shared" si="79"/>
        <v>376.13749000000001</v>
      </c>
      <c r="M265" s="10">
        <f>L265*M263</f>
        <v>20687.561949999999</v>
      </c>
    </row>
    <row r="266" spans="1:16">
      <c r="A266" s="3" t="s">
        <v>32</v>
      </c>
      <c r="B266" s="41">
        <f>B267+B268</f>
        <v>12649.252899999999</v>
      </c>
      <c r="C266" s="42">
        <f>C267+C268</f>
        <v>0</v>
      </c>
      <c r="D266" s="42">
        <f>D267+D268</f>
        <v>0</v>
      </c>
      <c r="E266" s="41">
        <f>E267+E268</f>
        <v>827.50247999999999</v>
      </c>
      <c r="F266" s="41">
        <f t="shared" ref="F266:K266" si="82">F267+F268</f>
        <v>0</v>
      </c>
      <c r="G266" s="42">
        <f t="shared" si="82"/>
        <v>0</v>
      </c>
      <c r="H266" s="42">
        <f t="shared" si="82"/>
        <v>0</v>
      </c>
      <c r="I266" s="42">
        <f t="shared" si="82"/>
        <v>0</v>
      </c>
      <c r="J266" s="42">
        <f t="shared" si="82"/>
        <v>0</v>
      </c>
      <c r="K266" s="42">
        <f t="shared" si="82"/>
        <v>0</v>
      </c>
      <c r="L266" s="32">
        <f t="shared" si="79"/>
        <v>13476.755379999999</v>
      </c>
      <c r="M266">
        <v>25</v>
      </c>
    </row>
    <row r="267" spans="1:16">
      <c r="A267" s="5" t="s">
        <v>16</v>
      </c>
      <c r="B267" s="43">
        <v>12649.252899999999</v>
      </c>
      <c r="C267" s="44"/>
      <c r="D267" s="44"/>
      <c r="E267" s="43"/>
      <c r="F267" s="43"/>
      <c r="G267" s="44"/>
      <c r="H267" s="44"/>
      <c r="I267" s="44"/>
      <c r="J267" s="44"/>
      <c r="K267" s="44"/>
      <c r="L267" s="33">
        <f t="shared" si="79"/>
        <v>12649.252899999999</v>
      </c>
      <c r="M267" s="10">
        <f>M266*L267</f>
        <v>316231.32250000001</v>
      </c>
      <c r="N267" s="30">
        <f>B267*M266</f>
        <v>316231.32250000001</v>
      </c>
      <c r="O267" s="30">
        <f>(C267+D267+G267+H267)*M266</f>
        <v>0</v>
      </c>
      <c r="P267" s="30"/>
    </row>
    <row r="268" spans="1:16" ht="15.75" thickBot="1">
      <c r="A268" s="6" t="s">
        <v>17</v>
      </c>
      <c r="B268" s="45"/>
      <c r="C268" s="46"/>
      <c r="D268" s="46"/>
      <c r="E268" s="45">
        <v>827.50247999999999</v>
      </c>
      <c r="F268" s="45"/>
      <c r="G268" s="46"/>
      <c r="H268" s="46"/>
      <c r="I268" s="46"/>
      <c r="J268" s="46"/>
      <c r="K268" s="46"/>
      <c r="L268" s="34">
        <f t="shared" si="79"/>
        <v>827.50247999999999</v>
      </c>
      <c r="M268" s="10">
        <f>L268*M266</f>
        <v>20687.561999999998</v>
      </c>
      <c r="N268" s="30">
        <f>J268*M266</f>
        <v>0</v>
      </c>
      <c r="O268" s="30">
        <f>(F268+K268)*M266</f>
        <v>0</v>
      </c>
      <c r="P268" s="30">
        <f>E268*M266</f>
        <v>20687.561999999998</v>
      </c>
    </row>
    <row r="269" spans="1:16">
      <c r="A269" s="3" t="s">
        <v>33</v>
      </c>
      <c r="B269" s="41">
        <f>B270+B271</f>
        <v>12649.252899999999</v>
      </c>
      <c r="C269" s="42">
        <f>C270+C271</f>
        <v>0</v>
      </c>
      <c r="D269" s="42">
        <f>D270+D271</f>
        <v>0</v>
      </c>
      <c r="E269" s="41">
        <f>E270+E271</f>
        <v>827.50247999999999</v>
      </c>
      <c r="F269" s="41">
        <f t="shared" ref="F269:K269" si="83">F270+F271</f>
        <v>0</v>
      </c>
      <c r="G269" s="42">
        <f t="shared" si="83"/>
        <v>0</v>
      </c>
      <c r="H269" s="42">
        <f t="shared" si="83"/>
        <v>0</v>
      </c>
      <c r="I269" s="42">
        <f t="shared" si="83"/>
        <v>0</v>
      </c>
      <c r="J269" s="42">
        <f t="shared" si="83"/>
        <v>0</v>
      </c>
      <c r="K269" s="42">
        <f t="shared" si="83"/>
        <v>0</v>
      </c>
      <c r="L269" s="32">
        <f t="shared" si="79"/>
        <v>13476.755379999999</v>
      </c>
      <c r="M269">
        <v>25</v>
      </c>
    </row>
    <row r="270" spans="1:16">
      <c r="A270" s="5" t="s">
        <v>16</v>
      </c>
      <c r="B270" s="43">
        <v>12649.252899999999</v>
      </c>
      <c r="C270" s="44"/>
      <c r="D270" s="44"/>
      <c r="E270" s="43"/>
      <c r="F270" s="43"/>
      <c r="G270" s="44"/>
      <c r="H270" s="44"/>
      <c r="I270" s="44"/>
      <c r="J270" s="44"/>
      <c r="K270" s="44"/>
      <c r="L270" s="33">
        <f t="shared" si="79"/>
        <v>12649.252899999999</v>
      </c>
      <c r="M270" s="10">
        <f>M269*L270</f>
        <v>316231.32250000001</v>
      </c>
    </row>
    <row r="271" spans="1:16" ht="15.75" thickBot="1">
      <c r="A271" s="6" t="s">
        <v>17</v>
      </c>
      <c r="B271" s="45"/>
      <c r="C271" s="46"/>
      <c r="D271" s="46"/>
      <c r="E271" s="45">
        <v>827.50247999999999</v>
      </c>
      <c r="F271" s="45"/>
      <c r="G271" s="46"/>
      <c r="H271" s="46"/>
      <c r="I271" s="46"/>
      <c r="J271" s="46"/>
      <c r="K271" s="46"/>
      <c r="L271" s="34">
        <f t="shared" si="79"/>
        <v>827.50247999999999</v>
      </c>
      <c r="M271" s="10">
        <f>L271*M269</f>
        <v>20687.561999999998</v>
      </c>
    </row>
    <row r="272" spans="1:16">
      <c r="A272" s="3" t="s">
        <v>34</v>
      </c>
      <c r="B272" s="41">
        <f>B273+B274</f>
        <v>12649.252899999999</v>
      </c>
      <c r="C272" s="42">
        <f>C273+C274</f>
        <v>0</v>
      </c>
      <c r="D272" s="42">
        <f>D273+D274</f>
        <v>0</v>
      </c>
      <c r="E272" s="41">
        <f>E273+E274</f>
        <v>827.50247999999999</v>
      </c>
      <c r="F272" s="41">
        <f t="shared" ref="F272:K272" si="84">F273+F274</f>
        <v>0</v>
      </c>
      <c r="G272" s="42">
        <f t="shared" si="84"/>
        <v>0</v>
      </c>
      <c r="H272" s="42">
        <f t="shared" si="84"/>
        <v>0</v>
      </c>
      <c r="I272" s="42">
        <f t="shared" si="84"/>
        <v>0</v>
      </c>
      <c r="J272" s="42">
        <f t="shared" si="84"/>
        <v>0</v>
      </c>
      <c r="K272" s="42">
        <f t="shared" si="84"/>
        <v>0</v>
      </c>
      <c r="L272" s="32">
        <f t="shared" si="79"/>
        <v>13476.755379999999</v>
      </c>
      <c r="M272">
        <v>25</v>
      </c>
      <c r="P272">
        <f>M272*E272</f>
        <v>20687.561999999998</v>
      </c>
    </row>
    <row r="273" spans="1:16">
      <c r="A273" s="5" t="s">
        <v>16</v>
      </c>
      <c r="B273" s="43">
        <v>12649.252899999999</v>
      </c>
      <c r="C273" s="44"/>
      <c r="D273" s="44"/>
      <c r="E273" s="43"/>
      <c r="F273" s="43"/>
      <c r="G273" s="44"/>
      <c r="H273" s="44"/>
      <c r="I273" s="44"/>
      <c r="J273" s="44"/>
      <c r="K273" s="44"/>
      <c r="L273" s="33">
        <f t="shared" si="79"/>
        <v>12649.252899999999</v>
      </c>
      <c r="M273" s="10">
        <f>M272*L273</f>
        <v>316231.32250000001</v>
      </c>
    </row>
    <row r="274" spans="1:16" ht="15.75" thickBot="1">
      <c r="A274" s="6" t="s">
        <v>17</v>
      </c>
      <c r="B274" s="45"/>
      <c r="C274" s="46"/>
      <c r="D274" s="46"/>
      <c r="E274" s="45">
        <v>827.50247999999999</v>
      </c>
      <c r="F274" s="45"/>
      <c r="G274" s="46"/>
      <c r="H274" s="46"/>
      <c r="I274" s="46"/>
      <c r="J274" s="46"/>
      <c r="K274" s="46"/>
      <c r="L274" s="34">
        <f t="shared" si="79"/>
        <v>827.50247999999999</v>
      </c>
      <c r="M274" s="10">
        <f>L274*M272</f>
        <v>20687.561999999998</v>
      </c>
    </row>
    <row r="275" spans="1:16">
      <c r="A275" s="3" t="s">
        <v>35</v>
      </c>
      <c r="B275" s="41">
        <f>B276+B277</f>
        <v>12649.252899999999</v>
      </c>
      <c r="C275" s="42">
        <f>C276+C277</f>
        <v>0</v>
      </c>
      <c r="D275" s="42">
        <f>D276+D277</f>
        <v>0</v>
      </c>
      <c r="E275" s="41">
        <f>E276+E277</f>
        <v>827.50247999999999</v>
      </c>
      <c r="F275" s="41">
        <f t="shared" ref="F275:K275" si="85">F276+F277</f>
        <v>0</v>
      </c>
      <c r="G275" s="42">
        <f t="shared" si="85"/>
        <v>0</v>
      </c>
      <c r="H275" s="42">
        <f t="shared" si="85"/>
        <v>0</v>
      </c>
      <c r="I275" s="42">
        <f t="shared" si="85"/>
        <v>0</v>
      </c>
      <c r="J275" s="42">
        <f t="shared" si="85"/>
        <v>0</v>
      </c>
      <c r="K275" s="42">
        <f t="shared" si="85"/>
        <v>0</v>
      </c>
      <c r="L275" s="32">
        <f t="shared" si="79"/>
        <v>13476.755379999999</v>
      </c>
      <c r="M275">
        <v>25</v>
      </c>
    </row>
    <row r="276" spans="1:16">
      <c r="A276" s="5" t="s">
        <v>16</v>
      </c>
      <c r="B276" s="43">
        <v>12649.252899999999</v>
      </c>
      <c r="C276" s="44"/>
      <c r="D276" s="44"/>
      <c r="E276" s="43"/>
      <c r="F276" s="43"/>
      <c r="G276" s="44"/>
      <c r="H276" s="44"/>
      <c r="I276" s="44"/>
      <c r="J276" s="44"/>
      <c r="K276" s="44"/>
      <c r="L276" s="33">
        <f t="shared" si="79"/>
        <v>12649.252899999999</v>
      </c>
      <c r="M276" s="10">
        <f>M275*L276</f>
        <v>316231.32250000001</v>
      </c>
      <c r="N276" s="23">
        <f>B276*M275</f>
        <v>316231.32250000001</v>
      </c>
      <c r="O276" s="23">
        <f>(C276+D276+G276+H276)*M275</f>
        <v>0</v>
      </c>
    </row>
    <row r="277" spans="1:16" ht="15.75" thickBot="1">
      <c r="A277" s="6" t="s">
        <v>17</v>
      </c>
      <c r="B277" s="45"/>
      <c r="C277" s="46"/>
      <c r="D277" s="46"/>
      <c r="E277" s="45">
        <v>827.50247999999999</v>
      </c>
      <c r="F277" s="45"/>
      <c r="G277" s="46"/>
      <c r="H277" s="46"/>
      <c r="I277" s="46"/>
      <c r="J277" s="46"/>
      <c r="K277" s="46"/>
      <c r="L277" s="34">
        <f t="shared" si="79"/>
        <v>827.50247999999999</v>
      </c>
      <c r="M277" s="10">
        <f>L277*M275</f>
        <v>20687.561999999998</v>
      </c>
      <c r="P277">
        <f>E277*M275</f>
        <v>20687.561999999998</v>
      </c>
    </row>
    <row r="278" spans="1:16">
      <c r="A278" s="3" t="s">
        <v>36</v>
      </c>
      <c r="B278" s="41">
        <f>B279+B280</f>
        <v>6157.0860000000002</v>
      </c>
      <c r="C278" s="42">
        <f>C279+C280</f>
        <v>0</v>
      </c>
      <c r="D278" s="42">
        <f>D279+D280</f>
        <v>0</v>
      </c>
      <c r="E278" s="41">
        <f>E279+E280</f>
        <v>827.50247999999999</v>
      </c>
      <c r="F278" s="41">
        <f t="shared" ref="F278:K278" si="86">F279+F280</f>
        <v>0</v>
      </c>
      <c r="G278" s="42">
        <f t="shared" si="86"/>
        <v>0</v>
      </c>
      <c r="H278" s="42">
        <f t="shared" si="86"/>
        <v>0</v>
      </c>
      <c r="I278" s="42">
        <f t="shared" si="86"/>
        <v>0</v>
      </c>
      <c r="J278" s="42">
        <f t="shared" si="86"/>
        <v>0</v>
      </c>
      <c r="K278" s="42">
        <f t="shared" si="86"/>
        <v>0</v>
      </c>
      <c r="L278" s="32">
        <f t="shared" si="79"/>
        <v>6984.5884800000003</v>
      </c>
      <c r="M278">
        <v>25</v>
      </c>
    </row>
    <row r="279" spans="1:16">
      <c r="A279" s="5" t="s">
        <v>16</v>
      </c>
      <c r="B279" s="43">
        <v>6157.0860000000002</v>
      </c>
      <c r="C279" s="44"/>
      <c r="D279" s="44"/>
      <c r="E279" s="43"/>
      <c r="F279" s="43"/>
      <c r="G279" s="44"/>
      <c r="H279" s="44"/>
      <c r="I279" s="44"/>
      <c r="J279" s="44"/>
      <c r="K279" s="44"/>
      <c r="L279" s="33">
        <f t="shared" si="79"/>
        <v>6157.0860000000002</v>
      </c>
      <c r="M279" s="10">
        <f>M278*L279</f>
        <v>153927.15</v>
      </c>
    </row>
    <row r="280" spans="1:16" ht="15.75" thickBot="1">
      <c r="A280" s="6" t="s">
        <v>17</v>
      </c>
      <c r="B280" s="45"/>
      <c r="C280" s="46"/>
      <c r="D280" s="46"/>
      <c r="E280" s="45">
        <v>827.50247999999999</v>
      </c>
      <c r="F280" s="45"/>
      <c r="G280" s="46"/>
      <c r="H280" s="46"/>
      <c r="I280" s="46"/>
      <c r="J280" s="46"/>
      <c r="K280" s="46"/>
      <c r="L280" s="34">
        <f t="shared" si="79"/>
        <v>827.50247999999999</v>
      </c>
      <c r="M280" s="10">
        <f>L280*M278</f>
        <v>20687.561999999998</v>
      </c>
    </row>
    <row r="281" spans="1:16">
      <c r="A281" s="3" t="s">
        <v>37</v>
      </c>
      <c r="B281" s="41">
        <f>B282+B283</f>
        <v>5952.7830599999998</v>
      </c>
      <c r="C281" s="42">
        <f>C282+C283</f>
        <v>0</v>
      </c>
      <c r="D281" s="42">
        <f>D282+D283</f>
        <v>0</v>
      </c>
      <c r="E281" s="41">
        <f>E282+E283</f>
        <v>1034.3780999999999</v>
      </c>
      <c r="F281" s="41">
        <f t="shared" ref="F281:K281" si="87">F282+F283</f>
        <v>0</v>
      </c>
      <c r="G281" s="42">
        <f t="shared" si="87"/>
        <v>0</v>
      </c>
      <c r="H281" s="42">
        <f t="shared" si="87"/>
        <v>0</v>
      </c>
      <c r="I281" s="42">
        <f t="shared" si="87"/>
        <v>0</v>
      </c>
      <c r="J281" s="42">
        <f t="shared" si="87"/>
        <v>0</v>
      </c>
      <c r="K281" s="42">
        <f t="shared" si="87"/>
        <v>0</v>
      </c>
      <c r="L281" s="32">
        <f t="shared" si="79"/>
        <v>6987.1611599999997</v>
      </c>
      <c r="M281">
        <v>20</v>
      </c>
    </row>
    <row r="282" spans="1:16">
      <c r="A282" s="5" t="s">
        <v>16</v>
      </c>
      <c r="B282" s="43">
        <v>5952.7830599999998</v>
      </c>
      <c r="C282" s="44"/>
      <c r="D282" s="44"/>
      <c r="E282" s="43"/>
      <c r="F282" s="43"/>
      <c r="G282" s="44"/>
      <c r="H282" s="44"/>
      <c r="I282" s="44"/>
      <c r="J282" s="44"/>
      <c r="K282" s="44"/>
      <c r="L282" s="33">
        <f t="shared" si="79"/>
        <v>5952.7830599999998</v>
      </c>
      <c r="M282" s="10">
        <f>M281*L282</f>
        <v>119055.6612</v>
      </c>
      <c r="N282" s="30">
        <f>B282*M281</f>
        <v>119055.6612</v>
      </c>
      <c r="O282" s="30">
        <f>(C282+D282+G282+H282)*M281</f>
        <v>0</v>
      </c>
      <c r="P282" s="30"/>
    </row>
    <row r="283" spans="1:16" ht="15.75" thickBot="1">
      <c r="A283" s="6" t="s">
        <v>17</v>
      </c>
      <c r="B283" s="45"/>
      <c r="C283" s="46"/>
      <c r="D283" s="46"/>
      <c r="E283" s="45">
        <v>1034.3780999999999</v>
      </c>
      <c r="F283" s="45"/>
      <c r="G283" s="46"/>
      <c r="H283" s="46"/>
      <c r="I283" s="46"/>
      <c r="J283" s="46"/>
      <c r="K283" s="46"/>
      <c r="L283" s="34">
        <f t="shared" si="79"/>
        <v>1034.3780999999999</v>
      </c>
      <c r="M283" s="10">
        <f>L283*M281</f>
        <v>20687.561999999998</v>
      </c>
      <c r="N283" s="30">
        <f>J283*M281</f>
        <v>0</v>
      </c>
      <c r="O283" s="30">
        <f>(F283+K283)*M281</f>
        <v>0</v>
      </c>
      <c r="P283" s="30">
        <f>E283*M281</f>
        <v>20687.561999999998</v>
      </c>
    </row>
    <row r="290" spans="1:17" ht="18.75">
      <c r="A290" s="7" t="s">
        <v>43</v>
      </c>
      <c r="G290"/>
      <c r="H290"/>
      <c r="M290" s="1"/>
      <c r="N290" s="1"/>
      <c r="O290" s="1"/>
      <c r="P290" s="1"/>
      <c r="Q290" s="1"/>
    </row>
    <row r="291" spans="1:17" ht="43.5" customHeight="1">
      <c r="A291" s="77" t="s">
        <v>3</v>
      </c>
      <c r="B291" s="78" t="s">
        <v>1</v>
      </c>
      <c r="C291" s="78"/>
      <c r="D291" s="78"/>
      <c r="E291" s="77" t="s">
        <v>6</v>
      </c>
      <c r="F291" s="77"/>
      <c r="G291" s="77"/>
      <c r="H291" s="77"/>
      <c r="I291" s="77"/>
      <c r="J291" s="77"/>
      <c r="K291" s="77"/>
      <c r="L291" s="77" t="s">
        <v>14</v>
      </c>
    </row>
    <row r="292" spans="1:17" ht="78.75" customHeight="1">
      <c r="A292" s="77"/>
      <c r="B292" s="104" t="s">
        <v>2</v>
      </c>
      <c r="C292" s="104" t="s">
        <v>4</v>
      </c>
      <c r="D292" s="104" t="s">
        <v>5</v>
      </c>
      <c r="E292" s="104" t="s">
        <v>7</v>
      </c>
      <c r="F292" s="104" t="s">
        <v>8</v>
      </c>
      <c r="G292" s="104" t="s">
        <v>9</v>
      </c>
      <c r="H292" s="26" t="s">
        <v>10</v>
      </c>
      <c r="I292" s="2" t="s">
        <v>11</v>
      </c>
      <c r="J292" s="104" t="s">
        <v>12</v>
      </c>
      <c r="K292" s="104" t="s">
        <v>13</v>
      </c>
      <c r="L292" s="77"/>
    </row>
    <row r="293" spans="1:17" ht="10.5" customHeight="1" thickBot="1">
      <c r="A293" s="4">
        <v>1</v>
      </c>
      <c r="B293" s="4">
        <v>2</v>
      </c>
      <c r="C293" s="4">
        <v>3</v>
      </c>
      <c r="D293" s="4">
        <v>4</v>
      </c>
      <c r="E293" s="4">
        <v>5</v>
      </c>
      <c r="F293" s="4">
        <v>6</v>
      </c>
      <c r="G293" s="4">
        <v>7</v>
      </c>
      <c r="H293" s="4">
        <v>8</v>
      </c>
      <c r="I293" s="4">
        <v>9</v>
      </c>
      <c r="J293" s="4">
        <v>10</v>
      </c>
      <c r="K293" s="4">
        <v>11</v>
      </c>
      <c r="L293" s="4">
        <v>12</v>
      </c>
      <c r="M293" t="s">
        <v>61</v>
      </c>
      <c r="N293" t="s">
        <v>62</v>
      </c>
    </row>
    <row r="294" spans="1:17">
      <c r="A294" s="3" t="s">
        <v>28</v>
      </c>
      <c r="B294" s="41">
        <f>B295+B296</f>
        <v>0</v>
      </c>
      <c r="C294" s="42">
        <f>C295+C296</f>
        <v>0</v>
      </c>
      <c r="D294" s="42">
        <f>D295+D296</f>
        <v>2636.6666700000001</v>
      </c>
      <c r="E294" s="41">
        <f>E295+E296</f>
        <v>0</v>
      </c>
      <c r="F294" s="41">
        <f t="shared" ref="F294:K294" si="88">F295+F296</f>
        <v>0</v>
      </c>
      <c r="G294" s="42">
        <f t="shared" si="88"/>
        <v>0</v>
      </c>
      <c r="H294" s="42">
        <f t="shared" si="88"/>
        <v>0</v>
      </c>
      <c r="I294" s="42">
        <f t="shared" si="88"/>
        <v>0</v>
      </c>
      <c r="J294" s="42">
        <f t="shared" si="88"/>
        <v>0</v>
      </c>
      <c r="K294" s="42">
        <f t="shared" si="88"/>
        <v>0</v>
      </c>
      <c r="L294" s="32">
        <f t="shared" ref="L294:L320" si="89">SUM(B294:K294)</f>
        <v>2636.6666700000001</v>
      </c>
      <c r="M294">
        <v>60</v>
      </c>
    </row>
    <row r="295" spans="1:17">
      <c r="A295" s="5" t="s">
        <v>16</v>
      </c>
      <c r="B295" s="43"/>
      <c r="C295" s="44"/>
      <c r="D295" s="44">
        <v>2636.6666700000001</v>
      </c>
      <c r="E295" s="43"/>
      <c r="F295" s="43"/>
      <c r="G295" s="44"/>
      <c r="H295" s="44"/>
      <c r="I295" s="44"/>
      <c r="J295" s="44"/>
      <c r="K295" s="44"/>
      <c r="L295" s="33">
        <f t="shared" si="89"/>
        <v>2636.6666700000001</v>
      </c>
      <c r="M295" s="10">
        <f>M294*L295</f>
        <v>158200.00020000001</v>
      </c>
    </row>
    <row r="296" spans="1:17" ht="15.75" thickBot="1">
      <c r="A296" s="6" t="s">
        <v>17</v>
      </c>
      <c r="B296" s="45"/>
      <c r="C296" s="46"/>
      <c r="D296" s="46"/>
      <c r="E296" s="45"/>
      <c r="F296" s="45"/>
      <c r="G296" s="46"/>
      <c r="H296" s="46"/>
      <c r="I296" s="46"/>
      <c r="J296" s="46"/>
      <c r="K296" s="46"/>
      <c r="L296" s="34">
        <f t="shared" si="89"/>
        <v>0</v>
      </c>
      <c r="M296" s="10">
        <f>L296*M294</f>
        <v>0</v>
      </c>
    </row>
    <row r="297" spans="1:17">
      <c r="A297" s="3" t="s">
        <v>30</v>
      </c>
      <c r="B297" s="41">
        <f>B298+B299</f>
        <v>0</v>
      </c>
      <c r="C297" s="42">
        <f>C298+C299</f>
        <v>0</v>
      </c>
      <c r="D297" s="42">
        <f>D298+D299</f>
        <v>2857.7777799999999</v>
      </c>
      <c r="E297" s="41">
        <f>E298+E299</f>
        <v>0</v>
      </c>
      <c r="F297" s="41">
        <f t="shared" ref="F297:K297" si="90">F298+F299</f>
        <v>0</v>
      </c>
      <c r="G297" s="42">
        <f t="shared" si="90"/>
        <v>0</v>
      </c>
      <c r="H297" s="42">
        <f t="shared" si="90"/>
        <v>0</v>
      </c>
      <c r="I297" s="42">
        <f t="shared" si="90"/>
        <v>0</v>
      </c>
      <c r="J297" s="42">
        <f t="shared" si="90"/>
        <v>0</v>
      </c>
      <c r="K297" s="42">
        <f t="shared" si="90"/>
        <v>0</v>
      </c>
      <c r="L297" s="32">
        <f t="shared" si="89"/>
        <v>2857.7777799999999</v>
      </c>
      <c r="M297">
        <v>90</v>
      </c>
    </row>
    <row r="298" spans="1:17">
      <c r="A298" s="5" t="s">
        <v>16</v>
      </c>
      <c r="B298" s="43"/>
      <c r="C298" s="44"/>
      <c r="D298" s="44">
        <v>2857.7777799999999</v>
      </c>
      <c r="E298" s="43"/>
      <c r="F298" s="43"/>
      <c r="G298" s="44"/>
      <c r="H298" s="44"/>
      <c r="I298" s="44"/>
      <c r="J298" s="44"/>
      <c r="K298" s="44"/>
      <c r="L298" s="33">
        <f t="shared" si="89"/>
        <v>2857.7777799999999</v>
      </c>
      <c r="M298" s="10">
        <f>M297*L298</f>
        <v>257200.00019999998</v>
      </c>
    </row>
    <row r="299" spans="1:17" ht="15.75" thickBot="1">
      <c r="A299" s="6" t="s">
        <v>17</v>
      </c>
      <c r="B299" s="45"/>
      <c r="C299" s="46"/>
      <c r="D299" s="46"/>
      <c r="E299" s="45"/>
      <c r="F299" s="45"/>
      <c r="G299" s="46"/>
      <c r="H299" s="46"/>
      <c r="I299" s="46"/>
      <c r="J299" s="46"/>
      <c r="K299" s="46"/>
      <c r="L299" s="34">
        <f t="shared" si="89"/>
        <v>0</v>
      </c>
      <c r="M299" s="10">
        <f>L299*M297</f>
        <v>0</v>
      </c>
    </row>
    <row r="300" spans="1:17">
      <c r="A300" s="3" t="s">
        <v>31</v>
      </c>
      <c r="B300" s="41">
        <f>B301+B302</f>
        <v>0</v>
      </c>
      <c r="C300" s="42">
        <f>C301+C302</f>
        <v>0</v>
      </c>
      <c r="D300" s="42">
        <f>D301+D302</f>
        <v>2825.80645</v>
      </c>
      <c r="E300" s="41">
        <f>E301+E302</f>
        <v>0</v>
      </c>
      <c r="F300" s="41">
        <f t="shared" ref="F300:K300" si="91">F301+F302</f>
        <v>0</v>
      </c>
      <c r="G300" s="42">
        <f t="shared" si="91"/>
        <v>0</v>
      </c>
      <c r="H300" s="42">
        <f t="shared" si="91"/>
        <v>0</v>
      </c>
      <c r="I300" s="42">
        <f t="shared" si="91"/>
        <v>0</v>
      </c>
      <c r="J300" s="42">
        <f t="shared" si="91"/>
        <v>0</v>
      </c>
      <c r="K300" s="42">
        <f t="shared" si="91"/>
        <v>0</v>
      </c>
      <c r="L300" s="32">
        <f t="shared" si="89"/>
        <v>2825.80645</v>
      </c>
      <c r="M300">
        <v>62</v>
      </c>
    </row>
    <row r="301" spans="1:17">
      <c r="A301" s="5" t="s">
        <v>16</v>
      </c>
      <c r="B301" s="43"/>
      <c r="C301" s="44"/>
      <c r="D301" s="44">
        <v>2825.80645</v>
      </c>
      <c r="E301" s="43"/>
      <c r="F301" s="43"/>
      <c r="G301" s="44"/>
      <c r="H301" s="44"/>
      <c r="I301" s="44"/>
      <c r="J301" s="44"/>
      <c r="K301" s="44"/>
      <c r="L301" s="33">
        <f t="shared" si="89"/>
        <v>2825.80645</v>
      </c>
      <c r="M301" s="10">
        <f>M300*L301</f>
        <v>175199.9999</v>
      </c>
    </row>
    <row r="302" spans="1:17" ht="15.75" thickBot="1">
      <c r="A302" s="6" t="s">
        <v>17</v>
      </c>
      <c r="B302" s="45"/>
      <c r="C302" s="46"/>
      <c r="D302" s="46"/>
      <c r="E302" s="45"/>
      <c r="F302" s="45"/>
      <c r="G302" s="46"/>
      <c r="H302" s="46"/>
      <c r="I302" s="46"/>
      <c r="J302" s="46"/>
      <c r="K302" s="46"/>
      <c r="L302" s="34">
        <f t="shared" si="89"/>
        <v>0</v>
      </c>
      <c r="M302" s="10">
        <f>L302*M300</f>
        <v>0</v>
      </c>
    </row>
    <row r="303" spans="1:17">
      <c r="A303" s="3" t="s">
        <v>32</v>
      </c>
      <c r="B303" s="41">
        <f>B304+B305</f>
        <v>0</v>
      </c>
      <c r="C303" s="42">
        <f>C304+C305</f>
        <v>0</v>
      </c>
      <c r="D303" s="42">
        <f>D304+D305</f>
        <v>2753.9130399999999</v>
      </c>
      <c r="E303" s="41">
        <f>E304+E305</f>
        <v>0</v>
      </c>
      <c r="F303" s="41">
        <f t="shared" ref="F303:K303" si="92">F304+F305</f>
        <v>0</v>
      </c>
      <c r="G303" s="42">
        <f t="shared" si="92"/>
        <v>0</v>
      </c>
      <c r="H303" s="42">
        <f t="shared" si="92"/>
        <v>0</v>
      </c>
      <c r="I303" s="42">
        <f t="shared" si="92"/>
        <v>0</v>
      </c>
      <c r="J303" s="42">
        <f t="shared" si="92"/>
        <v>0</v>
      </c>
      <c r="K303" s="42">
        <f t="shared" si="92"/>
        <v>0</v>
      </c>
      <c r="L303" s="32">
        <f t="shared" si="89"/>
        <v>2753.9130399999999</v>
      </c>
      <c r="M303">
        <v>115</v>
      </c>
    </row>
    <row r="304" spans="1:17">
      <c r="A304" s="5" t="s">
        <v>16</v>
      </c>
      <c r="B304" s="43"/>
      <c r="C304" s="44"/>
      <c r="D304" s="44">
        <v>2753.9130399999999</v>
      </c>
      <c r="E304" s="43"/>
      <c r="F304" s="43"/>
      <c r="G304" s="44"/>
      <c r="H304" s="44"/>
      <c r="I304" s="44"/>
      <c r="J304" s="44"/>
      <c r="K304" s="44"/>
      <c r="L304" s="33">
        <f t="shared" si="89"/>
        <v>2753.9130399999999</v>
      </c>
      <c r="M304" s="10">
        <f>M303*L304</f>
        <v>316699.99959999998</v>
      </c>
      <c r="N304" s="30">
        <f>B304*M303</f>
        <v>0</v>
      </c>
      <c r="O304" s="30">
        <f>(C304+D304+G304+H304)*M303</f>
        <v>316699.99959999998</v>
      </c>
      <c r="P304" s="30"/>
    </row>
    <row r="305" spans="1:16" ht="15.75" thickBot="1">
      <c r="A305" s="6" t="s">
        <v>17</v>
      </c>
      <c r="B305" s="45"/>
      <c r="C305" s="46"/>
      <c r="D305" s="46"/>
      <c r="E305" s="45"/>
      <c r="F305" s="45"/>
      <c r="G305" s="46"/>
      <c r="H305" s="46"/>
      <c r="I305" s="46"/>
      <c r="J305" s="46"/>
      <c r="K305" s="46"/>
      <c r="L305" s="34">
        <f t="shared" si="89"/>
        <v>0</v>
      </c>
      <c r="M305" s="10">
        <f>L305*M303</f>
        <v>0</v>
      </c>
      <c r="N305" s="30">
        <f>J305*M303</f>
        <v>0</v>
      </c>
      <c r="O305" s="30">
        <f>(F305+K305)*M303</f>
        <v>0</v>
      </c>
      <c r="P305" s="30">
        <f>E305*M303</f>
        <v>0</v>
      </c>
    </row>
    <row r="306" spans="1:16">
      <c r="A306" s="3" t="s">
        <v>33</v>
      </c>
      <c r="B306" s="41">
        <f>B307+B308</f>
        <v>0</v>
      </c>
      <c r="C306" s="42">
        <f>C307+C308</f>
        <v>0</v>
      </c>
      <c r="D306" s="42">
        <f>D307+D308</f>
        <v>2695</v>
      </c>
      <c r="E306" s="41">
        <f>E307+E308</f>
        <v>0</v>
      </c>
      <c r="F306" s="41">
        <f t="shared" ref="F306:K306" si="93">F307+F308</f>
        <v>0</v>
      </c>
      <c r="G306" s="42">
        <f t="shared" si="93"/>
        <v>0</v>
      </c>
      <c r="H306" s="42">
        <f t="shared" si="93"/>
        <v>0</v>
      </c>
      <c r="I306" s="42">
        <f t="shared" si="93"/>
        <v>0</v>
      </c>
      <c r="J306" s="42">
        <f t="shared" si="93"/>
        <v>0</v>
      </c>
      <c r="K306" s="42">
        <f t="shared" si="93"/>
        <v>0</v>
      </c>
      <c r="L306" s="32">
        <f t="shared" si="89"/>
        <v>2695</v>
      </c>
      <c r="M306">
        <v>140</v>
      </c>
    </row>
    <row r="307" spans="1:16">
      <c r="A307" s="5" t="s">
        <v>16</v>
      </c>
      <c r="B307" s="43"/>
      <c r="C307" s="44"/>
      <c r="D307" s="44">
        <v>2695</v>
      </c>
      <c r="E307" s="43"/>
      <c r="F307" s="43"/>
      <c r="G307" s="44"/>
      <c r="H307" s="44"/>
      <c r="I307" s="44"/>
      <c r="J307" s="44"/>
      <c r="K307" s="44"/>
      <c r="L307" s="33">
        <f t="shared" si="89"/>
        <v>2695</v>
      </c>
      <c r="M307" s="10">
        <f>M306*L307</f>
        <v>377300</v>
      </c>
    </row>
    <row r="308" spans="1:16" ht="15.75" thickBot="1">
      <c r="A308" s="6" t="s">
        <v>17</v>
      </c>
      <c r="B308" s="45"/>
      <c r="C308" s="46"/>
      <c r="D308" s="46"/>
      <c r="E308" s="45"/>
      <c r="F308" s="45"/>
      <c r="G308" s="46"/>
      <c r="H308" s="46"/>
      <c r="I308" s="46"/>
      <c r="J308" s="46"/>
      <c r="K308" s="46"/>
      <c r="L308" s="34">
        <f t="shared" si="89"/>
        <v>0</v>
      </c>
      <c r="M308" s="10">
        <f>L308*M306</f>
        <v>0</v>
      </c>
    </row>
    <row r="309" spans="1:16">
      <c r="A309" s="3" t="s">
        <v>34</v>
      </c>
      <c r="B309" s="41">
        <f>B310+B311</f>
        <v>0</v>
      </c>
      <c r="C309" s="42">
        <f>C310+C311</f>
        <v>0</v>
      </c>
      <c r="D309" s="42">
        <f>D310+D311</f>
        <v>2631.1111099999998</v>
      </c>
      <c r="E309" s="41">
        <f>E310+E311</f>
        <v>0</v>
      </c>
      <c r="F309" s="41">
        <f t="shared" ref="F309:K309" si="94">F310+F311</f>
        <v>0</v>
      </c>
      <c r="G309" s="42">
        <f t="shared" si="94"/>
        <v>0</v>
      </c>
      <c r="H309" s="42">
        <f t="shared" si="94"/>
        <v>0</v>
      </c>
      <c r="I309" s="42">
        <f t="shared" si="94"/>
        <v>0</v>
      </c>
      <c r="J309" s="42">
        <f t="shared" si="94"/>
        <v>0</v>
      </c>
      <c r="K309" s="42">
        <f t="shared" si="94"/>
        <v>0</v>
      </c>
      <c r="L309" s="32">
        <f t="shared" si="89"/>
        <v>2631.1111099999998</v>
      </c>
      <c r="M309">
        <v>90</v>
      </c>
    </row>
    <row r="310" spans="1:16">
      <c r="A310" s="5" t="s">
        <v>16</v>
      </c>
      <c r="B310" s="43"/>
      <c r="C310" s="44"/>
      <c r="D310" s="44">
        <v>2631.1111099999998</v>
      </c>
      <c r="E310" s="43"/>
      <c r="F310" s="43"/>
      <c r="G310" s="44"/>
      <c r="H310" s="44"/>
      <c r="I310" s="44"/>
      <c r="J310" s="44"/>
      <c r="K310" s="44"/>
      <c r="L310" s="33">
        <f t="shared" si="89"/>
        <v>2631.1111099999998</v>
      </c>
      <c r="M310" s="10">
        <f>M309*L310</f>
        <v>236799.9999</v>
      </c>
    </row>
    <row r="311" spans="1:16" ht="15.75" thickBot="1">
      <c r="A311" s="6" t="s">
        <v>17</v>
      </c>
      <c r="B311" s="45"/>
      <c r="C311" s="46"/>
      <c r="D311" s="46"/>
      <c r="E311" s="45"/>
      <c r="F311" s="45"/>
      <c r="G311" s="46"/>
      <c r="H311" s="46"/>
      <c r="I311" s="46"/>
      <c r="J311" s="46"/>
      <c r="K311" s="46"/>
      <c r="L311" s="34">
        <f t="shared" si="89"/>
        <v>0</v>
      </c>
      <c r="M311" s="10">
        <f>L311*M309</f>
        <v>0</v>
      </c>
    </row>
    <row r="312" spans="1:16">
      <c r="A312" s="3" t="s">
        <v>35</v>
      </c>
      <c r="B312" s="41">
        <f>B313+B314</f>
        <v>0</v>
      </c>
      <c r="C312" s="42">
        <f>C313+C314</f>
        <v>0</v>
      </c>
      <c r="D312" s="42">
        <f>D313+D314</f>
        <v>2568.3333299999999</v>
      </c>
      <c r="E312" s="41">
        <f>E313+E314</f>
        <v>0</v>
      </c>
      <c r="F312" s="41">
        <f t="shared" ref="F312:K312" si="95">F313+F314</f>
        <v>0</v>
      </c>
      <c r="G312" s="42">
        <f t="shared" si="95"/>
        <v>0</v>
      </c>
      <c r="H312" s="42">
        <f t="shared" si="95"/>
        <v>0</v>
      </c>
      <c r="I312" s="42">
        <f t="shared" si="95"/>
        <v>0</v>
      </c>
      <c r="J312" s="42">
        <f t="shared" si="95"/>
        <v>0</v>
      </c>
      <c r="K312" s="42">
        <f t="shared" si="95"/>
        <v>0</v>
      </c>
      <c r="L312" s="32">
        <f t="shared" si="89"/>
        <v>2568.3333299999999</v>
      </c>
      <c r="M312">
        <v>120</v>
      </c>
    </row>
    <row r="313" spans="1:16">
      <c r="A313" s="5" t="s">
        <v>16</v>
      </c>
      <c r="B313" s="43"/>
      <c r="C313" s="44"/>
      <c r="D313" s="44">
        <v>2568.3333299999999</v>
      </c>
      <c r="E313" s="43"/>
      <c r="F313" s="43"/>
      <c r="G313" s="44"/>
      <c r="H313" s="44"/>
      <c r="I313" s="44"/>
      <c r="J313" s="44"/>
      <c r="K313" s="44"/>
      <c r="L313" s="33">
        <f t="shared" si="89"/>
        <v>2568.3333299999999</v>
      </c>
      <c r="M313" s="10">
        <f>M312*L313</f>
        <v>308199.99959999998</v>
      </c>
      <c r="N313" s="23">
        <f>B313*M312</f>
        <v>0</v>
      </c>
      <c r="O313" s="23">
        <f>(C313+D313+G313+H313)*M312</f>
        <v>308199.99959999998</v>
      </c>
    </row>
    <row r="314" spans="1:16" ht="15.75" thickBot="1">
      <c r="A314" s="6" t="s">
        <v>17</v>
      </c>
      <c r="B314" s="45"/>
      <c r="C314" s="46"/>
      <c r="D314" s="46"/>
      <c r="E314" s="45"/>
      <c r="F314" s="45"/>
      <c r="G314" s="46"/>
      <c r="H314" s="46"/>
      <c r="I314" s="46"/>
      <c r="J314" s="46"/>
      <c r="K314" s="46"/>
      <c r="L314" s="34">
        <f t="shared" si="89"/>
        <v>0</v>
      </c>
      <c r="M314" s="10">
        <f>L314*M312</f>
        <v>0</v>
      </c>
    </row>
    <row r="315" spans="1:16">
      <c r="A315" s="3" t="s">
        <v>36</v>
      </c>
      <c r="B315" s="41">
        <f>B316+B317</f>
        <v>0</v>
      </c>
      <c r="C315" s="42">
        <f>C316+C317</f>
        <v>0</v>
      </c>
      <c r="D315" s="42">
        <f>D316+D317</f>
        <v>2765</v>
      </c>
      <c r="E315" s="41">
        <f>E316+E317</f>
        <v>0</v>
      </c>
      <c r="F315" s="41">
        <f t="shared" ref="F315:K315" si="96">F316+F317</f>
        <v>0</v>
      </c>
      <c r="G315" s="42">
        <f t="shared" si="96"/>
        <v>0</v>
      </c>
      <c r="H315" s="42">
        <f t="shared" si="96"/>
        <v>0</v>
      </c>
      <c r="I315" s="42">
        <f t="shared" si="96"/>
        <v>0</v>
      </c>
      <c r="J315" s="42">
        <f t="shared" si="96"/>
        <v>0</v>
      </c>
      <c r="K315" s="42">
        <f t="shared" si="96"/>
        <v>0</v>
      </c>
      <c r="L315" s="32">
        <f t="shared" si="89"/>
        <v>2765</v>
      </c>
      <c r="M315">
        <v>40</v>
      </c>
    </row>
    <row r="316" spans="1:16">
      <c r="A316" s="5" t="s">
        <v>16</v>
      </c>
      <c r="B316" s="43"/>
      <c r="C316" s="44"/>
      <c r="D316" s="44">
        <v>2765</v>
      </c>
      <c r="E316" s="43"/>
      <c r="F316" s="43"/>
      <c r="G316" s="44"/>
      <c r="H316" s="44"/>
      <c r="I316" s="44"/>
      <c r="J316" s="44"/>
      <c r="K316" s="44"/>
      <c r="L316" s="33">
        <f t="shared" si="89"/>
        <v>2765</v>
      </c>
      <c r="M316" s="10">
        <f>M315*L316</f>
        <v>110600</v>
      </c>
    </row>
    <row r="317" spans="1:16" ht="15.75" thickBot="1">
      <c r="A317" s="6" t="s">
        <v>17</v>
      </c>
      <c r="B317" s="45"/>
      <c r="C317" s="46"/>
      <c r="D317" s="46"/>
      <c r="E317" s="45"/>
      <c r="F317" s="45"/>
      <c r="G317" s="46"/>
      <c r="H317" s="46"/>
      <c r="I317" s="46"/>
      <c r="J317" s="46"/>
      <c r="K317" s="46"/>
      <c r="L317" s="34">
        <f t="shared" si="89"/>
        <v>0</v>
      </c>
      <c r="M317" s="10">
        <f>L317*M315</f>
        <v>0</v>
      </c>
    </row>
    <row r="318" spans="1:16">
      <c r="A318" s="3" t="s">
        <v>37</v>
      </c>
      <c r="B318" s="41">
        <f>B319+B320</f>
        <v>0</v>
      </c>
      <c r="C318" s="42">
        <f>C319+C320</f>
        <v>0</v>
      </c>
      <c r="D318" s="42">
        <f>D319+D320</f>
        <v>2708</v>
      </c>
      <c r="E318" s="41">
        <f>E319+E320</f>
        <v>0</v>
      </c>
      <c r="F318" s="41">
        <f t="shared" ref="F318:K318" si="97">F319+F320</f>
        <v>0</v>
      </c>
      <c r="G318" s="42">
        <f t="shared" si="97"/>
        <v>0</v>
      </c>
      <c r="H318" s="42">
        <f t="shared" si="97"/>
        <v>0</v>
      </c>
      <c r="I318" s="42">
        <f t="shared" si="97"/>
        <v>0</v>
      </c>
      <c r="J318" s="42">
        <f t="shared" si="97"/>
        <v>0</v>
      </c>
      <c r="K318" s="42">
        <f t="shared" si="97"/>
        <v>0</v>
      </c>
      <c r="L318" s="32">
        <f t="shared" si="89"/>
        <v>2708</v>
      </c>
      <c r="M318">
        <v>25</v>
      </c>
    </row>
    <row r="319" spans="1:16">
      <c r="A319" s="5" t="s">
        <v>16</v>
      </c>
      <c r="B319" s="43"/>
      <c r="C319" s="44"/>
      <c r="D319" s="44">
        <v>2708</v>
      </c>
      <c r="E319" s="43"/>
      <c r="F319" s="43"/>
      <c r="G319" s="44"/>
      <c r="H319" s="44"/>
      <c r="I319" s="44"/>
      <c r="J319" s="44"/>
      <c r="K319" s="44"/>
      <c r="L319" s="33">
        <f t="shared" si="89"/>
        <v>2708</v>
      </c>
      <c r="M319" s="10">
        <f>M318*L319</f>
        <v>67700</v>
      </c>
      <c r="N319" s="30">
        <f>B319*M318</f>
        <v>0</v>
      </c>
      <c r="O319" s="30">
        <f>(C319+D319+G319+H319)*M318</f>
        <v>67700</v>
      </c>
      <c r="P319" s="30"/>
    </row>
    <row r="320" spans="1:16" ht="15.75" thickBot="1">
      <c r="A320" s="6" t="s">
        <v>17</v>
      </c>
      <c r="B320" s="45"/>
      <c r="C320" s="46"/>
      <c r="D320" s="46"/>
      <c r="E320" s="45"/>
      <c r="F320" s="45"/>
      <c r="G320" s="46"/>
      <c r="H320" s="46"/>
      <c r="I320" s="46"/>
      <c r="J320" s="46"/>
      <c r="K320" s="46"/>
      <c r="L320" s="34">
        <f t="shared" si="89"/>
        <v>0</v>
      </c>
      <c r="M320" s="10">
        <f>L320*M318</f>
        <v>0</v>
      </c>
      <c r="N320" s="30">
        <f>J320*M318</f>
        <v>0</v>
      </c>
      <c r="O320" s="30">
        <f>(F320+K320)*M318</f>
        <v>0</v>
      </c>
      <c r="P320" s="30">
        <f>E320*M318</f>
        <v>0</v>
      </c>
    </row>
    <row r="321" spans="1:17">
      <c r="A321" s="11"/>
      <c r="B321" s="27"/>
      <c r="C321" s="28"/>
      <c r="D321" s="28"/>
      <c r="E321" s="27"/>
      <c r="F321" s="27"/>
      <c r="G321" s="28"/>
      <c r="H321" s="28"/>
      <c r="I321" s="28"/>
      <c r="J321" s="28"/>
      <c r="K321" s="28"/>
      <c r="L321" s="27"/>
      <c r="M321" s="10"/>
    </row>
    <row r="322" spans="1:17">
      <c r="A322" s="11"/>
      <c r="B322" s="27"/>
      <c r="C322" s="28"/>
      <c r="D322" s="28"/>
      <c r="E322" s="27"/>
      <c r="F322" s="27"/>
      <c r="G322" s="28"/>
      <c r="H322" s="28"/>
      <c r="I322" s="28"/>
      <c r="J322" s="28"/>
      <c r="K322" s="28"/>
      <c r="L322" s="27"/>
      <c r="M322" s="10"/>
    </row>
    <row r="323" spans="1:17">
      <c r="A323" s="11"/>
      <c r="B323" s="27"/>
      <c r="C323" s="28"/>
      <c r="D323" s="28"/>
      <c r="E323" s="27"/>
      <c r="F323" s="27"/>
      <c r="G323" s="28"/>
      <c r="H323" s="28"/>
      <c r="I323" s="28"/>
      <c r="J323" s="28"/>
      <c r="K323" s="28"/>
      <c r="L323" s="27"/>
      <c r="M323" s="10"/>
    </row>
    <row r="324" spans="1:17">
      <c r="A324" s="11"/>
      <c r="B324" s="27"/>
      <c r="C324" s="28"/>
      <c r="D324" s="28"/>
      <c r="E324" s="27"/>
      <c r="F324" s="27"/>
      <c r="G324" s="28"/>
      <c r="H324" s="28"/>
      <c r="I324" s="28"/>
      <c r="J324" s="28"/>
      <c r="K324" s="28"/>
      <c r="L324" s="27"/>
      <c r="M324" s="10"/>
    </row>
    <row r="326" spans="1:17" ht="18.75">
      <c r="A326" s="7" t="s">
        <v>56</v>
      </c>
      <c r="G326"/>
      <c r="H326"/>
      <c r="M326" s="1"/>
      <c r="N326" s="1"/>
      <c r="O326" s="1"/>
      <c r="P326" s="1"/>
      <c r="Q326" s="1"/>
    </row>
    <row r="327" spans="1:17" ht="47.1" customHeight="1">
      <c r="A327" s="77" t="s">
        <v>3</v>
      </c>
      <c r="B327" s="78" t="s">
        <v>1</v>
      </c>
      <c r="C327" s="78"/>
      <c r="D327" s="78"/>
      <c r="E327" s="77" t="s">
        <v>6</v>
      </c>
      <c r="F327" s="77"/>
      <c r="G327" s="77"/>
      <c r="H327" s="77"/>
      <c r="I327" s="77"/>
      <c r="J327" s="77"/>
      <c r="K327" s="77"/>
      <c r="L327" s="77" t="s">
        <v>14</v>
      </c>
    </row>
    <row r="328" spans="1:17" ht="78.75" customHeight="1">
      <c r="A328" s="77"/>
      <c r="B328" s="104" t="s">
        <v>2</v>
      </c>
      <c r="C328" s="104" t="s">
        <v>4</v>
      </c>
      <c r="D328" s="104" t="s">
        <v>5</v>
      </c>
      <c r="E328" s="104" t="s">
        <v>7</v>
      </c>
      <c r="F328" s="104" t="s">
        <v>8</v>
      </c>
      <c r="G328" s="104" t="s">
        <v>9</v>
      </c>
      <c r="H328" s="26" t="s">
        <v>10</v>
      </c>
      <c r="I328" s="2" t="s">
        <v>11</v>
      </c>
      <c r="J328" s="104" t="s">
        <v>12</v>
      </c>
      <c r="K328" s="104" t="s">
        <v>13</v>
      </c>
      <c r="L328" s="77"/>
    </row>
    <row r="329" spans="1:17" ht="10.5" customHeight="1" thickBot="1">
      <c r="A329" s="4">
        <v>1</v>
      </c>
      <c r="B329" s="4">
        <v>2</v>
      </c>
      <c r="C329" s="4">
        <v>3</v>
      </c>
      <c r="D329" s="4">
        <v>4</v>
      </c>
      <c r="E329" s="4">
        <v>5</v>
      </c>
      <c r="F329" s="4">
        <v>6</v>
      </c>
      <c r="G329" s="4">
        <v>7</v>
      </c>
      <c r="H329" s="4">
        <v>8</v>
      </c>
      <c r="I329" s="4">
        <v>9</v>
      </c>
      <c r="J329" s="4">
        <v>10</v>
      </c>
      <c r="K329" s="4">
        <v>11</v>
      </c>
      <c r="L329" s="4">
        <v>12</v>
      </c>
    </row>
    <row r="330" spans="1:17">
      <c r="A330" s="3" t="s">
        <v>28</v>
      </c>
      <c r="B330" s="35">
        <f>B331+B332</f>
        <v>0</v>
      </c>
      <c r="C330" s="36">
        <f>C331+C332</f>
        <v>0</v>
      </c>
      <c r="D330" s="36">
        <f>D331+D332</f>
        <v>0</v>
      </c>
      <c r="E330" s="41">
        <f>E331+E332</f>
        <v>0</v>
      </c>
      <c r="F330" s="41">
        <f t="shared" ref="F330:K330" si="98">F331+F332</f>
        <v>0</v>
      </c>
      <c r="G330" s="42">
        <f t="shared" si="98"/>
        <v>262.71003000000002</v>
      </c>
      <c r="H330" s="42">
        <f t="shared" si="98"/>
        <v>0</v>
      </c>
      <c r="I330" s="42">
        <f t="shared" si="98"/>
        <v>0</v>
      </c>
      <c r="J330" s="42">
        <f t="shared" si="98"/>
        <v>548.18140000000005</v>
      </c>
      <c r="K330" s="42">
        <f t="shared" si="98"/>
        <v>13.928570000000001</v>
      </c>
      <c r="L330" s="32">
        <f t="shared" ref="L330:L337" si="99">SUM(B330:K330)</f>
        <v>824.82000000000016</v>
      </c>
      <c r="M330">
        <v>1176</v>
      </c>
    </row>
    <row r="331" spans="1:17">
      <c r="A331" s="5" t="s">
        <v>16</v>
      </c>
      <c r="B331" s="37"/>
      <c r="C331" s="38">
        <v>0</v>
      </c>
      <c r="D331" s="38"/>
      <c r="E331" s="43"/>
      <c r="F331" s="43"/>
      <c r="G331" s="44"/>
      <c r="H331" s="44"/>
      <c r="I331" s="44"/>
      <c r="J331" s="44"/>
      <c r="K331" s="44"/>
      <c r="L331" s="33">
        <f t="shared" si="99"/>
        <v>0</v>
      </c>
      <c r="M331" s="10">
        <f>M330*L331</f>
        <v>0</v>
      </c>
    </row>
    <row r="332" spans="1:17" ht="15.75" thickBot="1">
      <c r="A332" s="6" t="s">
        <v>17</v>
      </c>
      <c r="B332" s="39"/>
      <c r="C332" s="40"/>
      <c r="D332" s="40"/>
      <c r="E332" s="45"/>
      <c r="F332" s="45"/>
      <c r="G332" s="46">
        <v>262.71003000000002</v>
      </c>
      <c r="H332" s="46"/>
      <c r="I332" s="46"/>
      <c r="J332" s="46">
        <v>548.18140000000005</v>
      </c>
      <c r="K332" s="46">
        <v>13.928570000000001</v>
      </c>
      <c r="L332" s="34">
        <f t="shared" si="99"/>
        <v>824.82000000000016</v>
      </c>
      <c r="M332" s="10">
        <f>L332*M330</f>
        <v>969988.32000000018</v>
      </c>
    </row>
    <row r="333" spans="1:17">
      <c r="A333" s="3" t="s">
        <v>32</v>
      </c>
      <c r="B333" s="35">
        <f>B334+B335</f>
        <v>0</v>
      </c>
      <c r="C333" s="36">
        <f>C334+C335</f>
        <v>0</v>
      </c>
      <c r="D333" s="36">
        <f>D334+D335</f>
        <v>0</v>
      </c>
      <c r="E333" s="41">
        <f>E334+E335</f>
        <v>0</v>
      </c>
      <c r="F333" s="41">
        <f t="shared" ref="F333:K333" si="100">F334+F335</f>
        <v>0</v>
      </c>
      <c r="G333" s="42">
        <f t="shared" si="100"/>
        <v>201.28944999999999</v>
      </c>
      <c r="H333" s="42">
        <f t="shared" si="100"/>
        <v>0</v>
      </c>
      <c r="I333" s="42">
        <f t="shared" si="100"/>
        <v>0</v>
      </c>
      <c r="J333" s="42">
        <f t="shared" si="100"/>
        <v>468.9624</v>
      </c>
      <c r="K333" s="42">
        <f t="shared" si="100"/>
        <v>12.79688</v>
      </c>
      <c r="L333" s="32">
        <f t="shared" si="99"/>
        <v>683.04872999999998</v>
      </c>
      <c r="M333">
        <v>1280</v>
      </c>
    </row>
    <row r="334" spans="1:17">
      <c r="A334" s="5" t="s">
        <v>16</v>
      </c>
      <c r="B334" s="37"/>
      <c r="C334" s="38">
        <v>0</v>
      </c>
      <c r="D334" s="38"/>
      <c r="E334" s="43"/>
      <c r="F334" s="43"/>
      <c r="G334" s="44"/>
      <c r="H334" s="44"/>
      <c r="I334" s="44"/>
      <c r="J334" s="44"/>
      <c r="K334" s="44"/>
      <c r="L334" s="33">
        <f t="shared" si="99"/>
        <v>0</v>
      </c>
      <c r="M334" s="10">
        <f>M333*L334</f>
        <v>0</v>
      </c>
      <c r="N334" s="30">
        <f>B334*M333</f>
        <v>0</v>
      </c>
      <c r="O334" s="30">
        <f>(C334+D334+G334+H334)*M333</f>
        <v>0</v>
      </c>
      <c r="P334" s="30"/>
    </row>
    <row r="335" spans="1:17" ht="15.75" thickBot="1">
      <c r="A335" s="6" t="s">
        <v>17</v>
      </c>
      <c r="B335" s="39"/>
      <c r="C335" s="40"/>
      <c r="D335" s="40"/>
      <c r="E335" s="45"/>
      <c r="F335" s="45"/>
      <c r="G335" s="46">
        <v>201.28944999999999</v>
      </c>
      <c r="H335" s="46"/>
      <c r="I335" s="46"/>
      <c r="J335" s="46">
        <v>468.9624</v>
      </c>
      <c r="K335" s="46">
        <v>12.79688</v>
      </c>
      <c r="L335" s="34">
        <f t="shared" si="99"/>
        <v>683.04872999999998</v>
      </c>
      <c r="M335" s="10">
        <f>L335*M333</f>
        <v>874302.37439999997</v>
      </c>
      <c r="N335" s="30">
        <f>J335*M333</f>
        <v>600271.87199999997</v>
      </c>
      <c r="O335" s="30">
        <f>(F335+K335)*M333</f>
        <v>16380.0064</v>
      </c>
      <c r="P335" s="30">
        <f>E335*M333</f>
        <v>0</v>
      </c>
    </row>
    <row r="336" spans="1:17">
      <c r="A336" s="3" t="s">
        <v>34</v>
      </c>
      <c r="B336" s="35">
        <f>B337+B338</f>
        <v>0</v>
      </c>
      <c r="C336" s="36">
        <f>C337+C338</f>
        <v>0</v>
      </c>
      <c r="D336" s="36">
        <f>D337+D338</f>
        <v>0</v>
      </c>
      <c r="E336" s="41">
        <f>E337+E338</f>
        <v>0</v>
      </c>
      <c r="F336" s="41">
        <f t="shared" ref="F336:K336" si="101">F337+F338</f>
        <v>0</v>
      </c>
      <c r="G336" s="42">
        <f t="shared" si="101"/>
        <v>547.81835000000001</v>
      </c>
      <c r="H336" s="42">
        <f t="shared" si="101"/>
        <v>0</v>
      </c>
      <c r="I336" s="42">
        <f t="shared" si="101"/>
        <v>0</v>
      </c>
      <c r="J336" s="42">
        <f t="shared" si="101"/>
        <v>1751.63212</v>
      </c>
      <c r="K336" s="42">
        <f t="shared" si="101"/>
        <v>44.270269999999996</v>
      </c>
      <c r="L336" s="32">
        <f t="shared" si="99"/>
        <v>2343.7207399999998</v>
      </c>
      <c r="M336">
        <v>370</v>
      </c>
    </row>
    <row r="337" spans="1:14">
      <c r="A337" s="5" t="s">
        <v>16</v>
      </c>
      <c r="B337" s="37"/>
      <c r="C337" s="38">
        <v>0</v>
      </c>
      <c r="D337" s="38"/>
      <c r="E337" s="43"/>
      <c r="F337" s="43"/>
      <c r="G337" s="44"/>
      <c r="H337" s="44"/>
      <c r="I337" s="44"/>
      <c r="J337" s="44"/>
      <c r="K337" s="44"/>
      <c r="L337" s="33">
        <f t="shared" si="99"/>
        <v>0</v>
      </c>
      <c r="M337" s="10">
        <f>M336*L337</f>
        <v>0</v>
      </c>
    </row>
    <row r="338" spans="1:14" ht="15.75" thickBot="1">
      <c r="A338" s="6" t="s">
        <v>17</v>
      </c>
      <c r="B338" s="39"/>
      <c r="C338" s="40"/>
      <c r="D338" s="40"/>
      <c r="E338" s="45"/>
      <c r="F338" s="45"/>
      <c r="G338" s="46">
        <v>547.81835000000001</v>
      </c>
      <c r="H338" s="46"/>
      <c r="I338" s="46"/>
      <c r="J338" s="46">
        <v>1751.63212</v>
      </c>
      <c r="K338" s="46">
        <v>44.270269999999996</v>
      </c>
      <c r="L338" s="34">
        <f>SUM(B338:K338)</f>
        <v>2343.7207399999998</v>
      </c>
      <c r="M338" s="10">
        <f>L338*M336</f>
        <v>867176.67379999987</v>
      </c>
      <c r="N338">
        <f>J338*M336</f>
        <v>648103.88439999998</v>
      </c>
    </row>
    <row r="358" spans="5:16">
      <c r="K358" s="1">
        <v>14</v>
      </c>
      <c r="L358" s="5" t="s">
        <v>16</v>
      </c>
      <c r="M358" s="10">
        <f>M24+M58+M95+M130+M165+M273+M310+M337</f>
        <v>27911631.81586</v>
      </c>
      <c r="N358" s="10">
        <f>M358-M295-M150</f>
        <v>27357819.81574</v>
      </c>
    </row>
    <row r="359" spans="5:16" ht="15.75" thickBot="1">
      <c r="L359" s="6" t="s">
        <v>17</v>
      </c>
      <c r="M359" s="10">
        <f>M25+M59+M96+M131+M166+M274+M338</f>
        <v>6806578.844779999</v>
      </c>
      <c r="N359">
        <f>N25+N59+N96+N131+N338</f>
        <v>4401868.2092500003</v>
      </c>
      <c r="P359" s="17">
        <f>P23+P57+P94+P129+P164+P200+P236+P272</f>
        <v>1625920.7979499998</v>
      </c>
    </row>
    <row r="360" spans="5:16">
      <c r="K360" s="1">
        <v>8</v>
      </c>
      <c r="L360" s="5" t="s">
        <v>16</v>
      </c>
      <c r="M360" s="10">
        <f>M27+M61+M98+M133+M168+M276+M313</f>
        <v>42329747.238540001</v>
      </c>
      <c r="N360" s="10">
        <f>N27+N61+N98+N133+N168+N276+N313</f>
        <v>38891500.236499995</v>
      </c>
      <c r="O360" s="10">
        <f>O27+O61+O98+O133+O168+O276+O313</f>
        <v>3438247.0020399997</v>
      </c>
    </row>
    <row r="361" spans="5:16" ht="15.75" thickBot="1">
      <c r="E361" s="24"/>
      <c r="L361" s="6" t="s">
        <v>17</v>
      </c>
      <c r="M361" s="10">
        <f>M28+M62+M99+M134+M169+M277+M241+M205</f>
        <v>10753816.006960001</v>
      </c>
      <c r="N361">
        <f>N28+N62+N99+N134</f>
        <v>6900054.7597199995</v>
      </c>
      <c r="O361">
        <f>O28+O62+O99</f>
        <v>784469.40023999999</v>
      </c>
      <c r="P361" s="17">
        <f>P26+P60+P132+P277+P169+P97+P241+P205</f>
        <v>3069291.8470000001</v>
      </c>
    </row>
    <row r="362" spans="5:16">
      <c r="K362" s="1">
        <v>7</v>
      </c>
      <c r="L362" s="5" t="s">
        <v>16</v>
      </c>
      <c r="M362" s="10">
        <f t="shared" ref="M362:P363" si="102">M18+M52+M89+M124+M159+M267+M304+M334</f>
        <v>45449806.115480006</v>
      </c>
      <c r="N362" s="10">
        <f t="shared" si="102"/>
        <v>41712300.115759991</v>
      </c>
      <c r="O362" s="10">
        <f>O18+O52+O89+O124+O267+O334</f>
        <v>2923400.0001199995</v>
      </c>
      <c r="P362" s="10">
        <f t="shared" si="102"/>
        <v>0</v>
      </c>
    </row>
    <row r="363" spans="5:16" ht="15.75" thickBot="1">
      <c r="L363" s="6" t="s">
        <v>17</v>
      </c>
      <c r="M363" s="10">
        <f t="shared" si="102"/>
        <v>8585939.4841900002</v>
      </c>
      <c r="N363" s="10">
        <f t="shared" si="102"/>
        <v>4895784.6995700002</v>
      </c>
      <c r="O363" s="10">
        <f t="shared" si="102"/>
        <v>1181964.47407</v>
      </c>
      <c r="P363" s="10">
        <f t="shared" si="102"/>
        <v>2250539.8145500002</v>
      </c>
    </row>
    <row r="364" spans="5:16">
      <c r="K364" s="1">
        <v>11</v>
      </c>
      <c r="L364" s="5" t="s">
        <v>16</v>
      </c>
      <c r="M364" s="10">
        <f t="shared" ref="M364:P365" si="103">M33+M67+M104+M139+M174+M282+M319</f>
        <v>12250780.018669998</v>
      </c>
      <c r="N364" s="10">
        <f t="shared" si="103"/>
        <v>11316000.018780001</v>
      </c>
      <c r="O364" s="10">
        <f t="shared" si="103"/>
        <v>934779.99989000009</v>
      </c>
      <c r="P364" s="10">
        <f t="shared" si="103"/>
        <v>0</v>
      </c>
    </row>
    <row r="365" spans="5:16" ht="15.75" thickBot="1">
      <c r="L365" s="6" t="s">
        <v>17</v>
      </c>
      <c r="M365" s="10">
        <f t="shared" si="103"/>
        <v>4133673.5856199996</v>
      </c>
      <c r="N365" s="10">
        <f t="shared" si="103"/>
        <v>2577460.0053400001</v>
      </c>
      <c r="O365" s="10">
        <f t="shared" si="103"/>
        <v>339987.12977999996</v>
      </c>
      <c r="P365" s="10">
        <f>P34+P68+P105+P140+P175+P283+P320+P211</f>
        <v>1236914.0124999997</v>
      </c>
    </row>
    <row r="366" spans="5:16">
      <c r="K366" s="1">
        <v>3</v>
      </c>
      <c r="L366" s="5" t="s">
        <v>16</v>
      </c>
      <c r="N366">
        <f>N15+N49+N86+N121+N264</f>
        <v>34024597.753729999</v>
      </c>
      <c r="O366">
        <f>O15+O49+O86+O121+O264</f>
        <v>1955200.0000899998</v>
      </c>
    </row>
    <row r="367" spans="5:16" ht="15.75" thickBot="1">
      <c r="L367" s="6" t="s">
        <v>17</v>
      </c>
    </row>
  </sheetData>
  <mergeCells count="40">
    <mergeCell ref="A327:A328"/>
    <mergeCell ref="B327:D327"/>
    <mergeCell ref="E327:K327"/>
    <mergeCell ref="L327:L328"/>
    <mergeCell ref="A291:A292"/>
    <mergeCell ref="B291:D291"/>
    <mergeCell ref="E291:K291"/>
    <mergeCell ref="L291:L292"/>
    <mergeCell ref="B5:D5"/>
    <mergeCell ref="A5:A6"/>
    <mergeCell ref="L5:L6"/>
    <mergeCell ref="E5:K5"/>
    <mergeCell ref="A39:A40"/>
    <mergeCell ref="B39:D39"/>
    <mergeCell ref="E39:K39"/>
    <mergeCell ref="L39:L40"/>
    <mergeCell ref="A76:A77"/>
    <mergeCell ref="B76:D76"/>
    <mergeCell ref="E76:K76"/>
    <mergeCell ref="L76:L77"/>
    <mergeCell ref="A254:A255"/>
    <mergeCell ref="B254:D254"/>
    <mergeCell ref="E254:K254"/>
    <mergeCell ref="L254:L255"/>
    <mergeCell ref="A111:A112"/>
    <mergeCell ref="B111:D111"/>
    <mergeCell ref="E111:K111"/>
    <mergeCell ref="L111:L112"/>
    <mergeCell ref="A146:A147"/>
    <mergeCell ref="B146:D146"/>
    <mergeCell ref="E146:K146"/>
    <mergeCell ref="L146:L147"/>
    <mergeCell ref="A182:A183"/>
    <mergeCell ref="B182:D182"/>
    <mergeCell ref="E182:K182"/>
    <mergeCell ref="L182:L183"/>
    <mergeCell ref="A218:A219"/>
    <mergeCell ref="B218:D218"/>
    <mergeCell ref="E218:K218"/>
    <mergeCell ref="L218:L219"/>
  </mergeCells>
  <pageMargins left="0.11811023622047245" right="0" top="0.15748031496062992" bottom="0" header="0.31496062992125984" footer="0.31496062992125984"/>
  <pageSetup paperSize="9" scale="9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P187"/>
  <sheetViews>
    <sheetView tabSelected="1" topLeftCell="A120" workbookViewId="0">
      <selection activeCell="K37" sqref="K37"/>
    </sheetView>
  </sheetViews>
  <sheetFormatPr defaultRowHeight="15"/>
  <cols>
    <col min="1" max="1" width="14.28515625" customWidth="1"/>
    <col min="2" max="2" width="7.140625" customWidth="1"/>
    <col min="3" max="4" width="13.140625" customWidth="1"/>
    <col min="5" max="5" width="14.5703125" customWidth="1"/>
    <col min="6" max="6" width="16.140625" customWidth="1"/>
    <col min="7" max="7" width="19" customWidth="1"/>
    <col min="8" max="8" width="17.42578125" customWidth="1"/>
    <col min="9" max="10" width="13.140625" customWidth="1"/>
    <col min="11" max="11" width="9" customWidth="1"/>
    <col min="12" max="12" width="14.42578125" customWidth="1"/>
    <col min="13" max="13" width="13.28515625" customWidth="1"/>
    <col min="14" max="14" width="13" customWidth="1"/>
    <col min="15" max="15" width="12.85546875" customWidth="1"/>
    <col min="16" max="16" width="12.5703125" customWidth="1"/>
  </cols>
  <sheetData>
    <row r="2" spans="1:16" ht="19.5" thickBot="1">
      <c r="A2" s="7" t="s">
        <v>29</v>
      </c>
      <c r="B2" s="1"/>
      <c r="C2" s="1"/>
      <c r="D2" s="1"/>
      <c r="E2" s="1"/>
      <c r="F2" s="1"/>
      <c r="I2" s="1"/>
      <c r="J2" s="1"/>
    </row>
    <row r="3" spans="1:16" ht="15" customHeight="1" thickBot="1">
      <c r="A3" s="79" t="s">
        <v>27</v>
      </c>
      <c r="B3" s="81" t="s">
        <v>21</v>
      </c>
      <c r="C3" s="81" t="s">
        <v>19</v>
      </c>
      <c r="D3" s="81"/>
      <c r="E3" s="81"/>
      <c r="F3" s="83" t="s">
        <v>26</v>
      </c>
      <c r="G3" s="81" t="s">
        <v>22</v>
      </c>
      <c r="H3" s="81"/>
      <c r="I3" s="94" t="s">
        <v>24</v>
      </c>
      <c r="L3" s="85" t="s">
        <v>52</v>
      </c>
      <c r="M3" s="86"/>
      <c r="N3" s="87"/>
    </row>
    <row r="4" spans="1:16" ht="45.95" customHeight="1">
      <c r="A4" s="80"/>
      <c r="B4" s="82"/>
      <c r="C4" s="15" t="s">
        <v>16</v>
      </c>
      <c r="D4" s="15" t="s">
        <v>20</v>
      </c>
      <c r="E4" s="15" t="s">
        <v>25</v>
      </c>
      <c r="F4" s="84"/>
      <c r="G4" s="16" t="s">
        <v>15</v>
      </c>
      <c r="H4" s="16" t="s">
        <v>23</v>
      </c>
      <c r="I4" s="95"/>
      <c r="J4" s="8"/>
      <c r="L4" s="15" t="s">
        <v>48</v>
      </c>
      <c r="M4" s="15" t="s">
        <v>16</v>
      </c>
      <c r="N4" s="15" t="s">
        <v>20</v>
      </c>
    </row>
    <row r="5" spans="1:16" s="70" customFormat="1" ht="15" customHeight="1">
      <c r="A5" s="63" t="s">
        <v>28</v>
      </c>
      <c r="B5" s="71">
        <v>182</v>
      </c>
      <c r="C5" s="64">
        <f>БН!L9</f>
        <v>56997.311590000005</v>
      </c>
      <c r="D5" s="64">
        <f>БН!L10</f>
        <v>9603.3886199999997</v>
      </c>
      <c r="E5" s="105">
        <f>D5+C5</f>
        <v>66600.70021000001</v>
      </c>
      <c r="F5" s="64">
        <v>47591.063240000003</v>
      </c>
      <c r="G5" s="65">
        <f>F5*B5</f>
        <v>8661573.5096800011</v>
      </c>
      <c r="H5" s="65">
        <f>E5*B5</f>
        <v>12121327.438220002</v>
      </c>
      <c r="I5" s="64">
        <f>H5/G5</f>
        <v>1.3994371143618938</v>
      </c>
      <c r="J5" s="98" t="s">
        <v>45</v>
      </c>
      <c r="K5" s="66">
        <v>1.39944</v>
      </c>
      <c r="L5" s="67">
        <f>F5*K5*B5</f>
        <v>12121352.432386581</v>
      </c>
      <c r="M5" s="68">
        <f>C5*B5</f>
        <v>10373510.709380001</v>
      </c>
      <c r="N5" s="68">
        <f>L5-M5</f>
        <v>1747841.72300658</v>
      </c>
      <c r="O5" s="68">
        <f>H5-L5</f>
        <v>-24.994166579097509</v>
      </c>
      <c r="P5" s="69">
        <f>D5*B5</f>
        <v>1747816.72884</v>
      </c>
    </row>
    <row r="6" spans="1:16" s="70" customFormat="1">
      <c r="A6" s="63" t="s">
        <v>30</v>
      </c>
      <c r="B6" s="71">
        <v>306</v>
      </c>
      <c r="C6" s="64">
        <f>БН!L12</f>
        <v>41275.482220000005</v>
      </c>
      <c r="D6" s="64">
        <f>БН!L13</f>
        <v>13438.167740000001</v>
      </c>
      <c r="E6" s="105">
        <f t="shared" ref="E6:E13" si="0">D6+C6</f>
        <v>54713.64996000001</v>
      </c>
      <c r="F6" s="64">
        <v>47591.063240000003</v>
      </c>
      <c r="G6" s="65">
        <f t="shared" ref="G6:G12" si="1">F6*B6</f>
        <v>14562865.351440001</v>
      </c>
      <c r="H6" s="65">
        <f t="shared" ref="H6:H8" si="2">E6*B6</f>
        <v>16742376.887760002</v>
      </c>
      <c r="I6" s="64">
        <f t="shared" ref="I6:I13" si="3">H6/G6</f>
        <v>1.1496622734415716</v>
      </c>
      <c r="J6" s="100"/>
      <c r="K6" s="66">
        <v>1.1496599999999999</v>
      </c>
      <c r="L6" s="67">
        <f t="shared" ref="L6:L13" si="4">F6*K6*B6</f>
        <v>16742343.779936509</v>
      </c>
      <c r="M6" s="68">
        <f t="shared" ref="M6:M13" si="5">C6*B6</f>
        <v>12630297.559320001</v>
      </c>
      <c r="N6" s="68">
        <f t="shared" ref="N6:N13" si="6">L6-M6</f>
        <v>4112046.2206165083</v>
      </c>
      <c r="O6" s="68">
        <f t="shared" ref="O6:O13" si="7">H6-L6</f>
        <v>33.107823492959142</v>
      </c>
      <c r="P6" s="69">
        <f t="shared" ref="P6:P13" si="8">D6*B6</f>
        <v>4112079.3284400003</v>
      </c>
    </row>
    <row r="7" spans="1:16" s="70" customFormat="1">
      <c r="A7" s="63" t="s">
        <v>31</v>
      </c>
      <c r="B7" s="71">
        <v>252</v>
      </c>
      <c r="C7" s="64">
        <f>БН!L15</f>
        <v>57632.731890000003</v>
      </c>
      <c r="D7" s="64">
        <f>БН!L16</f>
        <v>23522.810379999999</v>
      </c>
      <c r="E7" s="105">
        <f t="shared" si="0"/>
        <v>81155.542270000005</v>
      </c>
      <c r="F7" s="64">
        <v>47591.063240000003</v>
      </c>
      <c r="G7" s="65">
        <f t="shared" si="1"/>
        <v>11992947.936480001</v>
      </c>
      <c r="H7" s="65">
        <f t="shared" si="2"/>
        <v>20451196.652040001</v>
      </c>
      <c r="I7" s="64">
        <f t="shared" si="3"/>
        <v>1.705268526167099</v>
      </c>
      <c r="J7" s="100"/>
      <c r="K7" s="66">
        <v>1.7052700000000001</v>
      </c>
      <c r="L7" s="67">
        <f t="shared" si="4"/>
        <v>20451214.327641252</v>
      </c>
      <c r="M7" s="68">
        <f t="shared" si="5"/>
        <v>14523448.436280001</v>
      </c>
      <c r="N7" s="68">
        <f t="shared" si="6"/>
        <v>5927765.8913612515</v>
      </c>
      <c r="O7" s="68">
        <f t="shared" si="7"/>
        <v>-17.675601251423359</v>
      </c>
      <c r="P7" s="69">
        <f t="shared" si="8"/>
        <v>5927748.2157600001</v>
      </c>
    </row>
    <row r="8" spans="1:16" s="113" customFormat="1">
      <c r="A8" s="106" t="s">
        <v>33</v>
      </c>
      <c r="B8" s="106">
        <v>403</v>
      </c>
      <c r="C8" s="107">
        <f>БН!L21</f>
        <v>39308.581210000011</v>
      </c>
      <c r="D8" s="107">
        <f>БН!L22</f>
        <v>8282.4820299999992</v>
      </c>
      <c r="E8" s="107">
        <f t="shared" si="0"/>
        <v>47591.06324000001</v>
      </c>
      <c r="F8" s="107">
        <f>E8</f>
        <v>47591.06324000001</v>
      </c>
      <c r="G8" s="108">
        <f t="shared" si="1"/>
        <v>19179198.485720005</v>
      </c>
      <c r="H8" s="108">
        <f t="shared" si="2"/>
        <v>19179198.485720005</v>
      </c>
      <c r="I8" s="107">
        <f t="shared" si="3"/>
        <v>1</v>
      </c>
      <c r="J8" s="100"/>
      <c r="K8" s="109">
        <v>1</v>
      </c>
      <c r="L8" s="110">
        <f t="shared" si="4"/>
        <v>19179198.485720005</v>
      </c>
      <c r="M8" s="111">
        <f t="shared" si="5"/>
        <v>15841358.227630004</v>
      </c>
      <c r="N8" s="111">
        <f t="shared" si="6"/>
        <v>3337840.2580900006</v>
      </c>
      <c r="O8" s="111">
        <f t="shared" si="7"/>
        <v>0</v>
      </c>
      <c r="P8" s="112">
        <f t="shared" si="8"/>
        <v>3337840.2580899997</v>
      </c>
    </row>
    <row r="9" spans="1:16" s="70" customFormat="1">
      <c r="A9" s="63" t="s">
        <v>34</v>
      </c>
      <c r="B9" s="71">
        <v>267</v>
      </c>
      <c r="C9" s="64">
        <f>БН!L24</f>
        <v>40278.124759999999</v>
      </c>
      <c r="D9" s="64">
        <f>БН!L25</f>
        <v>9340.6730599999992</v>
      </c>
      <c r="E9" s="105">
        <f t="shared" si="0"/>
        <v>49618.79782</v>
      </c>
      <c r="F9" s="64">
        <v>47591.063240000003</v>
      </c>
      <c r="G9" s="65">
        <f>F9*B9</f>
        <v>12706813.88508</v>
      </c>
      <c r="H9" s="65">
        <f>E9*B9</f>
        <v>13248219.01794</v>
      </c>
      <c r="I9" s="64">
        <f t="shared" si="3"/>
        <v>1.042607465392698</v>
      </c>
      <c r="J9" s="99"/>
      <c r="K9" s="66">
        <v>1.04261</v>
      </c>
      <c r="L9" s="67">
        <f t="shared" si="4"/>
        <v>13248251.224723259</v>
      </c>
      <c r="M9" s="68">
        <f t="shared" si="5"/>
        <v>10754259.31092</v>
      </c>
      <c r="N9" s="68">
        <f t="shared" si="6"/>
        <v>2493991.9138032589</v>
      </c>
      <c r="O9" s="68">
        <f t="shared" si="7"/>
        <v>-32.206783259287477</v>
      </c>
      <c r="P9" s="69">
        <f t="shared" si="8"/>
        <v>2493959.7070199996</v>
      </c>
    </row>
    <row r="10" spans="1:16" s="113" customFormat="1">
      <c r="A10" s="106" t="s">
        <v>35</v>
      </c>
      <c r="B10" s="106">
        <v>412</v>
      </c>
      <c r="C10" s="107">
        <f>БН!L27</f>
        <v>39668.615720000002</v>
      </c>
      <c r="D10" s="107">
        <f>БН!L28</f>
        <v>10487.085529999998</v>
      </c>
      <c r="E10" s="107">
        <f t="shared" si="0"/>
        <v>50155.701249999998</v>
      </c>
      <c r="F10" s="107">
        <v>50155.701249999998</v>
      </c>
      <c r="G10" s="108">
        <f t="shared" si="1"/>
        <v>20664148.914999999</v>
      </c>
      <c r="H10" s="108">
        <f t="shared" ref="H10:H12" si="9">E10*B10</f>
        <v>20664148.914999999</v>
      </c>
      <c r="I10" s="107">
        <f t="shared" si="3"/>
        <v>1</v>
      </c>
      <c r="J10" s="101" t="s">
        <v>44</v>
      </c>
      <c r="K10" s="109">
        <v>1</v>
      </c>
      <c r="L10" s="110">
        <f t="shared" si="4"/>
        <v>20664148.914999999</v>
      </c>
      <c r="M10" s="111">
        <f t="shared" si="5"/>
        <v>16343469.67664</v>
      </c>
      <c r="N10" s="111">
        <f>L10-M10</f>
        <v>4320679.2383599989</v>
      </c>
      <c r="O10" s="111">
        <f t="shared" si="7"/>
        <v>0</v>
      </c>
      <c r="P10" s="112">
        <f t="shared" si="8"/>
        <v>4320679.2383599989</v>
      </c>
    </row>
    <row r="11" spans="1:16" s="70" customFormat="1">
      <c r="A11" s="63" t="s">
        <v>32</v>
      </c>
      <c r="B11" s="71">
        <v>407</v>
      </c>
      <c r="C11" s="64">
        <v>45625.020680000001</v>
      </c>
      <c r="D11" s="64">
        <v>8179.7204000000002</v>
      </c>
      <c r="E11" s="105">
        <f t="shared" ref="E11" si="10">D11+C11</f>
        <v>53804.74108</v>
      </c>
      <c r="F11" s="64">
        <f>F10</f>
        <v>50155.701249999998</v>
      </c>
      <c r="G11" s="65">
        <f t="shared" ref="G11" si="11">F11*B11</f>
        <v>20413370.408749998</v>
      </c>
      <c r="H11" s="65">
        <f>E11*B11</f>
        <v>21898529.61956</v>
      </c>
      <c r="I11" s="64">
        <f t="shared" ref="I11" si="12">H11/G11</f>
        <v>1.0727542380837514</v>
      </c>
      <c r="J11" s="102"/>
      <c r="K11" s="66">
        <v>1.0727500000000001</v>
      </c>
      <c r="L11" s="67">
        <f t="shared" si="4"/>
        <v>21898443.105986565</v>
      </c>
      <c r="M11" s="68">
        <f t="shared" si="5"/>
        <v>18569383.416760001</v>
      </c>
      <c r="N11" s="68">
        <f t="shared" si="6"/>
        <v>3329059.689226564</v>
      </c>
      <c r="O11" s="68">
        <f t="shared" si="7"/>
        <v>86.513573434203863</v>
      </c>
      <c r="P11" s="69">
        <f t="shared" si="8"/>
        <v>3329146.2028000001</v>
      </c>
    </row>
    <row r="12" spans="1:16" s="70" customFormat="1">
      <c r="A12" s="63" t="s">
        <v>36</v>
      </c>
      <c r="B12" s="71">
        <v>137</v>
      </c>
      <c r="C12" s="64">
        <f>БН!L30</f>
        <v>50462.167430000001</v>
      </c>
      <c r="D12" s="64">
        <f>БН!L31</f>
        <v>15480.143540000001</v>
      </c>
      <c r="E12" s="105">
        <f t="shared" si="0"/>
        <v>65942.310970000006</v>
      </c>
      <c r="F12" s="64">
        <v>61837.098239999999</v>
      </c>
      <c r="G12" s="65">
        <f t="shared" si="1"/>
        <v>8471682.4588799998</v>
      </c>
      <c r="H12" s="65">
        <f t="shared" si="9"/>
        <v>9034096.6028900016</v>
      </c>
      <c r="I12" s="64">
        <f t="shared" si="3"/>
        <v>1.066387538336081</v>
      </c>
      <c r="J12" s="98" t="s">
        <v>40</v>
      </c>
      <c r="K12" s="66">
        <v>1.0663899999999999</v>
      </c>
      <c r="L12" s="67">
        <f t="shared" si="4"/>
        <v>9034117.4573250413</v>
      </c>
      <c r="M12" s="68">
        <f t="shared" si="5"/>
        <v>6913316.9379099999</v>
      </c>
      <c r="N12" s="68">
        <f t="shared" si="6"/>
        <v>2120800.5194150414</v>
      </c>
      <c r="O12" s="68">
        <f t="shared" si="7"/>
        <v>-20.854435039684176</v>
      </c>
      <c r="P12" s="69">
        <f t="shared" si="8"/>
        <v>2120779.6649800004</v>
      </c>
    </row>
    <row r="13" spans="1:16" s="113" customFormat="1">
      <c r="A13" s="106" t="s">
        <v>37</v>
      </c>
      <c r="B13" s="106">
        <v>112</v>
      </c>
      <c r="C13" s="107">
        <f>БН!L33</f>
        <v>45363.351739999998</v>
      </c>
      <c r="D13" s="107">
        <f>БН!L34</f>
        <v>16473.746500000001</v>
      </c>
      <c r="E13" s="107">
        <f t="shared" si="0"/>
        <v>61837.098239999999</v>
      </c>
      <c r="F13" s="107">
        <f>E13</f>
        <v>61837.098239999999</v>
      </c>
      <c r="G13" s="108">
        <f>F13*B13</f>
        <v>6925755.0028799996</v>
      </c>
      <c r="H13" s="108">
        <f>E13*B13</f>
        <v>6925755.0028799996</v>
      </c>
      <c r="I13" s="107">
        <f t="shared" si="3"/>
        <v>1</v>
      </c>
      <c r="J13" s="99"/>
      <c r="K13" s="109">
        <v>1</v>
      </c>
      <c r="L13" s="110">
        <f t="shared" si="4"/>
        <v>6925755.0028799996</v>
      </c>
      <c r="M13" s="111">
        <f t="shared" si="5"/>
        <v>5080695.3948799996</v>
      </c>
      <c r="N13" s="111">
        <f t="shared" si="6"/>
        <v>1845059.608</v>
      </c>
      <c r="O13" s="111">
        <f t="shared" si="7"/>
        <v>0</v>
      </c>
      <c r="P13" s="112">
        <f t="shared" si="8"/>
        <v>1845059.608</v>
      </c>
    </row>
    <row r="14" spans="1:16">
      <c r="B14" s="72">
        <f>SUM(B5:B13)</f>
        <v>2478</v>
      </c>
      <c r="G14" s="19">
        <f>SUM(G5:G13)</f>
        <v>123578355.95391002</v>
      </c>
      <c r="H14" s="19">
        <f>SUM(H5:H13)</f>
        <v>140264848.62200999</v>
      </c>
    </row>
    <row r="15" spans="1:16" ht="19.5" thickBot="1">
      <c r="A15" s="7" t="s">
        <v>38</v>
      </c>
      <c r="B15" s="1"/>
      <c r="C15" s="1"/>
      <c r="D15" s="1"/>
      <c r="E15" s="1"/>
      <c r="F15" s="1"/>
      <c r="I15" s="1"/>
      <c r="J15" s="1"/>
    </row>
    <row r="16" spans="1:16" ht="15" customHeight="1" thickBot="1">
      <c r="A16" s="79" t="s">
        <v>27</v>
      </c>
      <c r="B16" s="81" t="s">
        <v>21</v>
      </c>
      <c r="C16" s="81" t="s">
        <v>19</v>
      </c>
      <c r="D16" s="81"/>
      <c r="E16" s="81"/>
      <c r="F16" s="83" t="s">
        <v>26</v>
      </c>
      <c r="G16" s="81" t="s">
        <v>22</v>
      </c>
      <c r="H16" s="81"/>
      <c r="I16" s="94" t="s">
        <v>24</v>
      </c>
      <c r="L16" s="85" t="s">
        <v>52</v>
      </c>
      <c r="M16" s="86"/>
      <c r="N16" s="87"/>
    </row>
    <row r="17" spans="1:16" ht="45.95" customHeight="1">
      <c r="A17" s="80"/>
      <c r="B17" s="82"/>
      <c r="C17" s="15" t="s">
        <v>16</v>
      </c>
      <c r="D17" s="15" t="s">
        <v>20</v>
      </c>
      <c r="E17" s="15" t="s">
        <v>25</v>
      </c>
      <c r="F17" s="84"/>
      <c r="G17" s="16" t="s">
        <v>15</v>
      </c>
      <c r="H17" s="16" t="s">
        <v>23</v>
      </c>
      <c r="I17" s="95"/>
      <c r="J17" s="8"/>
      <c r="L17" s="15" t="s">
        <v>48</v>
      </c>
      <c r="M17" s="15" t="s">
        <v>16</v>
      </c>
      <c r="N17" s="15" t="s">
        <v>20</v>
      </c>
    </row>
    <row r="18" spans="1:16" s="54" customFormat="1" ht="15" customHeight="1">
      <c r="A18" s="48" t="s">
        <v>28</v>
      </c>
      <c r="B18" s="71">
        <v>221</v>
      </c>
      <c r="C18" s="49">
        <v>57463.405659999997</v>
      </c>
      <c r="D18" s="49">
        <v>9688.1243400000003</v>
      </c>
      <c r="E18" s="105">
        <f>D18+C18</f>
        <v>67151.53</v>
      </c>
      <c r="F18" s="49">
        <v>47624.435640000003</v>
      </c>
      <c r="G18" s="50">
        <f>F18*B18</f>
        <v>10525000.27644</v>
      </c>
      <c r="H18" s="50">
        <f>E18*B18</f>
        <v>14840488.129999999</v>
      </c>
      <c r="I18" s="49">
        <f>H18/G18</f>
        <v>1.4100225881437867</v>
      </c>
      <c r="J18" s="91" t="s">
        <v>45</v>
      </c>
      <c r="K18" s="51">
        <v>1.4100200000000001</v>
      </c>
      <c r="L18" s="52">
        <f>F18*K18*B18</f>
        <v>14840460.889785931</v>
      </c>
      <c r="M18" s="53">
        <f>C18*B18</f>
        <v>12699412.650859999</v>
      </c>
      <c r="N18" s="53">
        <f t="shared" ref="N18:N26" si="13">L18-M18</f>
        <v>2141048.238925932</v>
      </c>
      <c r="O18" s="53">
        <f t="shared" ref="O18:O26" si="14">H18-L18</f>
        <v>27.240214068442583</v>
      </c>
      <c r="P18" s="56">
        <f>D18*B18</f>
        <v>2141075.47914</v>
      </c>
    </row>
    <row r="19" spans="1:16" s="54" customFormat="1">
      <c r="A19" s="48" t="s">
        <v>30</v>
      </c>
      <c r="B19" s="71">
        <v>328</v>
      </c>
      <c r="C19" s="49">
        <v>41930.720450000001</v>
      </c>
      <c r="D19" s="49">
        <v>13651.211950000001</v>
      </c>
      <c r="E19" s="105">
        <f t="shared" ref="E19:E26" si="15">D19+C19</f>
        <v>55581.932400000005</v>
      </c>
      <c r="F19" s="49">
        <v>47624.435640000003</v>
      </c>
      <c r="G19" s="50">
        <f t="shared" ref="G19:G21" si="16">F19*B19</f>
        <v>15620814.889920002</v>
      </c>
      <c r="H19" s="50">
        <f t="shared" ref="H19:H25" si="17">E19*B19</f>
        <v>18230873.827200003</v>
      </c>
      <c r="I19" s="49">
        <f t="shared" ref="I19:I26" si="18">H19/G19</f>
        <v>1.1670885261539239</v>
      </c>
      <c r="J19" s="92"/>
      <c r="K19" s="51">
        <v>1.16709</v>
      </c>
      <c r="L19" s="52">
        <f t="shared" ref="L19:L26" si="19">F19*K19*B19</f>
        <v>18230896.849876732</v>
      </c>
      <c r="M19" s="53">
        <f t="shared" ref="M19:M26" si="20">C19*B19</f>
        <v>13753276.307600001</v>
      </c>
      <c r="N19" s="53">
        <f t="shared" si="13"/>
        <v>4477620.5422767308</v>
      </c>
      <c r="O19" s="53">
        <f t="shared" si="14"/>
        <v>-23.022676728665829</v>
      </c>
      <c r="P19" s="56">
        <f t="shared" ref="P19:P26" si="21">D19*B19</f>
        <v>4477597.5196000002</v>
      </c>
    </row>
    <row r="20" spans="1:16" s="54" customFormat="1">
      <c r="A20" s="48" t="s">
        <v>31</v>
      </c>
      <c r="B20" s="71">
        <v>285</v>
      </c>
      <c r="C20" s="49">
        <v>56739.882839999998</v>
      </c>
      <c r="D20" s="49">
        <v>23162.652549999999</v>
      </c>
      <c r="E20" s="105">
        <f t="shared" si="15"/>
        <v>79902.535390000005</v>
      </c>
      <c r="F20" s="49">
        <v>47624.435640000003</v>
      </c>
      <c r="G20" s="50">
        <f t="shared" si="16"/>
        <v>13572964.157400001</v>
      </c>
      <c r="H20" s="50">
        <f t="shared" si="17"/>
        <v>22772222.586150002</v>
      </c>
      <c r="I20" s="49">
        <f t="shared" si="18"/>
        <v>1.6777634068778227</v>
      </c>
      <c r="J20" s="92"/>
      <c r="K20" s="51">
        <v>1.6777599999999999</v>
      </c>
      <c r="L20" s="52">
        <f t="shared" si="19"/>
        <v>22772176.344719425</v>
      </c>
      <c r="M20" s="53">
        <f t="shared" si="20"/>
        <v>16170866.6094</v>
      </c>
      <c r="N20" s="53">
        <f t="shared" si="13"/>
        <v>6601309.7353194244</v>
      </c>
      <c r="O20" s="53">
        <f t="shared" si="14"/>
        <v>46.241430576890707</v>
      </c>
      <c r="P20" s="56">
        <f t="shared" si="21"/>
        <v>6601355.9767499994</v>
      </c>
    </row>
    <row r="21" spans="1:16" s="113" customFormat="1">
      <c r="A21" s="106" t="s">
        <v>33</v>
      </c>
      <c r="B21" s="106">
        <v>481</v>
      </c>
      <c r="C21" s="107">
        <v>39331.234049999999</v>
      </c>
      <c r="D21" s="107">
        <v>8293.2015900000006</v>
      </c>
      <c r="E21" s="107">
        <f t="shared" si="15"/>
        <v>47624.435639999996</v>
      </c>
      <c r="F21" s="107">
        <f>E21</f>
        <v>47624.435639999996</v>
      </c>
      <c r="G21" s="108">
        <f t="shared" si="16"/>
        <v>22907353.542839997</v>
      </c>
      <c r="H21" s="108">
        <f t="shared" si="17"/>
        <v>22907353.542839997</v>
      </c>
      <c r="I21" s="107">
        <f t="shared" si="18"/>
        <v>1</v>
      </c>
      <c r="J21" s="92"/>
      <c r="K21" s="109">
        <v>1</v>
      </c>
      <c r="L21" s="110">
        <f t="shared" si="19"/>
        <v>22907353.542839997</v>
      </c>
      <c r="M21" s="111">
        <f t="shared" si="20"/>
        <v>18918323.578049999</v>
      </c>
      <c r="N21" s="111">
        <f t="shared" si="13"/>
        <v>3989029.9647899978</v>
      </c>
      <c r="O21" s="111">
        <f t="shared" si="14"/>
        <v>0</v>
      </c>
      <c r="P21" s="114">
        <f t="shared" si="21"/>
        <v>3989029.9647900001</v>
      </c>
    </row>
    <row r="22" spans="1:16" s="54" customFormat="1">
      <c r="A22" s="48" t="s">
        <v>34</v>
      </c>
      <c r="B22" s="71">
        <v>302</v>
      </c>
      <c r="C22" s="49">
        <v>40536.224750000001</v>
      </c>
      <c r="D22" s="49">
        <v>9410.4439199999997</v>
      </c>
      <c r="E22" s="105">
        <f t="shared" si="15"/>
        <v>49946.668669999999</v>
      </c>
      <c r="F22" s="49">
        <v>47624.435640000003</v>
      </c>
      <c r="G22" s="50">
        <f>F22*B22</f>
        <v>14382579.563280001</v>
      </c>
      <c r="H22" s="50">
        <f>E22*B22</f>
        <v>15083893.938339999</v>
      </c>
      <c r="I22" s="49">
        <f t="shared" si="18"/>
        <v>1.0487613763563328</v>
      </c>
      <c r="J22" s="93"/>
      <c r="K22" s="51">
        <v>1.0487599999999999</v>
      </c>
      <c r="L22" s="52">
        <f t="shared" si="19"/>
        <v>15083874.142785534</v>
      </c>
      <c r="M22" s="53">
        <f t="shared" si="20"/>
        <v>12241939.874500001</v>
      </c>
      <c r="N22" s="53">
        <f t="shared" si="13"/>
        <v>2841934.2682855334</v>
      </c>
      <c r="O22" s="53">
        <f t="shared" si="14"/>
        <v>19.795554464682937</v>
      </c>
      <c r="P22" s="56">
        <f t="shared" si="21"/>
        <v>2841954.06384</v>
      </c>
    </row>
    <row r="23" spans="1:16" s="113" customFormat="1">
      <c r="A23" s="106" t="s">
        <v>35</v>
      </c>
      <c r="B23" s="106">
        <v>464</v>
      </c>
      <c r="C23" s="107">
        <v>40307.373420000004</v>
      </c>
      <c r="D23" s="107">
        <v>10674.512419999999</v>
      </c>
      <c r="E23" s="107">
        <f t="shared" si="15"/>
        <v>50981.885840000003</v>
      </c>
      <c r="F23" s="107">
        <f>E23</f>
        <v>50981.885840000003</v>
      </c>
      <c r="G23" s="108">
        <f t="shared" ref="G23:G26" si="22">F23*B23</f>
        <v>23655595.029760003</v>
      </c>
      <c r="H23" s="108">
        <f t="shared" si="17"/>
        <v>23655595.029760003</v>
      </c>
      <c r="I23" s="107">
        <f t="shared" si="18"/>
        <v>1</v>
      </c>
      <c r="J23" s="96" t="s">
        <v>41</v>
      </c>
      <c r="K23" s="109">
        <v>1</v>
      </c>
      <c r="L23" s="110">
        <f t="shared" si="19"/>
        <v>23655595.029760003</v>
      </c>
      <c r="M23" s="111">
        <f t="shared" si="20"/>
        <v>18702621.266880002</v>
      </c>
      <c r="N23" s="111">
        <f t="shared" si="13"/>
        <v>4952973.7628800012</v>
      </c>
      <c r="O23" s="111">
        <f t="shared" si="14"/>
        <v>0</v>
      </c>
      <c r="P23" s="114">
        <f t="shared" si="21"/>
        <v>4952973.7628799994</v>
      </c>
    </row>
    <row r="24" spans="1:16" s="54" customFormat="1">
      <c r="A24" s="48" t="s">
        <v>32</v>
      </c>
      <c r="B24" s="71">
        <v>418</v>
      </c>
      <c r="C24" s="49">
        <v>45399.35338</v>
      </c>
      <c r="D24" s="49">
        <v>8145.4752399999998</v>
      </c>
      <c r="E24" s="105">
        <f t="shared" ref="E24" si="23">D24+C24</f>
        <v>53544.82862</v>
      </c>
      <c r="F24" s="49">
        <f>F23</f>
        <v>50981.885840000003</v>
      </c>
      <c r="G24" s="50">
        <f t="shared" si="22"/>
        <v>21310428.281120002</v>
      </c>
      <c r="H24" s="50">
        <f>E24*B24</f>
        <v>22381738.363159999</v>
      </c>
      <c r="I24" s="49">
        <f t="shared" ref="I24" si="24">H24/G24</f>
        <v>1.0502716354597681</v>
      </c>
      <c r="J24" s="97"/>
      <c r="K24" s="51">
        <v>1.05027</v>
      </c>
      <c r="L24" s="52">
        <f t="shared" si="19"/>
        <v>22381703.510811903</v>
      </c>
      <c r="M24" s="53">
        <f t="shared" si="20"/>
        <v>18976929.712840002</v>
      </c>
      <c r="N24" s="53">
        <f t="shared" si="13"/>
        <v>3404773.7979719006</v>
      </c>
      <c r="O24" s="53">
        <f t="shared" si="14"/>
        <v>34.85234809666872</v>
      </c>
      <c r="P24" s="56">
        <f t="shared" si="21"/>
        <v>3404808.65032</v>
      </c>
    </row>
    <row r="25" spans="1:16" s="54" customFormat="1">
      <c r="A25" s="48" t="s">
        <v>36</v>
      </c>
      <c r="B25" s="71">
        <v>118</v>
      </c>
      <c r="C25" s="49">
        <v>51118.91416</v>
      </c>
      <c r="D25" s="49">
        <v>15678.32057</v>
      </c>
      <c r="E25" s="105">
        <f t="shared" si="15"/>
        <v>66797.234729999996</v>
      </c>
      <c r="F25" s="49">
        <f>F26</f>
        <v>60608.122929999998</v>
      </c>
      <c r="G25" s="50">
        <f t="shared" si="22"/>
        <v>7151758.5057399999</v>
      </c>
      <c r="H25" s="50">
        <f t="shared" si="17"/>
        <v>7882073.69814</v>
      </c>
      <c r="I25" s="49">
        <f t="shared" si="18"/>
        <v>1.102116869831923</v>
      </c>
      <c r="J25" s="91" t="s">
        <v>40</v>
      </c>
      <c r="K25" s="51">
        <v>1.10212</v>
      </c>
      <c r="L25" s="52">
        <f t="shared" si="19"/>
        <v>7882096.0843461687</v>
      </c>
      <c r="M25" s="53">
        <f t="shared" si="20"/>
        <v>6032031.8708800003</v>
      </c>
      <c r="N25" s="53">
        <f t="shared" si="13"/>
        <v>1850064.2134661684</v>
      </c>
      <c r="O25" s="53">
        <f t="shared" si="14"/>
        <v>-22.386206168681383</v>
      </c>
      <c r="P25" s="56">
        <f t="shared" si="21"/>
        <v>1850041.8272599999</v>
      </c>
    </row>
    <row r="26" spans="1:16" s="113" customFormat="1">
      <c r="A26" s="106" t="s">
        <v>37</v>
      </c>
      <c r="B26" s="106">
        <v>134</v>
      </c>
      <c r="C26" s="107">
        <v>44444.395100000002</v>
      </c>
      <c r="D26" s="107">
        <v>16163.72783</v>
      </c>
      <c r="E26" s="107">
        <f t="shared" si="15"/>
        <v>60608.122929999998</v>
      </c>
      <c r="F26" s="107">
        <f>E26</f>
        <v>60608.122929999998</v>
      </c>
      <c r="G26" s="108">
        <f t="shared" si="22"/>
        <v>8121488.4726200001</v>
      </c>
      <c r="H26" s="108">
        <f>E26*B26</f>
        <v>8121488.4726200001</v>
      </c>
      <c r="I26" s="107">
        <f t="shared" si="18"/>
        <v>1</v>
      </c>
      <c r="J26" s="93"/>
      <c r="K26" s="109">
        <v>1</v>
      </c>
      <c r="L26" s="110">
        <f t="shared" si="19"/>
        <v>8121488.4726200001</v>
      </c>
      <c r="M26" s="111">
        <f t="shared" si="20"/>
        <v>5955548.9434000002</v>
      </c>
      <c r="N26" s="111">
        <f t="shared" si="13"/>
        <v>2165939.5292199999</v>
      </c>
      <c r="O26" s="111">
        <f t="shared" si="14"/>
        <v>0</v>
      </c>
      <c r="P26" s="114">
        <f t="shared" si="21"/>
        <v>2165939.5292199999</v>
      </c>
    </row>
    <row r="27" spans="1:16">
      <c r="B27" s="72">
        <f>SUM(B18:B26)</f>
        <v>2751</v>
      </c>
      <c r="G27" s="19">
        <f>SUM(G18:G26)</f>
        <v>137247982.71912</v>
      </c>
      <c r="H27" s="19">
        <f>SUM(H18:H26)</f>
        <v>155875727.58821002</v>
      </c>
    </row>
    <row r="28" spans="1:16" ht="19.5" thickBot="1">
      <c r="A28" s="7" t="s">
        <v>39</v>
      </c>
      <c r="B28" s="1"/>
      <c r="C28" s="1"/>
      <c r="D28" s="1"/>
      <c r="E28" s="1"/>
      <c r="F28" s="1"/>
      <c r="I28" s="1"/>
      <c r="J28" s="1"/>
    </row>
    <row r="29" spans="1:16" ht="15" customHeight="1" thickBot="1">
      <c r="A29" s="79" t="s">
        <v>27</v>
      </c>
      <c r="B29" s="81" t="s">
        <v>21</v>
      </c>
      <c r="C29" s="81" t="s">
        <v>19</v>
      </c>
      <c r="D29" s="81"/>
      <c r="E29" s="81"/>
      <c r="F29" s="83" t="s">
        <v>26</v>
      </c>
      <c r="G29" s="81" t="s">
        <v>22</v>
      </c>
      <c r="H29" s="81"/>
      <c r="I29" s="94" t="s">
        <v>24</v>
      </c>
      <c r="L29" s="85" t="s">
        <v>52</v>
      </c>
      <c r="M29" s="86"/>
      <c r="N29" s="87"/>
    </row>
    <row r="30" spans="1:16" ht="45.95" customHeight="1">
      <c r="A30" s="80"/>
      <c r="B30" s="82"/>
      <c r="C30" s="15" t="s">
        <v>16</v>
      </c>
      <c r="D30" s="15" t="s">
        <v>20</v>
      </c>
      <c r="E30" s="15" t="s">
        <v>25</v>
      </c>
      <c r="F30" s="84"/>
      <c r="G30" s="16" t="s">
        <v>15</v>
      </c>
      <c r="H30" s="16" t="s">
        <v>23</v>
      </c>
      <c r="I30" s="95"/>
      <c r="J30" s="8"/>
      <c r="L30" s="15" t="s">
        <v>48</v>
      </c>
      <c r="M30" s="15" t="s">
        <v>16</v>
      </c>
      <c r="N30" s="15" t="s">
        <v>20</v>
      </c>
    </row>
    <row r="31" spans="1:16" s="54" customFormat="1" ht="15" customHeight="1">
      <c r="A31" s="48" t="s">
        <v>28</v>
      </c>
      <c r="B31" s="71">
        <v>50</v>
      </c>
      <c r="C31" s="49">
        <v>56884.906389999996</v>
      </c>
      <c r="D31" s="49">
        <v>9752.4421000000002</v>
      </c>
      <c r="E31" s="105">
        <f>D31+C31</f>
        <v>66637.348490000004</v>
      </c>
      <c r="F31" s="49">
        <v>48878.447939999998</v>
      </c>
      <c r="G31" s="50">
        <f>F31*B31</f>
        <v>2443922.3969999999</v>
      </c>
      <c r="H31" s="50">
        <f t="shared" ref="H31:H37" si="25">E31*B31</f>
        <v>3331867.4245000002</v>
      </c>
      <c r="I31" s="49">
        <f>H31/G31</f>
        <v>1.3633278325817479</v>
      </c>
      <c r="J31" s="91" t="s">
        <v>45</v>
      </c>
      <c r="K31" s="51">
        <v>1.3633299999999999</v>
      </c>
      <c r="L31" s="52">
        <f>F31*K31*B31</f>
        <v>3331872.7215020093</v>
      </c>
      <c r="M31" s="53">
        <f>C31*B31</f>
        <v>2844245.3194999998</v>
      </c>
      <c r="N31" s="53">
        <f t="shared" ref="N31:N39" si="26">L31-M31</f>
        <v>487627.40200200956</v>
      </c>
      <c r="O31" s="53">
        <f t="shared" ref="O31:O39" si="27">H31-L31</f>
        <v>-5.2970020091161132</v>
      </c>
      <c r="P31" s="57">
        <f t="shared" ref="P31:P39" si="28">D31*B31</f>
        <v>487622.10499999998</v>
      </c>
    </row>
    <row r="32" spans="1:16" s="54" customFormat="1">
      <c r="A32" s="48" t="s">
        <v>30</v>
      </c>
      <c r="B32" s="71">
        <v>38</v>
      </c>
      <c r="C32" s="49">
        <v>44497.23216</v>
      </c>
      <c r="D32" s="49">
        <v>14611.83554</v>
      </c>
      <c r="E32" s="105">
        <f t="shared" ref="E32:E39" si="29">D32+C32</f>
        <v>59109.0677</v>
      </c>
      <c r="F32" s="49">
        <v>48878.447939999998</v>
      </c>
      <c r="G32" s="50">
        <f t="shared" ref="G32:G34" si="30">F32*B32</f>
        <v>1857381.0217199998</v>
      </c>
      <c r="H32" s="50">
        <f t="shared" si="25"/>
        <v>2246144.5726000001</v>
      </c>
      <c r="I32" s="49">
        <f t="shared" ref="I32:I38" si="31">H32/G32</f>
        <v>1.2093073776106487</v>
      </c>
      <c r="J32" s="92"/>
      <c r="K32" s="51">
        <v>1.2093100000000001</v>
      </c>
      <c r="L32" s="52">
        <f t="shared" ref="L32:L39" si="32">F32*K32*B32</f>
        <v>2246149.4433762133</v>
      </c>
      <c r="M32" s="53">
        <f t="shared" ref="M32:M39" si="33">C32*B32</f>
        <v>1690894.8220800001</v>
      </c>
      <c r="N32" s="53">
        <f t="shared" si="26"/>
        <v>555254.62129621324</v>
      </c>
      <c r="O32" s="53">
        <f t="shared" si="27"/>
        <v>-4.8707762132398784</v>
      </c>
      <c r="P32" s="57">
        <f t="shared" si="28"/>
        <v>555249.75052</v>
      </c>
    </row>
    <row r="33" spans="1:16" s="54" customFormat="1">
      <c r="A33" s="48" t="s">
        <v>31</v>
      </c>
      <c r="B33" s="71">
        <v>40</v>
      </c>
      <c r="C33" s="49">
        <v>57838.057719999997</v>
      </c>
      <c r="D33" s="49">
        <v>23750.583569999999</v>
      </c>
      <c r="E33" s="105">
        <f t="shared" si="29"/>
        <v>81588.64129</v>
      </c>
      <c r="F33" s="49">
        <v>48878.447939999998</v>
      </c>
      <c r="G33" s="50">
        <f t="shared" si="30"/>
        <v>1955137.9175999998</v>
      </c>
      <c r="H33" s="50">
        <f>E33*B33</f>
        <v>3263545.6516</v>
      </c>
      <c r="I33" s="49">
        <f t="shared" si="31"/>
        <v>1.6692150575270497</v>
      </c>
      <c r="J33" s="92"/>
      <c r="K33" s="51">
        <v>1.6692199999999999</v>
      </c>
      <c r="L33" s="52">
        <f t="shared" si="32"/>
        <v>3263555.3148162719</v>
      </c>
      <c r="M33" s="53">
        <f t="shared" si="33"/>
        <v>2313522.3087999998</v>
      </c>
      <c r="N33" s="53">
        <f t="shared" si="26"/>
        <v>950033.00601627212</v>
      </c>
      <c r="O33" s="53">
        <f t="shared" si="27"/>
        <v>-9.6632162719033659</v>
      </c>
      <c r="P33" s="57">
        <f t="shared" si="28"/>
        <v>950023.34279999998</v>
      </c>
    </row>
    <row r="34" spans="1:16" s="113" customFormat="1">
      <c r="A34" s="106" t="s">
        <v>33</v>
      </c>
      <c r="B34" s="106">
        <v>96</v>
      </c>
      <c r="C34" s="107">
        <v>40231.113259999998</v>
      </c>
      <c r="D34" s="107">
        <v>8647.3346799999999</v>
      </c>
      <c r="E34" s="107">
        <f t="shared" si="29"/>
        <v>48878.447939999998</v>
      </c>
      <c r="F34" s="107">
        <f>E34</f>
        <v>48878.447939999998</v>
      </c>
      <c r="G34" s="108">
        <f t="shared" si="30"/>
        <v>4692331.0022400003</v>
      </c>
      <c r="H34" s="108">
        <f t="shared" si="25"/>
        <v>4692331.0022400003</v>
      </c>
      <c r="I34" s="107">
        <f t="shared" si="31"/>
        <v>1</v>
      </c>
      <c r="J34" s="92"/>
      <c r="K34" s="109">
        <v>1</v>
      </c>
      <c r="L34" s="110">
        <f t="shared" si="32"/>
        <v>4692331.0022400003</v>
      </c>
      <c r="M34" s="111">
        <f t="shared" si="33"/>
        <v>3862186.8729599998</v>
      </c>
      <c r="N34" s="111">
        <f t="shared" si="26"/>
        <v>830144.12928000046</v>
      </c>
      <c r="O34" s="111">
        <f t="shared" si="27"/>
        <v>0</v>
      </c>
      <c r="P34" s="115">
        <f t="shared" si="28"/>
        <v>830144.12927999999</v>
      </c>
    </row>
    <row r="35" spans="1:16" s="54" customFormat="1">
      <c r="A35" s="48" t="s">
        <v>34</v>
      </c>
      <c r="B35" s="71">
        <v>44</v>
      </c>
      <c r="C35" s="49">
        <v>45447.033920000002</v>
      </c>
      <c r="D35" s="49">
        <v>10687.90352</v>
      </c>
      <c r="E35" s="105">
        <f t="shared" si="29"/>
        <v>56134.937440000002</v>
      </c>
      <c r="F35" s="49">
        <v>48878.447939999998</v>
      </c>
      <c r="G35" s="50">
        <f>F35*B35</f>
        <v>2150651.7093599997</v>
      </c>
      <c r="H35" s="50">
        <f t="shared" si="25"/>
        <v>2469937.2473599999</v>
      </c>
      <c r="I35" s="49">
        <f t="shared" si="31"/>
        <v>1.1484599001365101</v>
      </c>
      <c r="J35" s="93"/>
      <c r="K35" s="51">
        <v>1.14846</v>
      </c>
      <c r="L35" s="52">
        <f t="shared" si="32"/>
        <v>2469937.4621315855</v>
      </c>
      <c r="M35" s="53">
        <f t="shared" si="33"/>
        <v>1999669.49248</v>
      </c>
      <c r="N35" s="53">
        <f t="shared" si="26"/>
        <v>470267.96965158544</v>
      </c>
      <c r="O35" s="53">
        <f t="shared" si="27"/>
        <v>-0.21477158553898335</v>
      </c>
      <c r="P35" s="57">
        <f t="shared" si="28"/>
        <v>470267.75488000002</v>
      </c>
    </row>
    <row r="36" spans="1:16" s="113" customFormat="1">
      <c r="A36" s="106" t="s">
        <v>35</v>
      </c>
      <c r="B36" s="106">
        <v>116</v>
      </c>
      <c r="C36" s="107">
        <v>41299.808190000003</v>
      </c>
      <c r="D36" s="107">
        <v>11057.9097</v>
      </c>
      <c r="E36" s="107">
        <f t="shared" si="29"/>
        <v>52357.71789</v>
      </c>
      <c r="F36" s="107">
        <f>E36</f>
        <v>52357.71789</v>
      </c>
      <c r="G36" s="108">
        <f t="shared" ref="G36:G39" si="34">F36*B36</f>
        <v>6073495.2752400003</v>
      </c>
      <c r="H36" s="108">
        <f>E36*B36</f>
        <v>6073495.2752400003</v>
      </c>
      <c r="I36" s="107">
        <f t="shared" si="31"/>
        <v>1</v>
      </c>
      <c r="J36" s="96" t="s">
        <v>41</v>
      </c>
      <c r="K36" s="109">
        <v>1</v>
      </c>
      <c r="L36" s="110">
        <f t="shared" si="32"/>
        <v>6073495.2752400003</v>
      </c>
      <c r="M36" s="111">
        <f t="shared" si="33"/>
        <v>4790777.7500400003</v>
      </c>
      <c r="N36" s="111">
        <f t="shared" si="26"/>
        <v>1282717.5252</v>
      </c>
      <c r="O36" s="111">
        <f t="shared" si="27"/>
        <v>0</v>
      </c>
      <c r="P36" s="115">
        <f t="shared" si="28"/>
        <v>1282717.5252</v>
      </c>
    </row>
    <row r="37" spans="1:16" s="54" customFormat="1">
      <c r="A37" s="48" t="s">
        <v>32</v>
      </c>
      <c r="B37" s="71">
        <v>94</v>
      </c>
      <c r="C37" s="49">
        <v>49367.612289999997</v>
      </c>
      <c r="D37" s="49">
        <v>8943.1229000000003</v>
      </c>
      <c r="E37" s="105">
        <f t="shared" ref="E37" si="35">D37+C37</f>
        <v>58310.735189999999</v>
      </c>
      <c r="F37" s="49">
        <f>F36</f>
        <v>52357.71789</v>
      </c>
      <c r="G37" s="50">
        <f t="shared" si="34"/>
        <v>4921625.48166</v>
      </c>
      <c r="H37" s="50">
        <f t="shared" si="25"/>
        <v>5481209.1078599999</v>
      </c>
      <c r="I37" s="49">
        <f t="shared" ref="I37" si="36">H37/G37</f>
        <v>1.1136989452540098</v>
      </c>
      <c r="J37" s="97"/>
      <c r="K37" s="51">
        <v>1.1136999999999999</v>
      </c>
      <c r="L37" s="52">
        <f t="shared" si="32"/>
        <v>5481214.2989247413</v>
      </c>
      <c r="M37" s="53">
        <f t="shared" si="33"/>
        <v>4640555.5552599998</v>
      </c>
      <c r="N37" s="53">
        <f t="shared" si="26"/>
        <v>840658.74366474152</v>
      </c>
      <c r="O37" s="53">
        <f t="shared" si="27"/>
        <v>-5.1910647414624691</v>
      </c>
      <c r="P37" s="57">
        <f t="shared" si="28"/>
        <v>840653.55260000005</v>
      </c>
    </row>
    <row r="38" spans="1:16" s="113" customFormat="1">
      <c r="A38" s="106" t="s">
        <v>36</v>
      </c>
      <c r="B38" s="106">
        <v>34</v>
      </c>
      <c r="C38" s="107">
        <v>51968.353889999999</v>
      </c>
      <c r="D38" s="107">
        <v>16048.798650000001</v>
      </c>
      <c r="E38" s="107">
        <f t="shared" si="29"/>
        <v>68017.152539999995</v>
      </c>
      <c r="F38" s="107">
        <f>E38</f>
        <v>68017.152539999995</v>
      </c>
      <c r="G38" s="108">
        <f t="shared" si="34"/>
        <v>2312583.1863599997</v>
      </c>
      <c r="H38" s="108">
        <f>E38*B38</f>
        <v>2312583.1863599997</v>
      </c>
      <c r="I38" s="107">
        <f t="shared" si="31"/>
        <v>1</v>
      </c>
      <c r="J38" s="91" t="s">
        <v>40</v>
      </c>
      <c r="K38" s="109">
        <v>1</v>
      </c>
      <c r="L38" s="110">
        <f t="shared" si="32"/>
        <v>2312583.1863599997</v>
      </c>
      <c r="M38" s="111">
        <f t="shared" si="33"/>
        <v>1766924.03226</v>
      </c>
      <c r="N38" s="111">
        <f t="shared" si="26"/>
        <v>545659.15409999969</v>
      </c>
      <c r="O38" s="111">
        <f t="shared" si="27"/>
        <v>0</v>
      </c>
      <c r="P38" s="115">
        <f t="shared" si="28"/>
        <v>545659.15410000004</v>
      </c>
    </row>
    <row r="39" spans="1:16" s="54" customFormat="1">
      <c r="A39" s="48" t="s">
        <v>37</v>
      </c>
      <c r="B39" s="71">
        <v>0</v>
      </c>
      <c r="C39" s="73"/>
      <c r="D39" s="73"/>
      <c r="E39" s="73">
        <f t="shared" si="29"/>
        <v>0</v>
      </c>
      <c r="F39" s="48"/>
      <c r="G39" s="50">
        <f t="shared" si="34"/>
        <v>0</v>
      </c>
      <c r="H39" s="50"/>
      <c r="I39" s="49">
        <v>0</v>
      </c>
      <c r="J39" s="93"/>
      <c r="K39" s="51"/>
      <c r="L39" s="52">
        <f t="shared" si="32"/>
        <v>0</v>
      </c>
      <c r="M39" s="53">
        <f t="shared" si="33"/>
        <v>0</v>
      </c>
      <c r="N39" s="53">
        <f t="shared" si="26"/>
        <v>0</v>
      </c>
      <c r="O39" s="53">
        <f t="shared" si="27"/>
        <v>0</v>
      </c>
      <c r="P39" s="54">
        <f t="shared" si="28"/>
        <v>0</v>
      </c>
    </row>
    <row r="40" spans="1:16">
      <c r="B40" s="72">
        <f>SUM(B31:B39)</f>
        <v>512</v>
      </c>
      <c r="G40" s="19">
        <f>SUM(G31:G39)</f>
        <v>26407127.991180003</v>
      </c>
      <c r="H40" s="19">
        <f>SUM(H31:H39)</f>
        <v>29871113.467760004</v>
      </c>
    </row>
    <row r="41" spans="1:16" ht="19.5" thickBot="1">
      <c r="A41" s="7" t="s">
        <v>57</v>
      </c>
      <c r="B41" s="1"/>
      <c r="C41" s="1"/>
      <c r="D41" s="1"/>
      <c r="E41" s="1"/>
      <c r="F41" s="1"/>
      <c r="I41" s="1"/>
      <c r="J41" s="1"/>
    </row>
    <row r="42" spans="1:16" ht="15" customHeight="1" thickBot="1">
      <c r="A42" s="79" t="s">
        <v>27</v>
      </c>
      <c r="B42" s="81" t="s">
        <v>21</v>
      </c>
      <c r="C42" s="81" t="s">
        <v>19</v>
      </c>
      <c r="D42" s="81"/>
      <c r="E42" s="81"/>
      <c r="F42" s="83" t="s">
        <v>26</v>
      </c>
      <c r="G42" s="81" t="s">
        <v>22</v>
      </c>
      <c r="H42" s="81"/>
      <c r="I42" s="94" t="s">
        <v>24</v>
      </c>
      <c r="L42" s="85" t="s">
        <v>52</v>
      </c>
      <c r="M42" s="86"/>
      <c r="N42" s="87"/>
    </row>
    <row r="43" spans="1:16" ht="45.95" customHeight="1">
      <c r="A43" s="80"/>
      <c r="B43" s="82"/>
      <c r="C43" s="15" t="s">
        <v>16</v>
      </c>
      <c r="D43" s="15" t="s">
        <v>20</v>
      </c>
      <c r="E43" s="15" t="s">
        <v>25</v>
      </c>
      <c r="F43" s="84"/>
      <c r="G43" s="16" t="s">
        <v>15</v>
      </c>
      <c r="H43" s="16" t="s">
        <v>23</v>
      </c>
      <c r="I43" s="95"/>
      <c r="J43" s="8"/>
      <c r="L43" s="15" t="s">
        <v>48</v>
      </c>
      <c r="M43" s="15" t="s">
        <v>16</v>
      </c>
      <c r="N43" s="15" t="s">
        <v>20</v>
      </c>
    </row>
    <row r="44" spans="1:16" s="54" customFormat="1" ht="15" customHeight="1">
      <c r="A44" s="48" t="s">
        <v>28</v>
      </c>
      <c r="B44" s="71">
        <v>53315</v>
      </c>
      <c r="C44" s="49">
        <v>30.970649999999999</v>
      </c>
      <c r="D44" s="49">
        <v>1.5303800000000001</v>
      </c>
      <c r="E44" s="105">
        <f>D44+C44</f>
        <v>32.50103</v>
      </c>
      <c r="F44" s="49">
        <v>31.871670000000002</v>
      </c>
      <c r="G44" s="50">
        <f>F44*B44</f>
        <v>1699238.08605</v>
      </c>
      <c r="H44" s="50">
        <f>E44*B44</f>
        <v>1732792.41445</v>
      </c>
      <c r="I44" s="49">
        <f>H44/G44</f>
        <v>1.0197466903993422</v>
      </c>
      <c r="J44" s="91" t="s">
        <v>45</v>
      </c>
      <c r="K44" s="51">
        <v>1.0197499999999999</v>
      </c>
      <c r="L44" s="52">
        <f t="shared" ref="L44" si="37">F44*K44*B44</f>
        <v>1732798.0382494873</v>
      </c>
      <c r="M44" s="53">
        <f>C44*B44</f>
        <v>1651200.20475</v>
      </c>
      <c r="N44" s="53">
        <f t="shared" ref="N44" si="38">L44-M44</f>
        <v>81597.833499487257</v>
      </c>
      <c r="O44" s="53">
        <f>H44-L44</f>
        <v>-5.6237994872499257</v>
      </c>
      <c r="P44" s="57">
        <f t="shared" ref="P44:P52" si="39">D44*B44</f>
        <v>81592.209700000007</v>
      </c>
    </row>
    <row r="45" spans="1:16" s="113" customFormat="1">
      <c r="A45" s="106" t="s">
        <v>30</v>
      </c>
      <c r="B45" s="106">
        <v>58690</v>
      </c>
      <c r="C45" s="107">
        <v>30.166979999999999</v>
      </c>
      <c r="D45" s="107">
        <v>1.70469</v>
      </c>
      <c r="E45" s="107">
        <f t="shared" ref="E45:E52" si="40">D45+C45</f>
        <v>31.871669999999998</v>
      </c>
      <c r="F45" s="107">
        <f>E45</f>
        <v>31.871669999999998</v>
      </c>
      <c r="G45" s="108">
        <f>F45*B45</f>
        <v>1870548.3122999999</v>
      </c>
      <c r="H45" s="108">
        <f>E45*B45</f>
        <v>1870548.3122999999</v>
      </c>
      <c r="I45" s="107">
        <f t="shared" ref="I45:I51" si="41">H45/G45</f>
        <v>1</v>
      </c>
      <c r="J45" s="92"/>
      <c r="K45" s="109">
        <v>1</v>
      </c>
      <c r="L45" s="110">
        <f t="shared" ref="L45:L52" si="42">F45*K45*B45</f>
        <v>1870548.3122999999</v>
      </c>
      <c r="M45" s="111">
        <f>C45*B45</f>
        <v>1770500.0562</v>
      </c>
      <c r="N45" s="111">
        <f t="shared" ref="N45:N52" si="43">L45-M45</f>
        <v>100048.25609999988</v>
      </c>
      <c r="O45" s="111">
        <f t="shared" ref="O45:O52" si="44">H45-L45</f>
        <v>0</v>
      </c>
      <c r="P45" s="115">
        <f t="shared" si="39"/>
        <v>100048.2561</v>
      </c>
    </row>
    <row r="46" spans="1:16" s="54" customFormat="1">
      <c r="A46" s="48" t="s">
        <v>31</v>
      </c>
      <c r="B46" s="71">
        <v>64973</v>
      </c>
      <c r="C46" s="49">
        <v>36.00723</v>
      </c>
      <c r="D46" s="49">
        <v>1.83562</v>
      </c>
      <c r="E46" s="105">
        <f t="shared" si="40"/>
        <v>37.842849999999999</v>
      </c>
      <c r="F46" s="49">
        <v>31.871670000000002</v>
      </c>
      <c r="G46" s="50">
        <f t="shared" ref="G46" si="45">F46*B46</f>
        <v>2070798.0149100001</v>
      </c>
      <c r="H46" s="50">
        <f>E46*B46</f>
        <v>2458763.4930499997</v>
      </c>
      <c r="I46" s="49">
        <f t="shared" si="41"/>
        <v>1.1873507098937706</v>
      </c>
      <c r="J46" s="92"/>
      <c r="K46" s="51">
        <v>1.1873499999999999</v>
      </c>
      <c r="L46" s="52">
        <f t="shared" si="42"/>
        <v>2458762.0230033882</v>
      </c>
      <c r="M46" s="53">
        <f t="shared" ref="M46:M52" si="46">C46*B46</f>
        <v>2339497.7547900002</v>
      </c>
      <c r="N46" s="53">
        <f t="shared" si="43"/>
        <v>119264.26821338804</v>
      </c>
      <c r="O46" s="53">
        <f t="shared" si="44"/>
        <v>1.4700466115027666</v>
      </c>
      <c r="P46" s="57">
        <f t="shared" si="39"/>
        <v>119265.73826</v>
      </c>
    </row>
    <row r="47" spans="1:16" s="54" customFormat="1">
      <c r="A47" s="48" t="s">
        <v>33</v>
      </c>
      <c r="B47" s="71">
        <v>52462</v>
      </c>
      <c r="C47" s="49">
        <v>57.031759999999998</v>
      </c>
      <c r="D47" s="49">
        <v>1.88473</v>
      </c>
      <c r="E47" s="105">
        <f t="shared" si="40"/>
        <v>58.916489999999996</v>
      </c>
      <c r="F47" s="49">
        <v>31.871670000000002</v>
      </c>
      <c r="G47" s="50">
        <f t="shared" ref="G47" si="47">F47*B47</f>
        <v>1672051.5515400001</v>
      </c>
      <c r="H47" s="50">
        <f>E47*B47</f>
        <v>3090876.8983799997</v>
      </c>
      <c r="I47" s="49">
        <f t="shared" si="41"/>
        <v>1.8485535900691739</v>
      </c>
      <c r="J47" s="92"/>
      <c r="K47" s="51">
        <v>1.8486</v>
      </c>
      <c r="L47" s="52">
        <f t="shared" si="42"/>
        <v>3090954.4981768443</v>
      </c>
      <c r="M47" s="53">
        <f t="shared" si="46"/>
        <v>2992000.19312</v>
      </c>
      <c r="N47" s="53">
        <f t="shared" si="43"/>
        <v>98954.305056844372</v>
      </c>
      <c r="O47" s="53">
        <f t="shared" si="44"/>
        <v>-77.599796844646335</v>
      </c>
      <c r="P47" s="57">
        <f t="shared" si="39"/>
        <v>98876.705260000002</v>
      </c>
    </row>
    <row r="48" spans="1:16" s="54" customFormat="1">
      <c r="A48" s="48" t="s">
        <v>34</v>
      </c>
      <c r="B48" s="71">
        <v>58718</v>
      </c>
      <c r="C48" s="49">
        <v>37.404200000000003</v>
      </c>
      <c r="D48" s="49">
        <v>1.5641799999999999</v>
      </c>
      <c r="E48" s="105">
        <f t="shared" si="40"/>
        <v>38.968380000000003</v>
      </c>
      <c r="F48" s="49">
        <v>31.871670000000002</v>
      </c>
      <c r="G48" s="50">
        <f>F48*B48</f>
        <v>1871440.71906</v>
      </c>
      <c r="H48" s="50">
        <f>B48*E48</f>
        <v>2288145.33684</v>
      </c>
      <c r="I48" s="49">
        <f t="shared" si="41"/>
        <v>1.2226651443115468</v>
      </c>
      <c r="J48" s="93"/>
      <c r="K48" s="51">
        <v>1.2226699999999999</v>
      </c>
      <c r="L48" s="52">
        <f t="shared" si="42"/>
        <v>2288154.42397309</v>
      </c>
      <c r="M48" s="53">
        <f t="shared" si="46"/>
        <v>2196299.8156000003</v>
      </c>
      <c r="N48" s="53">
        <f t="shared" si="43"/>
        <v>91854.608373089693</v>
      </c>
      <c r="O48" s="53">
        <f t="shared" si="44"/>
        <v>-9.0871330900117755</v>
      </c>
      <c r="P48" s="57">
        <f t="shared" si="39"/>
        <v>91845.521239999987</v>
      </c>
    </row>
    <row r="49" spans="1:16" s="54" customFormat="1">
      <c r="A49" s="48" t="s">
        <v>35</v>
      </c>
      <c r="B49" s="71">
        <v>49572</v>
      </c>
      <c r="C49" s="49">
        <v>36.92004</v>
      </c>
      <c r="D49" s="49">
        <v>2.3137099999999999</v>
      </c>
      <c r="E49" s="105">
        <f t="shared" si="40"/>
        <v>39.233750000000001</v>
      </c>
      <c r="F49" s="49">
        <f>F50</f>
        <v>35.189250000000001</v>
      </c>
      <c r="G49" s="50">
        <f t="shared" ref="G49:G52" si="48">F49*B49</f>
        <v>1744401.5010000002</v>
      </c>
      <c r="H49" s="50">
        <f>E49*B49</f>
        <v>1944895.4550000001</v>
      </c>
      <c r="I49" s="49">
        <f t="shared" si="41"/>
        <v>1.1149356692739969</v>
      </c>
      <c r="J49" s="96" t="s">
        <v>41</v>
      </c>
      <c r="K49" s="51">
        <v>1.11494</v>
      </c>
      <c r="L49" s="52">
        <f t="shared" si="42"/>
        <v>1944903.00952494</v>
      </c>
      <c r="M49" s="53">
        <f t="shared" si="46"/>
        <v>1830200.22288</v>
      </c>
      <c r="N49" s="53">
        <f t="shared" si="43"/>
        <v>114702.78664494003</v>
      </c>
      <c r="O49" s="53">
        <f t="shared" si="44"/>
        <v>-7.5545249399729073</v>
      </c>
      <c r="P49" s="57">
        <f t="shared" si="39"/>
        <v>114695.23212</v>
      </c>
    </row>
    <row r="50" spans="1:16" s="113" customFormat="1">
      <c r="A50" s="106" t="s">
        <v>32</v>
      </c>
      <c r="B50" s="106">
        <v>63322</v>
      </c>
      <c r="C50" s="107">
        <v>33.678660000000001</v>
      </c>
      <c r="D50" s="107">
        <v>1.5105900000000001</v>
      </c>
      <c r="E50" s="107">
        <f t="shared" si="40"/>
        <v>35.189250000000001</v>
      </c>
      <c r="F50" s="107">
        <f>E50</f>
        <v>35.189250000000001</v>
      </c>
      <c r="G50" s="108">
        <f t="shared" si="48"/>
        <v>2228253.6885000002</v>
      </c>
      <c r="H50" s="108">
        <f>E50*B50</f>
        <v>2228253.6885000002</v>
      </c>
      <c r="I50" s="107">
        <f t="shared" ref="I50:I52" si="49">H50/G50</f>
        <v>1</v>
      </c>
      <c r="J50" s="97"/>
      <c r="K50" s="109">
        <v>1</v>
      </c>
      <c r="L50" s="110">
        <f t="shared" si="42"/>
        <v>2228253.6885000002</v>
      </c>
      <c r="M50" s="111">
        <f t="shared" si="46"/>
        <v>2132600.1085200002</v>
      </c>
      <c r="N50" s="111">
        <f t="shared" si="43"/>
        <v>95653.579979999922</v>
      </c>
      <c r="O50" s="111">
        <f t="shared" si="44"/>
        <v>0</v>
      </c>
      <c r="P50" s="115">
        <f t="shared" si="39"/>
        <v>95653.57998000001</v>
      </c>
    </row>
    <row r="51" spans="1:16" s="113" customFormat="1">
      <c r="A51" s="106" t="s">
        <v>36</v>
      </c>
      <c r="B51" s="106">
        <v>24701</v>
      </c>
      <c r="C51" s="107">
        <v>34.792110000000001</v>
      </c>
      <c r="D51" s="107">
        <v>3.26762</v>
      </c>
      <c r="E51" s="107">
        <f t="shared" si="40"/>
        <v>38.059730000000002</v>
      </c>
      <c r="F51" s="107">
        <f>E51</f>
        <v>38.059730000000002</v>
      </c>
      <c r="G51" s="108">
        <f t="shared" si="48"/>
        <v>940113.3907300001</v>
      </c>
      <c r="H51" s="108">
        <f>E51*B51</f>
        <v>940113.3907300001</v>
      </c>
      <c r="I51" s="107">
        <f t="shared" si="41"/>
        <v>1</v>
      </c>
      <c r="J51" s="91" t="s">
        <v>40</v>
      </c>
      <c r="K51" s="109">
        <v>1</v>
      </c>
      <c r="L51" s="110">
        <f t="shared" si="42"/>
        <v>940113.3907300001</v>
      </c>
      <c r="M51" s="111">
        <f t="shared" si="46"/>
        <v>859399.90911000001</v>
      </c>
      <c r="N51" s="111">
        <f t="shared" si="43"/>
        <v>80713.481620000093</v>
      </c>
      <c r="O51" s="111">
        <f t="shared" si="44"/>
        <v>0</v>
      </c>
      <c r="P51" s="115">
        <f t="shared" si="39"/>
        <v>80713.481620000006</v>
      </c>
    </row>
    <row r="52" spans="1:16" s="54" customFormat="1">
      <c r="A52" s="48" t="s">
        <v>37</v>
      </c>
      <c r="B52" s="71">
        <v>14280</v>
      </c>
      <c r="C52" s="49">
        <v>69.096639999999994</v>
      </c>
      <c r="D52" s="49">
        <v>5.6932299999999998</v>
      </c>
      <c r="E52" s="105">
        <f t="shared" si="40"/>
        <v>74.789869999999993</v>
      </c>
      <c r="F52" s="49">
        <f>F51</f>
        <v>38.059730000000002</v>
      </c>
      <c r="G52" s="50">
        <f t="shared" si="48"/>
        <v>543492.94440000004</v>
      </c>
      <c r="H52" s="50">
        <f>E52*B52</f>
        <v>1067999.3436</v>
      </c>
      <c r="I52" s="49">
        <f t="shared" si="49"/>
        <v>1.9650657006762791</v>
      </c>
      <c r="J52" s="93"/>
      <c r="K52" s="51">
        <v>1.9650700000000001</v>
      </c>
      <c r="L52" s="52">
        <f t="shared" si="42"/>
        <v>1068001.680252108</v>
      </c>
      <c r="M52" s="53">
        <f t="shared" si="46"/>
        <v>986700.01919999986</v>
      </c>
      <c r="N52" s="53">
        <f t="shared" si="43"/>
        <v>81301.66105210816</v>
      </c>
      <c r="O52" s="53">
        <f t="shared" si="44"/>
        <v>-2.336652108002454</v>
      </c>
      <c r="P52" s="57">
        <f t="shared" si="39"/>
        <v>81299.324399999998</v>
      </c>
    </row>
    <row r="53" spans="1:16">
      <c r="B53" s="72">
        <f>SUM(B44:B52)</f>
        <v>440033</v>
      </c>
      <c r="H53">
        <f>SUM(H45:H52)</f>
        <v>15889595.918399999</v>
      </c>
      <c r="K53" t="s">
        <v>67</v>
      </c>
    </row>
    <row r="54" spans="1:16" ht="19.5" thickBot="1">
      <c r="A54" s="7" t="s">
        <v>63</v>
      </c>
      <c r="B54" s="1"/>
      <c r="C54" s="1"/>
      <c r="D54" s="1"/>
      <c r="E54" s="1"/>
      <c r="F54" s="1"/>
      <c r="I54" s="1"/>
      <c r="J54" s="1"/>
    </row>
    <row r="55" spans="1:16" ht="15" customHeight="1" thickBot="1">
      <c r="A55" s="79" t="s">
        <v>27</v>
      </c>
      <c r="B55" s="81" t="s">
        <v>21</v>
      </c>
      <c r="C55" s="81" t="s">
        <v>19</v>
      </c>
      <c r="D55" s="81"/>
      <c r="E55" s="81"/>
      <c r="F55" s="83" t="s">
        <v>26</v>
      </c>
      <c r="G55" s="81" t="s">
        <v>22</v>
      </c>
      <c r="H55" s="81"/>
      <c r="I55" s="94" t="s">
        <v>24</v>
      </c>
      <c r="L55" s="85" t="s">
        <v>52</v>
      </c>
      <c r="M55" s="86"/>
      <c r="N55" s="87"/>
    </row>
    <row r="56" spans="1:16" ht="45.95" customHeight="1">
      <c r="A56" s="80"/>
      <c r="B56" s="82"/>
      <c r="C56" s="15" t="s">
        <v>16</v>
      </c>
      <c r="D56" s="15" t="s">
        <v>20</v>
      </c>
      <c r="E56" s="15" t="s">
        <v>25</v>
      </c>
      <c r="F56" s="84"/>
      <c r="G56" s="16" t="s">
        <v>15</v>
      </c>
      <c r="H56" s="16" t="s">
        <v>23</v>
      </c>
      <c r="I56" s="95"/>
      <c r="J56" s="8"/>
      <c r="L56" s="15" t="s">
        <v>48</v>
      </c>
      <c r="M56" s="21" t="s">
        <v>16</v>
      </c>
      <c r="N56" s="15" t="s">
        <v>20</v>
      </c>
    </row>
    <row r="57" spans="1:16" s="54" customFormat="1" ht="15" customHeight="1">
      <c r="A57" s="48" t="s">
        <v>28</v>
      </c>
      <c r="B57" s="71">
        <v>24</v>
      </c>
      <c r="C57" s="49">
        <v>16483.833330000001</v>
      </c>
      <c r="D57" s="49">
        <v>861.98175000000003</v>
      </c>
      <c r="E57" s="105">
        <f>D57+C57</f>
        <v>17345.81508</v>
      </c>
      <c r="F57" s="49">
        <v>11574.157310000001</v>
      </c>
      <c r="G57" s="50">
        <f>F57*B57</f>
        <v>277779.77544</v>
      </c>
      <c r="H57" s="50">
        <f>E57*B57</f>
        <v>416299.56192000001</v>
      </c>
      <c r="I57" s="49">
        <f>H57/G57</f>
        <v>1.4986676451177421</v>
      </c>
      <c r="J57" s="91" t="s">
        <v>45</v>
      </c>
      <c r="K57" s="51">
        <v>1.4986699999999999</v>
      </c>
      <c r="L57" s="52">
        <f t="shared" ref="L57:L65" si="50">F57*K57*B57</f>
        <v>416300.21605866478</v>
      </c>
      <c r="M57" s="53">
        <f t="shared" ref="M57:M65" si="51">C57*B57</f>
        <v>395611.99992000003</v>
      </c>
      <c r="N57" s="53">
        <f t="shared" ref="N57:N65" si="52">L57-M57</f>
        <v>20688.216138664749</v>
      </c>
      <c r="O57" s="53">
        <f>H57-L57</f>
        <v>-0.65413866477319971</v>
      </c>
      <c r="P57" s="57">
        <f t="shared" ref="P57:P65" si="53">D57*B57</f>
        <v>20687.562000000002</v>
      </c>
    </row>
    <row r="58" spans="1:16" s="54" customFormat="1">
      <c r="A58" s="48" t="s">
        <v>30</v>
      </c>
      <c r="B58" s="71">
        <v>17</v>
      </c>
      <c r="C58" s="49">
        <v>16842.352940000001</v>
      </c>
      <c r="D58" s="49">
        <v>1216.9154100000001</v>
      </c>
      <c r="E58" s="105">
        <f t="shared" ref="E58:E65" si="54">D58+C58</f>
        <v>18059.268350000002</v>
      </c>
      <c r="F58" s="49">
        <v>11574.157310000001</v>
      </c>
      <c r="G58" s="50">
        <f t="shared" ref="G58:G60" si="55">F58*B58</f>
        <v>196760.67427000002</v>
      </c>
      <c r="H58" s="50">
        <f t="shared" ref="H58:H62" si="56">E58*B58</f>
        <v>307007.56195000006</v>
      </c>
      <c r="I58" s="49">
        <f t="shared" ref="I58:I65" si="57">H58/G58</f>
        <v>1.5603095643427023</v>
      </c>
      <c r="J58" s="92"/>
      <c r="K58" s="51">
        <v>1.5603100000000001</v>
      </c>
      <c r="L58" s="52">
        <f t="shared" si="50"/>
        <v>307007.64767022379</v>
      </c>
      <c r="M58" s="53">
        <f t="shared" si="51"/>
        <v>286319.99998000002</v>
      </c>
      <c r="N58" s="53">
        <f t="shared" si="52"/>
        <v>20687.647690223763</v>
      </c>
      <c r="O58" s="53">
        <f t="shared" ref="O58:O65" si="58">H58-L58</f>
        <v>-8.5720223723910749E-2</v>
      </c>
      <c r="P58" s="57">
        <f t="shared" si="53"/>
        <v>20687.561970000002</v>
      </c>
    </row>
    <row r="59" spans="1:16" s="113" customFormat="1">
      <c r="A59" s="106" t="s">
        <v>31</v>
      </c>
      <c r="B59" s="106">
        <v>29</v>
      </c>
      <c r="C59" s="107">
        <v>10860.793100000001</v>
      </c>
      <c r="D59" s="107">
        <v>713.36420999999996</v>
      </c>
      <c r="E59" s="107">
        <f t="shared" si="54"/>
        <v>11574.157310000001</v>
      </c>
      <c r="F59" s="107">
        <f>E59</f>
        <v>11574.157310000001</v>
      </c>
      <c r="G59" s="108">
        <f t="shared" si="55"/>
        <v>335650.56199000002</v>
      </c>
      <c r="H59" s="108">
        <f t="shared" si="56"/>
        <v>335650.56199000002</v>
      </c>
      <c r="I59" s="107">
        <f t="shared" si="57"/>
        <v>1</v>
      </c>
      <c r="J59" s="92"/>
      <c r="K59" s="109">
        <v>1</v>
      </c>
      <c r="L59" s="110">
        <f t="shared" si="50"/>
        <v>335650.56199000002</v>
      </c>
      <c r="M59" s="111">
        <f t="shared" si="51"/>
        <v>314962.9999</v>
      </c>
      <c r="N59" s="111">
        <f t="shared" si="52"/>
        <v>20687.562090000021</v>
      </c>
      <c r="O59" s="111">
        <f t="shared" si="58"/>
        <v>0</v>
      </c>
      <c r="P59" s="115">
        <f t="shared" si="53"/>
        <v>20687.562089999999</v>
      </c>
    </row>
    <row r="60" spans="1:16" s="54" customFormat="1">
      <c r="A60" s="48" t="s">
        <v>33</v>
      </c>
      <c r="B60" s="71">
        <v>4</v>
      </c>
      <c r="C60" s="49">
        <v>13615</v>
      </c>
      <c r="D60" s="49">
        <v>5171.8905000000004</v>
      </c>
      <c r="E60" s="105">
        <f t="shared" si="54"/>
        <v>18786.890500000001</v>
      </c>
      <c r="F60" s="49">
        <v>11574.157310000001</v>
      </c>
      <c r="G60" s="50">
        <f t="shared" si="55"/>
        <v>46296.629240000002</v>
      </c>
      <c r="H60" s="50">
        <f t="shared" si="56"/>
        <v>75147.562000000005</v>
      </c>
      <c r="I60" s="49">
        <f t="shared" si="57"/>
        <v>1.6231756659958512</v>
      </c>
      <c r="J60" s="92"/>
      <c r="K60" s="51">
        <v>1.6231800000000001</v>
      </c>
      <c r="L60" s="52">
        <f t="shared" si="50"/>
        <v>75147.76264978321</v>
      </c>
      <c r="M60" s="53">
        <f t="shared" si="51"/>
        <v>54460</v>
      </c>
      <c r="N60" s="53">
        <f t="shared" si="52"/>
        <v>20687.76264978321</v>
      </c>
      <c r="O60" s="53">
        <f t="shared" si="58"/>
        <v>-0.20064978320442606</v>
      </c>
      <c r="P60" s="57">
        <f t="shared" si="53"/>
        <v>20687.562000000002</v>
      </c>
    </row>
    <row r="61" spans="1:16" s="54" customFormat="1">
      <c r="A61" s="48" t="s">
        <v>34</v>
      </c>
      <c r="B61" s="71">
        <v>12</v>
      </c>
      <c r="C61" s="49">
        <v>13869.333329999999</v>
      </c>
      <c r="D61" s="49">
        <v>1723.9635000000001</v>
      </c>
      <c r="E61" s="105">
        <f t="shared" si="54"/>
        <v>15593.296829999999</v>
      </c>
      <c r="F61" s="49">
        <v>11574.157310000001</v>
      </c>
      <c r="G61" s="50">
        <f>F61*B61</f>
        <v>138889.88772</v>
      </c>
      <c r="H61" s="50">
        <f t="shared" si="56"/>
        <v>187119.56195999999</v>
      </c>
      <c r="I61" s="49">
        <f t="shared" si="57"/>
        <v>1.3472511572421335</v>
      </c>
      <c r="J61" s="93"/>
      <c r="K61" s="51">
        <v>1.3472500000000001</v>
      </c>
      <c r="L61" s="52">
        <f t="shared" si="50"/>
        <v>187119.40123077002</v>
      </c>
      <c r="M61" s="53">
        <f t="shared" si="51"/>
        <v>166431.99995999999</v>
      </c>
      <c r="N61" s="53">
        <f t="shared" si="52"/>
        <v>20687.401270770031</v>
      </c>
      <c r="O61" s="53">
        <f t="shared" si="58"/>
        <v>0.16072922997409478</v>
      </c>
      <c r="P61" s="57">
        <f t="shared" si="53"/>
        <v>20687.562000000002</v>
      </c>
    </row>
    <row r="62" spans="1:16" s="54" customFormat="1">
      <c r="A62" s="48" t="s">
        <v>35</v>
      </c>
      <c r="B62" s="71">
        <v>3</v>
      </c>
      <c r="C62" s="49">
        <v>12749</v>
      </c>
      <c r="D62" s="49">
        <v>6895.8540000000003</v>
      </c>
      <c r="E62" s="105">
        <f t="shared" si="54"/>
        <v>19644.853999999999</v>
      </c>
      <c r="F62" s="49">
        <f>F63</f>
        <v>13284.45031</v>
      </c>
      <c r="G62" s="50">
        <f t="shared" ref="G62:G64" si="59">F62*B62</f>
        <v>39853.350930000001</v>
      </c>
      <c r="H62" s="50">
        <f t="shared" si="56"/>
        <v>58934.561999999998</v>
      </c>
      <c r="I62" s="49">
        <f t="shared" si="57"/>
        <v>1.4787856133732642</v>
      </c>
      <c r="J62" s="96" t="s">
        <v>41</v>
      </c>
      <c r="K62" s="51">
        <v>1.47879</v>
      </c>
      <c r="L62" s="52">
        <f t="shared" si="50"/>
        <v>58934.736821774699</v>
      </c>
      <c r="M62" s="53">
        <f t="shared" si="51"/>
        <v>38247</v>
      </c>
      <c r="N62" s="53">
        <f t="shared" si="52"/>
        <v>20687.736821774699</v>
      </c>
      <c r="O62" s="53">
        <f t="shared" si="58"/>
        <v>-0.17482177470083116</v>
      </c>
      <c r="P62" s="57">
        <f t="shared" si="53"/>
        <v>20687.562000000002</v>
      </c>
    </row>
    <row r="63" spans="1:16" s="113" customFormat="1">
      <c r="A63" s="106" t="s">
        <v>32</v>
      </c>
      <c r="B63" s="106">
        <v>39</v>
      </c>
      <c r="C63" s="107">
        <v>12754</v>
      </c>
      <c r="D63" s="107">
        <v>530.45030999999994</v>
      </c>
      <c r="E63" s="107">
        <f t="shared" ref="E63" si="60">D63+C63</f>
        <v>13284.45031</v>
      </c>
      <c r="F63" s="107">
        <f>E63</f>
        <v>13284.45031</v>
      </c>
      <c r="G63" s="108">
        <f t="shared" si="59"/>
        <v>518093.56209000002</v>
      </c>
      <c r="H63" s="108">
        <f t="shared" ref="H63:H65" si="61">E63*B63</f>
        <v>518093.56209000002</v>
      </c>
      <c r="I63" s="107">
        <f t="shared" ref="I63" si="62">H63/G63</f>
        <v>1</v>
      </c>
      <c r="J63" s="97"/>
      <c r="K63" s="109">
        <v>1</v>
      </c>
      <c r="L63" s="110">
        <f t="shared" si="50"/>
        <v>518093.56209000002</v>
      </c>
      <c r="M63" s="111">
        <f t="shared" si="51"/>
        <v>497406</v>
      </c>
      <c r="N63" s="111">
        <f t="shared" si="52"/>
        <v>20687.562090000021</v>
      </c>
      <c r="O63" s="111">
        <f t="shared" si="58"/>
        <v>0</v>
      </c>
      <c r="P63" s="115">
        <f t="shared" si="53"/>
        <v>20687.562089999999</v>
      </c>
    </row>
    <row r="64" spans="1:16" s="54" customFormat="1">
      <c r="A64" s="48" t="s">
        <v>36</v>
      </c>
      <c r="B64" s="71">
        <v>7</v>
      </c>
      <c r="C64" s="49">
        <v>18036</v>
      </c>
      <c r="D64" s="49">
        <v>2955.366</v>
      </c>
      <c r="E64" s="105">
        <f t="shared" si="54"/>
        <v>20991.366000000002</v>
      </c>
      <c r="F64" s="49">
        <f>F65</f>
        <v>20589.187330000001</v>
      </c>
      <c r="G64" s="50">
        <f t="shared" si="59"/>
        <v>144124.31131000002</v>
      </c>
      <c r="H64" s="50">
        <f t="shared" si="61"/>
        <v>146939.56200000001</v>
      </c>
      <c r="I64" s="49">
        <f t="shared" si="57"/>
        <v>1.0195334892802685</v>
      </c>
      <c r="J64" s="91" t="s">
        <v>40</v>
      </c>
      <c r="K64" s="51">
        <v>1.01953</v>
      </c>
      <c r="L64" s="52">
        <f>F64*K64*B64</f>
        <v>146939.05910988431</v>
      </c>
      <c r="M64" s="53">
        <f>C64*B64</f>
        <v>126252</v>
      </c>
      <c r="N64" s="53">
        <f t="shared" si="52"/>
        <v>20687.059109884314</v>
      </c>
      <c r="O64" s="53">
        <f t="shared" si="58"/>
        <v>0.50289011569111608</v>
      </c>
      <c r="P64" s="57">
        <f t="shared" si="53"/>
        <v>20687.561999999998</v>
      </c>
    </row>
    <row r="65" spans="1:16" s="113" customFormat="1">
      <c r="A65" s="106" t="s">
        <v>37</v>
      </c>
      <c r="B65" s="106">
        <v>3</v>
      </c>
      <c r="C65" s="107">
        <v>13693.333329999999</v>
      </c>
      <c r="D65" s="107">
        <v>6895.8540000000003</v>
      </c>
      <c r="E65" s="107">
        <f t="shared" si="54"/>
        <v>20589.187330000001</v>
      </c>
      <c r="F65" s="107">
        <f>E65</f>
        <v>20589.187330000001</v>
      </c>
      <c r="G65" s="108">
        <f>F65*B65</f>
        <v>61767.561990000002</v>
      </c>
      <c r="H65" s="108">
        <f t="shared" si="61"/>
        <v>61767.561990000002</v>
      </c>
      <c r="I65" s="107">
        <f t="shared" si="57"/>
        <v>1</v>
      </c>
      <c r="J65" s="93"/>
      <c r="K65" s="109">
        <v>1</v>
      </c>
      <c r="L65" s="110">
        <f t="shared" si="50"/>
        <v>61767.561990000002</v>
      </c>
      <c r="M65" s="111">
        <f t="shared" si="51"/>
        <v>41079.999989999997</v>
      </c>
      <c r="N65" s="111">
        <f t="shared" si="52"/>
        <v>20687.562000000005</v>
      </c>
      <c r="O65" s="111">
        <f t="shared" si="58"/>
        <v>0</v>
      </c>
      <c r="P65" s="115">
        <f t="shared" si="53"/>
        <v>20687.562000000002</v>
      </c>
    </row>
    <row r="66" spans="1:16">
      <c r="B66" s="72">
        <f>SUM(B57:B65)</f>
        <v>138</v>
      </c>
      <c r="H66">
        <f>SUM(H57:H65)</f>
        <v>2106960.0578999999</v>
      </c>
    </row>
    <row r="68" spans="1:16" ht="19.5" thickBot="1">
      <c r="A68" s="7" t="s">
        <v>65</v>
      </c>
      <c r="B68" s="1"/>
      <c r="C68" s="1"/>
      <c r="D68" s="1"/>
      <c r="E68" s="1"/>
      <c r="F68" s="1"/>
      <c r="I68" s="1"/>
      <c r="J68" s="1"/>
    </row>
    <row r="69" spans="1:16" ht="15" customHeight="1" thickBot="1">
      <c r="A69" s="79" t="s">
        <v>27</v>
      </c>
      <c r="B69" s="81" t="s">
        <v>21</v>
      </c>
      <c r="C69" s="81" t="s">
        <v>19</v>
      </c>
      <c r="D69" s="81"/>
      <c r="E69" s="81"/>
      <c r="F69" s="83" t="s">
        <v>26</v>
      </c>
      <c r="G69" s="81" t="s">
        <v>22</v>
      </c>
      <c r="H69" s="81"/>
      <c r="I69" s="94" t="s">
        <v>24</v>
      </c>
      <c r="L69" s="85" t="s">
        <v>52</v>
      </c>
      <c r="M69" s="86"/>
      <c r="N69" s="87"/>
    </row>
    <row r="70" spans="1:16" ht="45.95" customHeight="1">
      <c r="A70" s="80"/>
      <c r="B70" s="82"/>
      <c r="C70" s="15" t="s">
        <v>16</v>
      </c>
      <c r="D70" s="15" t="s">
        <v>20</v>
      </c>
      <c r="E70" s="15" t="s">
        <v>25</v>
      </c>
      <c r="F70" s="84"/>
      <c r="G70" s="31" t="s">
        <v>15</v>
      </c>
      <c r="H70" s="31" t="s">
        <v>23</v>
      </c>
      <c r="I70" s="95"/>
      <c r="J70" s="8"/>
      <c r="L70" s="15" t="s">
        <v>48</v>
      </c>
      <c r="M70" s="21" t="s">
        <v>16</v>
      </c>
      <c r="N70" s="15" t="s">
        <v>20</v>
      </c>
    </row>
    <row r="71" spans="1:16" s="54" customFormat="1" ht="15" customHeight="1">
      <c r="A71" s="48" t="s">
        <v>28</v>
      </c>
      <c r="B71" s="71">
        <v>58</v>
      </c>
      <c r="C71" s="49">
        <v>16321.43103</v>
      </c>
      <c r="D71" s="49">
        <v>356.68209999999999</v>
      </c>
      <c r="E71" s="105">
        <f>D71+C71</f>
        <v>16678.113129999998</v>
      </c>
      <c r="F71" s="49">
        <v>10856.971589999999</v>
      </c>
      <c r="G71" s="50">
        <f>F71*B71</f>
        <v>629704.35222</v>
      </c>
      <c r="H71" s="50">
        <f>E71*B71</f>
        <v>967330.56153999991</v>
      </c>
      <c r="I71" s="49">
        <f>H71/G71</f>
        <v>1.5361662312317057</v>
      </c>
      <c r="J71" s="91" t="s">
        <v>45</v>
      </c>
      <c r="K71" s="51">
        <v>1.53617</v>
      </c>
      <c r="L71" s="52">
        <f t="shared" ref="L71:L77" si="63">F71*K71*B71</f>
        <v>967332.93474979734</v>
      </c>
      <c r="M71" s="53">
        <f t="shared" ref="M71:M77" si="64">C71*B71</f>
        <v>946642.99974</v>
      </c>
      <c r="N71" s="53">
        <f t="shared" ref="N71:N79" si="65">L71-M71</f>
        <v>20689.935009797337</v>
      </c>
      <c r="O71" s="53">
        <f>H71-L71</f>
        <v>-2.3732097974279895</v>
      </c>
      <c r="P71" s="57">
        <f t="shared" ref="P71:P79" si="66">D71*B71</f>
        <v>20687.561799999999</v>
      </c>
    </row>
    <row r="72" spans="1:16" s="54" customFormat="1">
      <c r="A72" s="48" t="s">
        <v>30</v>
      </c>
      <c r="B72" s="71">
        <v>85</v>
      </c>
      <c r="C72" s="49">
        <v>17066.917649999999</v>
      </c>
      <c r="D72" s="49">
        <v>243.38308000000001</v>
      </c>
      <c r="E72" s="105">
        <f t="shared" ref="E72:E79" si="67">D72+C72</f>
        <v>17310.300729999999</v>
      </c>
      <c r="F72" s="49">
        <v>10856.971589999999</v>
      </c>
      <c r="G72" s="50">
        <f t="shared" ref="G72:G74" si="68">F72*B72</f>
        <v>922842.58514999994</v>
      </c>
      <c r="H72" s="50">
        <f t="shared" ref="H72:H79" si="69">E72*B72</f>
        <v>1471375.5620499998</v>
      </c>
      <c r="I72" s="49">
        <f t="shared" ref="I72:I79" si="70">H72/G72</f>
        <v>1.5943949550299965</v>
      </c>
      <c r="J72" s="92"/>
      <c r="K72" s="51">
        <v>1.59439</v>
      </c>
      <c r="L72" s="52">
        <f t="shared" si="63"/>
        <v>1471370.9893373083</v>
      </c>
      <c r="M72" s="53">
        <f t="shared" si="64"/>
        <v>1450688.00025</v>
      </c>
      <c r="N72" s="53">
        <f t="shared" si="65"/>
        <v>20682.989087308291</v>
      </c>
      <c r="O72" s="53">
        <f t="shared" ref="O72:O79" si="71">H72-L72</f>
        <v>4.572712691500783</v>
      </c>
      <c r="P72" s="57">
        <f t="shared" si="66"/>
        <v>20687.561799999999</v>
      </c>
    </row>
    <row r="73" spans="1:16" s="113" customFormat="1">
      <c r="A73" s="106" t="s">
        <v>31</v>
      </c>
      <c r="B73" s="106">
        <v>121</v>
      </c>
      <c r="C73" s="107">
        <v>10686</v>
      </c>
      <c r="D73" s="107">
        <v>170.97158999999999</v>
      </c>
      <c r="E73" s="107">
        <f t="shared" si="67"/>
        <v>10856.971589999999</v>
      </c>
      <c r="F73" s="107">
        <f>E73</f>
        <v>10856.971589999999</v>
      </c>
      <c r="G73" s="108">
        <f t="shared" si="68"/>
        <v>1313693.5623899999</v>
      </c>
      <c r="H73" s="108">
        <f t="shared" si="69"/>
        <v>1313693.5623899999</v>
      </c>
      <c r="I73" s="107">
        <f t="shared" si="70"/>
        <v>1</v>
      </c>
      <c r="J73" s="92"/>
      <c r="K73" s="109">
        <v>1</v>
      </c>
      <c r="L73" s="110">
        <f t="shared" si="63"/>
        <v>1313693.5623899999</v>
      </c>
      <c r="M73" s="111">
        <f t="shared" si="64"/>
        <v>1293006</v>
      </c>
      <c r="N73" s="111">
        <f t="shared" si="65"/>
        <v>20687.562389999861</v>
      </c>
      <c r="O73" s="111">
        <f t="shared" si="71"/>
        <v>0</v>
      </c>
      <c r="P73" s="115">
        <f t="shared" si="66"/>
        <v>20687.562389999999</v>
      </c>
    </row>
    <row r="74" spans="1:16" s="54" customFormat="1">
      <c r="A74" s="48" t="s">
        <v>33</v>
      </c>
      <c r="B74" s="71">
        <v>92</v>
      </c>
      <c r="C74" s="49">
        <v>12579.07609</v>
      </c>
      <c r="D74" s="49">
        <v>224.8648</v>
      </c>
      <c r="E74" s="105">
        <f t="shared" si="67"/>
        <v>12803.94089</v>
      </c>
      <c r="F74" s="49">
        <v>10856.971589999999</v>
      </c>
      <c r="G74" s="50">
        <f t="shared" si="68"/>
        <v>998841.38627999998</v>
      </c>
      <c r="H74" s="50">
        <f t="shared" si="69"/>
        <v>1177962.5618799999</v>
      </c>
      <c r="I74" s="49">
        <f t="shared" si="70"/>
        <v>1.1793289485802181</v>
      </c>
      <c r="J74" s="92"/>
      <c r="K74" s="51">
        <v>1.17933</v>
      </c>
      <c r="L74" s="52">
        <f t="shared" si="63"/>
        <v>1177963.6120815924</v>
      </c>
      <c r="M74" s="53">
        <f t="shared" si="64"/>
        <v>1157275.00028</v>
      </c>
      <c r="N74" s="53">
        <f t="shared" si="65"/>
        <v>20688.6118015924</v>
      </c>
      <c r="O74" s="53">
        <f t="shared" si="71"/>
        <v>-1.0502015925012529</v>
      </c>
      <c r="P74" s="57">
        <f t="shared" si="66"/>
        <v>20687.561600000001</v>
      </c>
    </row>
    <row r="75" spans="1:16" s="54" customFormat="1">
      <c r="A75" s="48" t="s">
        <v>34</v>
      </c>
      <c r="B75" s="71">
        <v>57</v>
      </c>
      <c r="C75" s="49">
        <v>14234.315790000001</v>
      </c>
      <c r="D75" s="49">
        <v>362.93968000000001</v>
      </c>
      <c r="E75" s="105">
        <f t="shared" si="67"/>
        <v>14597.25547</v>
      </c>
      <c r="F75" s="49">
        <v>10856.971589999999</v>
      </c>
      <c r="G75" s="50">
        <f>F75*B75</f>
        <v>618847.38062999991</v>
      </c>
      <c r="H75" s="50">
        <f t="shared" si="69"/>
        <v>832043.56178999995</v>
      </c>
      <c r="I75" s="49">
        <f t="shared" si="70"/>
        <v>1.3445052654872058</v>
      </c>
      <c r="J75" s="93"/>
      <c r="K75" s="51">
        <v>1.3445100000000001</v>
      </c>
      <c r="L75" s="52">
        <f t="shared" si="63"/>
        <v>832046.49173084123</v>
      </c>
      <c r="M75" s="53">
        <f t="shared" si="64"/>
        <v>811356.00003</v>
      </c>
      <c r="N75" s="53">
        <f t="shared" si="65"/>
        <v>20690.49170084123</v>
      </c>
      <c r="O75" s="53">
        <f t="shared" si="71"/>
        <v>-2.9299408412771299</v>
      </c>
      <c r="P75" s="57">
        <f t="shared" si="66"/>
        <v>20687.561760000001</v>
      </c>
    </row>
    <row r="76" spans="1:16" s="113" customFormat="1">
      <c r="A76" s="106" t="s">
        <v>35</v>
      </c>
      <c r="B76" s="106">
        <v>80</v>
      </c>
      <c r="C76" s="107">
        <v>12270.9125</v>
      </c>
      <c r="D76" s="107">
        <v>258.59453000000002</v>
      </c>
      <c r="E76" s="107">
        <f t="shared" si="67"/>
        <v>12529.507030000001</v>
      </c>
      <c r="F76" s="107">
        <f>E76</f>
        <v>12529.507030000001</v>
      </c>
      <c r="G76" s="108">
        <f t="shared" ref="G76:G78" si="72">F76*B76</f>
        <v>1002360.5624000001</v>
      </c>
      <c r="H76" s="108">
        <f t="shared" si="69"/>
        <v>1002360.5624000001</v>
      </c>
      <c r="I76" s="107">
        <f t="shared" si="70"/>
        <v>1</v>
      </c>
      <c r="J76" s="96" t="s">
        <v>41</v>
      </c>
      <c r="K76" s="109">
        <v>1</v>
      </c>
      <c r="L76" s="110">
        <f t="shared" si="63"/>
        <v>1002360.5624000001</v>
      </c>
      <c r="M76" s="111">
        <f t="shared" si="64"/>
        <v>981673</v>
      </c>
      <c r="N76" s="111">
        <f t="shared" si="65"/>
        <v>20687.562400000053</v>
      </c>
      <c r="O76" s="111">
        <f t="shared" si="71"/>
        <v>0</v>
      </c>
      <c r="P76" s="115">
        <f t="shared" si="66"/>
        <v>20687.562400000003</v>
      </c>
    </row>
    <row r="77" spans="1:16" s="54" customFormat="1">
      <c r="A77" s="48" t="s">
        <v>32</v>
      </c>
      <c r="B77" s="71">
        <v>130</v>
      </c>
      <c r="C77" s="49">
        <v>13118.4</v>
      </c>
      <c r="D77" s="49">
        <v>159.13508999999999</v>
      </c>
      <c r="E77" s="105">
        <f t="shared" si="67"/>
        <v>13277.535089999999</v>
      </c>
      <c r="F77" s="49">
        <f>F76</f>
        <v>12529.507030000001</v>
      </c>
      <c r="G77" s="50">
        <f t="shared" si="72"/>
        <v>1628835.9139</v>
      </c>
      <c r="H77" s="50">
        <f t="shared" si="69"/>
        <v>1726079.5617</v>
      </c>
      <c r="I77" s="49">
        <f t="shared" si="70"/>
        <v>1.0597013161179414</v>
      </c>
      <c r="J77" s="97"/>
      <c r="K77" s="51">
        <v>1.0597000000000001</v>
      </c>
      <c r="L77" s="52">
        <f t="shared" si="63"/>
        <v>1726077.4179598303</v>
      </c>
      <c r="M77" s="53">
        <f t="shared" si="64"/>
        <v>1705392</v>
      </c>
      <c r="N77" s="53">
        <f t="shared" si="65"/>
        <v>20685.417959830258</v>
      </c>
      <c r="O77" s="53">
        <f t="shared" si="71"/>
        <v>2.1437401697039604</v>
      </c>
      <c r="P77" s="57">
        <f t="shared" si="66"/>
        <v>20687.561699999998</v>
      </c>
    </row>
    <row r="78" spans="1:16" s="54" customFormat="1">
      <c r="A78" s="48" t="s">
        <v>36</v>
      </c>
      <c r="B78" s="71">
        <v>23</v>
      </c>
      <c r="C78" s="49">
        <v>18297.391299999999</v>
      </c>
      <c r="D78" s="49">
        <v>899.45921999999996</v>
      </c>
      <c r="E78" s="105">
        <f t="shared" si="67"/>
        <v>19196.85052</v>
      </c>
      <c r="F78" s="49">
        <f>F79</f>
        <v>14088.787490000001</v>
      </c>
      <c r="G78" s="50">
        <f t="shared" si="72"/>
        <v>324042.11227000004</v>
      </c>
      <c r="H78" s="50">
        <f t="shared" si="69"/>
        <v>441527.56196000002</v>
      </c>
      <c r="I78" s="49">
        <f t="shared" si="70"/>
        <v>1.3625622881760138</v>
      </c>
      <c r="J78" s="91" t="s">
        <v>40</v>
      </c>
      <c r="K78" s="51">
        <v>1.36256</v>
      </c>
      <c r="L78" s="52">
        <f>F78*K78*B78</f>
        <v>441526.82049461117</v>
      </c>
      <c r="M78" s="53">
        <f>C78*B78</f>
        <v>420839.9999</v>
      </c>
      <c r="N78" s="53">
        <f t="shared" si="65"/>
        <v>20686.82059461117</v>
      </c>
      <c r="O78" s="53">
        <f t="shared" si="71"/>
        <v>0.74146538885543123</v>
      </c>
      <c r="P78" s="57">
        <f t="shared" si="66"/>
        <v>20687.56206</v>
      </c>
    </row>
    <row r="79" spans="1:16" s="113" customFormat="1">
      <c r="A79" s="106" t="s">
        <v>37</v>
      </c>
      <c r="B79" s="106">
        <v>35</v>
      </c>
      <c r="C79" s="107">
        <v>13497.71429</v>
      </c>
      <c r="D79" s="107">
        <v>591.07320000000004</v>
      </c>
      <c r="E79" s="107">
        <f t="shared" si="67"/>
        <v>14088.787490000001</v>
      </c>
      <c r="F79" s="107">
        <f>E79</f>
        <v>14088.787490000001</v>
      </c>
      <c r="G79" s="108">
        <f>F79*B79</f>
        <v>493107.56215000001</v>
      </c>
      <c r="H79" s="108">
        <f t="shared" si="69"/>
        <v>493107.56215000001</v>
      </c>
      <c r="I79" s="107">
        <f t="shared" si="70"/>
        <v>1</v>
      </c>
      <c r="J79" s="93"/>
      <c r="K79" s="109">
        <v>1</v>
      </c>
      <c r="L79" s="110">
        <f t="shared" ref="L79" si="73">F79*K79*B79</f>
        <v>493107.56215000001</v>
      </c>
      <c r="M79" s="111">
        <f t="shared" ref="M79" si="74">C79*B79</f>
        <v>472420.00014999998</v>
      </c>
      <c r="N79" s="111">
        <f t="shared" si="65"/>
        <v>20687.562000000034</v>
      </c>
      <c r="O79" s="111">
        <f t="shared" si="71"/>
        <v>0</v>
      </c>
      <c r="P79" s="115">
        <f t="shared" si="66"/>
        <v>20687.562000000002</v>
      </c>
    </row>
    <row r="80" spans="1:16">
      <c r="B80" s="72">
        <f>SUM(B71:B79)</f>
        <v>681</v>
      </c>
      <c r="H80">
        <f>SUM(H71:H79)</f>
        <v>9425481.0578600001</v>
      </c>
    </row>
    <row r="82" spans="1:16" ht="19.5" thickBot="1">
      <c r="A82" s="7" t="s">
        <v>64</v>
      </c>
      <c r="B82" s="1"/>
      <c r="C82" s="1"/>
      <c r="D82" s="1"/>
      <c r="E82" s="1"/>
      <c r="F82" s="1"/>
      <c r="I82" s="1"/>
      <c r="J82" s="1"/>
    </row>
    <row r="83" spans="1:16" ht="15" customHeight="1" thickBot="1">
      <c r="A83" s="79" t="s">
        <v>27</v>
      </c>
      <c r="B83" s="81" t="s">
        <v>21</v>
      </c>
      <c r="C83" s="81" t="s">
        <v>19</v>
      </c>
      <c r="D83" s="81"/>
      <c r="E83" s="81"/>
      <c r="F83" s="83" t="s">
        <v>26</v>
      </c>
      <c r="G83" s="81" t="s">
        <v>22</v>
      </c>
      <c r="H83" s="81"/>
      <c r="I83" s="94" t="s">
        <v>24</v>
      </c>
      <c r="L83" s="85" t="s">
        <v>52</v>
      </c>
      <c r="M83" s="86"/>
      <c r="N83" s="87"/>
    </row>
    <row r="84" spans="1:16" ht="45.95" customHeight="1">
      <c r="A84" s="80"/>
      <c r="B84" s="82"/>
      <c r="C84" s="15" t="s">
        <v>16</v>
      </c>
      <c r="D84" s="15" t="s">
        <v>20</v>
      </c>
      <c r="E84" s="15" t="s">
        <v>25</v>
      </c>
      <c r="F84" s="84"/>
      <c r="G84" s="31" t="s">
        <v>15</v>
      </c>
      <c r="H84" s="31" t="s">
        <v>23</v>
      </c>
      <c r="I84" s="95"/>
      <c r="J84" s="8"/>
      <c r="L84" s="15" t="s">
        <v>48</v>
      </c>
      <c r="M84" s="21" t="s">
        <v>16</v>
      </c>
      <c r="N84" s="15" t="s">
        <v>20</v>
      </c>
    </row>
    <row r="85" spans="1:16" s="54" customFormat="1" ht="15" customHeight="1">
      <c r="A85" s="48" t="s">
        <v>28</v>
      </c>
      <c r="B85" s="71">
        <v>5</v>
      </c>
      <c r="C85" s="49">
        <v>14129</v>
      </c>
      <c r="D85" s="49">
        <v>4137.5123999999996</v>
      </c>
      <c r="E85" s="105">
        <f>D85+C85</f>
        <v>18266.5124</v>
      </c>
      <c r="F85" s="49">
        <v>14083.7124</v>
      </c>
      <c r="G85" s="50">
        <f>F85*B85</f>
        <v>70418.562000000005</v>
      </c>
      <c r="H85" s="50">
        <f>E85*B85</f>
        <v>91332.562000000005</v>
      </c>
      <c r="I85" s="49">
        <f>H85/G85</f>
        <v>1.2969955563704922</v>
      </c>
      <c r="J85" s="91" t="s">
        <v>45</v>
      </c>
      <c r="K85" s="51">
        <v>1.2969999999999999</v>
      </c>
      <c r="L85" s="52">
        <f>F85*K85*B85</f>
        <v>91332.874914</v>
      </c>
      <c r="M85" s="53">
        <f>C85*B85</f>
        <v>70645</v>
      </c>
      <c r="N85" s="53">
        <f>L85-M85</f>
        <v>20687.874914</v>
      </c>
      <c r="O85" s="53">
        <f>H85-L85</f>
        <v>-0.31291399999463465</v>
      </c>
      <c r="P85" s="56">
        <f>D85*B85</f>
        <v>20687.561999999998</v>
      </c>
    </row>
    <row r="86" spans="1:16" s="54" customFormat="1">
      <c r="A86" s="48" t="s">
        <v>30</v>
      </c>
      <c r="B86" s="71">
        <v>10</v>
      </c>
      <c r="C86" s="49">
        <v>17179.2</v>
      </c>
      <c r="D86" s="49">
        <v>2068.7561999999998</v>
      </c>
      <c r="E86" s="105">
        <f t="shared" ref="E86:E93" si="75">D86+C86</f>
        <v>19247.956200000001</v>
      </c>
      <c r="F86" s="49">
        <v>14083.7124</v>
      </c>
      <c r="G86" s="50">
        <f t="shared" ref="G86:G88" si="76">F86*B86</f>
        <v>140837.12400000001</v>
      </c>
      <c r="H86" s="50">
        <f t="shared" ref="H86:H93" si="77">E86*B86</f>
        <v>192479.56200000001</v>
      </c>
      <c r="I86" s="49">
        <f t="shared" ref="I86:I93" si="78">H86/G86</f>
        <v>1.366681997851646</v>
      </c>
      <c r="J86" s="92"/>
      <c r="K86" s="51">
        <v>1.3666799999999999</v>
      </c>
      <c r="L86" s="52">
        <f t="shared" ref="L86:L91" si="79">F86*K86*B86</f>
        <v>192479.28062831998</v>
      </c>
      <c r="M86" s="53">
        <f t="shared" ref="M86:M91" si="80">C86*B86</f>
        <v>171792</v>
      </c>
      <c r="N86" s="53">
        <f t="shared" ref="N86:N93" si="81">L86-M86</f>
        <v>20687.280628319975</v>
      </c>
      <c r="O86" s="53">
        <f t="shared" ref="O86:O93" si="82">H86-L86</f>
        <v>0.28137168003013358</v>
      </c>
      <c r="P86" s="56">
        <f t="shared" ref="P86:P93" si="83">D86*B86</f>
        <v>20687.561999999998</v>
      </c>
    </row>
    <row r="87" spans="1:16" s="113" customFormat="1">
      <c r="A87" s="106" t="s">
        <v>31</v>
      </c>
      <c r="B87" s="106">
        <v>5</v>
      </c>
      <c r="C87" s="107">
        <v>9946.2000000000007</v>
      </c>
      <c r="D87" s="107">
        <v>4137.5123999999996</v>
      </c>
      <c r="E87" s="107">
        <f t="shared" si="75"/>
        <v>14083.7124</v>
      </c>
      <c r="F87" s="107">
        <f>E87</f>
        <v>14083.7124</v>
      </c>
      <c r="G87" s="108">
        <f t="shared" si="76"/>
        <v>70418.562000000005</v>
      </c>
      <c r="H87" s="108">
        <f t="shared" si="77"/>
        <v>70418.562000000005</v>
      </c>
      <c r="I87" s="107">
        <f t="shared" si="78"/>
        <v>1</v>
      </c>
      <c r="J87" s="92"/>
      <c r="K87" s="109">
        <v>1</v>
      </c>
      <c r="L87" s="110">
        <f t="shared" si="79"/>
        <v>70418.562000000005</v>
      </c>
      <c r="M87" s="111">
        <f t="shared" si="80"/>
        <v>49731</v>
      </c>
      <c r="N87" s="111">
        <f t="shared" si="81"/>
        <v>20687.562000000005</v>
      </c>
      <c r="O87" s="111">
        <f t="shared" si="82"/>
        <v>0</v>
      </c>
      <c r="P87" s="114">
        <f t="shared" si="83"/>
        <v>20687.561999999998</v>
      </c>
    </row>
    <row r="88" spans="1:16" s="54" customFormat="1">
      <c r="A88" s="48" t="s">
        <v>33</v>
      </c>
      <c r="B88" s="71">
        <v>12</v>
      </c>
      <c r="C88" s="49">
        <v>12480.416670000001</v>
      </c>
      <c r="D88" s="49">
        <v>1723.9635000000001</v>
      </c>
      <c r="E88" s="105">
        <f t="shared" si="75"/>
        <v>14204.38017</v>
      </c>
      <c r="F88" s="49">
        <v>14083.7124</v>
      </c>
      <c r="G88" s="50">
        <f t="shared" si="76"/>
        <v>169004.54879999999</v>
      </c>
      <c r="H88" s="50">
        <f t="shared" si="77"/>
        <v>170452.56203999999</v>
      </c>
      <c r="I88" s="49">
        <f t="shared" si="78"/>
        <v>1.0085678950672126</v>
      </c>
      <c r="J88" s="92"/>
      <c r="K88" s="51">
        <v>1.0085999999999999</v>
      </c>
      <c r="L88" s="52">
        <f t="shared" si="79"/>
        <v>170457.98791968002</v>
      </c>
      <c r="M88" s="53">
        <f t="shared" si="80"/>
        <v>149765.00004000001</v>
      </c>
      <c r="N88" s="53">
        <f t="shared" si="81"/>
        <v>20692.987879680004</v>
      </c>
      <c r="O88" s="53">
        <f t="shared" si="82"/>
        <v>-5.4258796800277196</v>
      </c>
      <c r="P88" s="56">
        <f t="shared" si="83"/>
        <v>20687.562000000002</v>
      </c>
    </row>
    <row r="89" spans="1:16" s="54" customFormat="1">
      <c r="A89" s="48" t="s">
        <v>34</v>
      </c>
      <c r="B89" s="71">
        <v>4</v>
      </c>
      <c r="C89" s="49">
        <v>15603</v>
      </c>
      <c r="D89" s="49">
        <v>5171.8905000000004</v>
      </c>
      <c r="E89" s="105">
        <f t="shared" si="75"/>
        <v>20774.890500000001</v>
      </c>
      <c r="F89" s="49">
        <v>14083.7124</v>
      </c>
      <c r="G89" s="50">
        <f>F89*B89</f>
        <v>56334.849600000001</v>
      </c>
      <c r="H89" s="50">
        <f t="shared" si="77"/>
        <v>83099.562000000005</v>
      </c>
      <c r="I89" s="49">
        <f t="shared" si="78"/>
        <v>1.4751004500773532</v>
      </c>
      <c r="J89" s="93"/>
      <c r="K89" s="51">
        <v>1.4751000000000001</v>
      </c>
      <c r="L89" s="52">
        <f t="shared" si="79"/>
        <v>83099.536644960011</v>
      </c>
      <c r="M89" s="53">
        <f t="shared" si="80"/>
        <v>62412</v>
      </c>
      <c r="N89" s="53">
        <f t="shared" si="81"/>
        <v>20687.536644960011</v>
      </c>
      <c r="O89" s="53">
        <f t="shared" si="82"/>
        <v>2.5355039993883111E-2</v>
      </c>
      <c r="P89" s="56">
        <f t="shared" si="83"/>
        <v>20687.562000000002</v>
      </c>
    </row>
    <row r="90" spans="1:16" s="113" customFormat="1">
      <c r="A90" s="106" t="s">
        <v>35</v>
      </c>
      <c r="B90" s="106">
        <v>21</v>
      </c>
      <c r="C90" s="107">
        <v>12141.904759999999</v>
      </c>
      <c r="D90" s="107">
        <v>985.12199999999996</v>
      </c>
      <c r="E90" s="107">
        <f t="shared" si="75"/>
        <v>13127.026759999999</v>
      </c>
      <c r="F90" s="107">
        <f>E90</f>
        <v>13127.026759999999</v>
      </c>
      <c r="G90" s="108">
        <f t="shared" ref="G90:G92" si="84">F90*B90</f>
        <v>275667.56195999996</v>
      </c>
      <c r="H90" s="108">
        <f t="shared" si="77"/>
        <v>275667.56195999996</v>
      </c>
      <c r="I90" s="107">
        <f t="shared" si="78"/>
        <v>1</v>
      </c>
      <c r="J90" s="96" t="s">
        <v>41</v>
      </c>
      <c r="K90" s="109">
        <v>1</v>
      </c>
      <c r="L90" s="110">
        <f t="shared" si="79"/>
        <v>275667.56195999996</v>
      </c>
      <c r="M90" s="111">
        <f t="shared" si="80"/>
        <v>254979.99995999999</v>
      </c>
      <c r="N90" s="111">
        <f t="shared" si="81"/>
        <v>20687.561999999976</v>
      </c>
      <c r="O90" s="111">
        <f t="shared" si="82"/>
        <v>0</v>
      </c>
      <c r="P90" s="114">
        <f t="shared" si="83"/>
        <v>20687.561999999998</v>
      </c>
    </row>
    <row r="91" spans="1:16" s="54" customFormat="1">
      <c r="A91" s="48" t="s">
        <v>32</v>
      </c>
      <c r="B91" s="71">
        <v>12</v>
      </c>
      <c r="C91" s="49">
        <v>13816.833329999999</v>
      </c>
      <c r="D91" s="49">
        <v>1723.9635000000001</v>
      </c>
      <c r="E91" s="105">
        <f t="shared" si="75"/>
        <v>15540.796829999999</v>
      </c>
      <c r="F91" s="49">
        <f>F90</f>
        <v>13127.026759999999</v>
      </c>
      <c r="G91" s="50">
        <f t="shared" si="84"/>
        <v>157524.32111999998</v>
      </c>
      <c r="H91" s="50">
        <f t="shared" si="77"/>
        <v>186489.56195999999</v>
      </c>
      <c r="I91" s="49">
        <f t="shared" si="78"/>
        <v>1.1838778966578416</v>
      </c>
      <c r="J91" s="97"/>
      <c r="K91" s="51">
        <v>1.1839999999999999</v>
      </c>
      <c r="L91" s="52">
        <f t="shared" si="79"/>
        <v>186508.79620607998</v>
      </c>
      <c r="M91" s="53">
        <f t="shared" si="80"/>
        <v>165801.99995999999</v>
      </c>
      <c r="N91" s="53">
        <f t="shared" si="81"/>
        <v>20706.79624607999</v>
      </c>
      <c r="O91" s="53">
        <f t="shared" si="82"/>
        <v>-19.234246079984587</v>
      </c>
      <c r="P91" s="56">
        <f t="shared" si="83"/>
        <v>20687.562000000002</v>
      </c>
    </row>
    <row r="92" spans="1:16" s="113" customFormat="1">
      <c r="A92" s="106" t="s">
        <v>36</v>
      </c>
      <c r="B92" s="106">
        <v>3</v>
      </c>
      <c r="C92" s="107">
        <v>18036</v>
      </c>
      <c r="D92" s="107">
        <v>6895.8540000000003</v>
      </c>
      <c r="E92" s="107">
        <f t="shared" si="75"/>
        <v>24931.853999999999</v>
      </c>
      <c r="F92" s="107">
        <f>E92</f>
        <v>24931.853999999999</v>
      </c>
      <c r="G92" s="108">
        <f t="shared" si="84"/>
        <v>74795.562000000005</v>
      </c>
      <c r="H92" s="108">
        <f t="shared" si="77"/>
        <v>74795.562000000005</v>
      </c>
      <c r="I92" s="107">
        <f t="shared" si="78"/>
        <v>1</v>
      </c>
      <c r="J92" s="91" t="s">
        <v>40</v>
      </c>
      <c r="K92" s="109">
        <v>1</v>
      </c>
      <c r="L92" s="110">
        <f>F92*K92*B92</f>
        <v>74795.562000000005</v>
      </c>
      <c r="M92" s="111">
        <f>C92*B92</f>
        <v>54108</v>
      </c>
      <c r="N92" s="111">
        <f t="shared" si="81"/>
        <v>20687.562000000005</v>
      </c>
      <c r="O92" s="111">
        <f t="shared" si="82"/>
        <v>0</v>
      </c>
      <c r="P92" s="114">
        <f t="shared" si="83"/>
        <v>20687.562000000002</v>
      </c>
    </row>
    <row r="93" spans="1:16" s="54" customFormat="1">
      <c r="A93" s="48" t="s">
        <v>37</v>
      </c>
      <c r="B93" s="71"/>
      <c r="C93" s="49"/>
      <c r="D93" s="49"/>
      <c r="E93" s="49">
        <f t="shared" si="75"/>
        <v>0</v>
      </c>
      <c r="F93" s="49">
        <f>E93</f>
        <v>0</v>
      </c>
      <c r="G93" s="50">
        <f>F93*B93</f>
        <v>0</v>
      </c>
      <c r="H93" s="50">
        <f t="shared" si="77"/>
        <v>0</v>
      </c>
      <c r="I93" s="49" t="e">
        <f t="shared" si="78"/>
        <v>#DIV/0!</v>
      </c>
      <c r="J93" s="93"/>
      <c r="K93" s="51"/>
      <c r="L93" s="52">
        <f t="shared" ref="L93" si="85">F93*K93*B93</f>
        <v>0</v>
      </c>
      <c r="M93" s="53">
        <f t="shared" ref="M93" si="86">C93*B93</f>
        <v>0</v>
      </c>
      <c r="N93" s="53">
        <f t="shared" si="81"/>
        <v>0</v>
      </c>
      <c r="O93" s="53">
        <f t="shared" si="82"/>
        <v>0</v>
      </c>
      <c r="P93" s="56">
        <f t="shared" si="83"/>
        <v>0</v>
      </c>
    </row>
    <row r="94" spans="1:16">
      <c r="B94" s="72">
        <f>SUM(B85:B93)</f>
        <v>72</v>
      </c>
      <c r="H94">
        <f>SUM(H85:H93)</f>
        <v>1144735.49596</v>
      </c>
    </row>
    <row r="95" spans="1:16" ht="19.5" thickBot="1">
      <c r="A95" s="7" t="s">
        <v>18</v>
      </c>
      <c r="B95" s="1"/>
      <c r="C95" s="1"/>
      <c r="D95" s="1"/>
      <c r="E95" s="1"/>
      <c r="F95" s="1"/>
      <c r="I95" s="1"/>
      <c r="J95" s="1"/>
    </row>
    <row r="96" spans="1:16" ht="15" customHeight="1" thickBot="1">
      <c r="A96" s="79" t="s">
        <v>27</v>
      </c>
      <c r="B96" s="81" t="s">
        <v>21</v>
      </c>
      <c r="C96" s="81" t="s">
        <v>19</v>
      </c>
      <c r="D96" s="81"/>
      <c r="E96" s="81"/>
      <c r="F96" s="83" t="s">
        <v>26</v>
      </c>
      <c r="G96" s="81" t="s">
        <v>22</v>
      </c>
      <c r="H96" s="81"/>
      <c r="I96" s="94" t="s">
        <v>24</v>
      </c>
      <c r="L96" s="85" t="s">
        <v>52</v>
      </c>
      <c r="M96" s="86"/>
      <c r="N96" s="87"/>
    </row>
    <row r="97" spans="1:16" ht="45.95" customHeight="1">
      <c r="A97" s="80"/>
      <c r="B97" s="82"/>
      <c r="C97" s="15" t="s">
        <v>16</v>
      </c>
      <c r="D97" s="15" t="s">
        <v>20</v>
      </c>
      <c r="E97" s="15" t="s">
        <v>25</v>
      </c>
      <c r="F97" s="84"/>
      <c r="G97" s="16" t="s">
        <v>15</v>
      </c>
      <c r="H97" s="16" t="s">
        <v>23</v>
      </c>
      <c r="I97" s="95"/>
      <c r="J97" s="8"/>
      <c r="L97" s="15" t="s">
        <v>48</v>
      </c>
      <c r="M97" s="15" t="s">
        <v>16</v>
      </c>
      <c r="N97" s="15" t="s">
        <v>20</v>
      </c>
    </row>
    <row r="98" spans="1:16" s="54" customFormat="1" ht="15" customHeight="1">
      <c r="A98" s="48" t="s">
        <v>28</v>
      </c>
      <c r="B98" s="71">
        <v>25</v>
      </c>
      <c r="C98" s="49">
        <v>12649.252899999999</v>
      </c>
      <c r="D98" s="49">
        <v>827.50239999999997</v>
      </c>
      <c r="E98" s="105">
        <f>D98+C98</f>
        <v>13476.755299999999</v>
      </c>
      <c r="F98" s="49">
        <v>11875.4583</v>
      </c>
      <c r="G98" s="50">
        <f>F98*B98</f>
        <v>296886.45750000002</v>
      </c>
      <c r="H98" s="50">
        <f>E98*B98</f>
        <v>336918.88249999995</v>
      </c>
      <c r="I98" s="49">
        <f>H98/G98</f>
        <v>1.1348408591523578</v>
      </c>
      <c r="J98" s="91" t="s">
        <v>45</v>
      </c>
      <c r="K98" s="54">
        <v>1.1348400000000001</v>
      </c>
      <c r="L98" s="52">
        <f>F98*K98*B98</f>
        <v>336918.62742930005</v>
      </c>
      <c r="M98" s="53">
        <f>C98*B98</f>
        <v>316231.32250000001</v>
      </c>
      <c r="N98" s="53">
        <f>L98-M98</f>
        <v>20687.304929300037</v>
      </c>
      <c r="O98" s="53">
        <f>H98-L98</f>
        <v>0.25507069990271702</v>
      </c>
      <c r="P98" s="54">
        <f>D98*B98</f>
        <v>20687.559999999998</v>
      </c>
    </row>
    <row r="99" spans="1:16" s="54" customFormat="1">
      <c r="A99" s="48" t="s">
        <v>30</v>
      </c>
      <c r="B99" s="71">
        <v>25</v>
      </c>
      <c r="C99" s="49">
        <v>12649.252899999999</v>
      </c>
      <c r="D99" s="49">
        <v>827.50247999999999</v>
      </c>
      <c r="E99" s="105">
        <f t="shared" ref="E99:E106" si="87">D99+C99</f>
        <v>13476.755379999999</v>
      </c>
      <c r="F99" s="49">
        <v>11875.4583</v>
      </c>
      <c r="G99" s="50">
        <f t="shared" ref="G99:G101" si="88">F99*B99</f>
        <v>296886.45750000002</v>
      </c>
      <c r="H99" s="50">
        <f t="shared" ref="H99:H103" si="89">E99*B99</f>
        <v>336918.88449999999</v>
      </c>
      <c r="I99" s="49">
        <f t="shared" ref="I99:I106" si="90">H99/G99</f>
        <v>1.13484086588894</v>
      </c>
      <c r="J99" s="92"/>
      <c r="K99" s="54">
        <v>1.1348400000000001</v>
      </c>
      <c r="L99" s="52">
        <f t="shared" ref="L99:L103" si="91">F99*K99*B99</f>
        <v>336918.62742930005</v>
      </c>
      <c r="M99" s="53">
        <f t="shared" ref="M99:M106" si="92">C99*B99</f>
        <v>316231.32250000001</v>
      </c>
      <c r="N99" s="53">
        <f t="shared" ref="N99:N105" si="93">L99-M99</f>
        <v>20687.304929300037</v>
      </c>
      <c r="O99" s="53">
        <f t="shared" ref="O99:O106" si="94">H99-L99</f>
        <v>0.25707069993950427</v>
      </c>
      <c r="P99" s="54">
        <f t="shared" ref="P99:P104" si="95">D99*B99</f>
        <v>20687.561999999998</v>
      </c>
    </row>
    <row r="100" spans="1:16" s="113" customFormat="1">
      <c r="A100" s="106" t="s">
        <v>31</v>
      </c>
      <c r="B100" s="106">
        <v>55</v>
      </c>
      <c r="C100" s="107">
        <v>11499.320809999999</v>
      </c>
      <c r="D100" s="107">
        <v>376.13749000000001</v>
      </c>
      <c r="E100" s="107">
        <f t="shared" si="87"/>
        <v>11875.458299999998</v>
      </c>
      <c r="F100" s="107">
        <v>11875.4583</v>
      </c>
      <c r="G100" s="108">
        <f t="shared" si="88"/>
        <v>653150.20649999997</v>
      </c>
      <c r="H100" s="108">
        <f t="shared" si="89"/>
        <v>653150.20649999985</v>
      </c>
      <c r="I100" s="107">
        <f t="shared" si="90"/>
        <v>0.99999999999999978</v>
      </c>
      <c r="J100" s="92"/>
      <c r="K100" s="109">
        <v>1</v>
      </c>
      <c r="L100" s="110">
        <f t="shared" si="91"/>
        <v>653150.20649999997</v>
      </c>
      <c r="M100" s="111">
        <f t="shared" si="92"/>
        <v>632462.64454999997</v>
      </c>
      <c r="N100" s="111">
        <f t="shared" si="93"/>
        <v>20687.561950000003</v>
      </c>
      <c r="O100" s="111">
        <f t="shared" si="94"/>
        <v>0</v>
      </c>
      <c r="P100" s="113">
        <f t="shared" si="95"/>
        <v>20687.561949999999</v>
      </c>
    </row>
    <row r="101" spans="1:16" s="54" customFormat="1">
      <c r="A101" s="48" t="s">
        <v>33</v>
      </c>
      <c r="B101" s="71">
        <v>25</v>
      </c>
      <c r="C101" s="49">
        <v>12649.252899999999</v>
      </c>
      <c r="D101" s="49">
        <v>827.50247999999999</v>
      </c>
      <c r="E101" s="105">
        <f t="shared" si="87"/>
        <v>13476.755379999999</v>
      </c>
      <c r="F101" s="49">
        <v>11875.4583</v>
      </c>
      <c r="G101" s="50">
        <f t="shared" si="88"/>
        <v>296886.45750000002</v>
      </c>
      <c r="H101" s="50">
        <f t="shared" si="89"/>
        <v>336918.88449999999</v>
      </c>
      <c r="I101" s="49">
        <f t="shared" si="90"/>
        <v>1.13484086588894</v>
      </c>
      <c r="J101" s="92"/>
      <c r="K101" s="51">
        <v>1.1348400000000001</v>
      </c>
      <c r="L101" s="52">
        <f t="shared" si="91"/>
        <v>336918.62742930005</v>
      </c>
      <c r="M101" s="53">
        <f t="shared" si="92"/>
        <v>316231.32250000001</v>
      </c>
      <c r="N101" s="53">
        <f t="shared" si="93"/>
        <v>20687.304929300037</v>
      </c>
      <c r="O101" s="53">
        <f t="shared" si="94"/>
        <v>0.25707069993950427</v>
      </c>
      <c r="P101" s="54">
        <f t="shared" si="95"/>
        <v>20687.561999999998</v>
      </c>
    </row>
    <row r="102" spans="1:16" s="54" customFormat="1">
      <c r="A102" s="48" t="s">
        <v>34</v>
      </c>
      <c r="B102" s="71">
        <v>25</v>
      </c>
      <c r="C102" s="49">
        <v>12649.252899999999</v>
      </c>
      <c r="D102" s="49">
        <v>827.50247999999999</v>
      </c>
      <c r="E102" s="105">
        <f t="shared" si="87"/>
        <v>13476.755379999999</v>
      </c>
      <c r="F102" s="49">
        <v>11875.4583</v>
      </c>
      <c r="G102" s="50">
        <f>F102*B102</f>
        <v>296886.45750000002</v>
      </c>
      <c r="H102" s="50">
        <f t="shared" si="89"/>
        <v>336918.88449999999</v>
      </c>
      <c r="I102" s="49">
        <f t="shared" si="90"/>
        <v>1.13484086588894</v>
      </c>
      <c r="J102" s="93"/>
      <c r="K102" s="51">
        <v>1.1348400000000001</v>
      </c>
      <c r="L102" s="52">
        <f t="shared" si="91"/>
        <v>336918.62742930005</v>
      </c>
      <c r="M102" s="53">
        <f t="shared" si="92"/>
        <v>316231.32250000001</v>
      </c>
      <c r="N102" s="53">
        <f t="shared" si="93"/>
        <v>20687.304929300037</v>
      </c>
      <c r="O102" s="53">
        <f t="shared" si="94"/>
        <v>0.25707069993950427</v>
      </c>
      <c r="P102" s="54">
        <f t="shared" si="95"/>
        <v>20687.561999999998</v>
      </c>
    </row>
    <row r="103" spans="1:16" s="54" customFormat="1">
      <c r="A103" s="48" t="s">
        <v>35</v>
      </c>
      <c r="B103" s="71">
        <v>25</v>
      </c>
      <c r="C103" s="49">
        <v>12649.252899999999</v>
      </c>
      <c r="D103" s="49">
        <v>827.50247999999999</v>
      </c>
      <c r="E103" s="105">
        <f t="shared" si="87"/>
        <v>13476.755379999999</v>
      </c>
      <c r="F103" s="49">
        <f t="shared" ref="F103:F104" si="96">E103</f>
        <v>13476.755379999999</v>
      </c>
      <c r="G103" s="50">
        <f>F103*B103</f>
        <v>336918.88449999999</v>
      </c>
      <c r="H103" s="50">
        <f t="shared" si="89"/>
        <v>336918.88449999999</v>
      </c>
      <c r="I103" s="49">
        <f t="shared" si="90"/>
        <v>1</v>
      </c>
      <c r="J103" s="96" t="s">
        <v>41</v>
      </c>
      <c r="K103" s="51">
        <v>1</v>
      </c>
      <c r="L103" s="52">
        <f t="shared" si="91"/>
        <v>336918.88449999999</v>
      </c>
      <c r="M103" s="53">
        <f t="shared" si="92"/>
        <v>316231.32250000001</v>
      </c>
      <c r="N103" s="53">
        <f t="shared" si="93"/>
        <v>20687.561999999976</v>
      </c>
      <c r="O103" s="53">
        <f t="shared" si="94"/>
        <v>0</v>
      </c>
      <c r="P103" s="54">
        <f t="shared" si="95"/>
        <v>20687.561999999998</v>
      </c>
    </row>
    <row r="104" spans="1:16" s="113" customFormat="1">
      <c r="A104" s="106" t="s">
        <v>32</v>
      </c>
      <c r="B104" s="106">
        <v>25</v>
      </c>
      <c r="C104" s="107">
        <v>12649.252899999999</v>
      </c>
      <c r="D104" s="107">
        <v>827.50247999999999</v>
      </c>
      <c r="E104" s="107">
        <f t="shared" ref="E104" si="97">D104+C104</f>
        <v>13476.755379999999</v>
      </c>
      <c r="F104" s="107">
        <f t="shared" si="96"/>
        <v>13476.755379999999</v>
      </c>
      <c r="G104" s="108">
        <f t="shared" ref="G104" si="98">F104*B104</f>
        <v>336918.88449999999</v>
      </c>
      <c r="H104" s="108">
        <f t="shared" ref="H104" si="99">E104*B104</f>
        <v>336918.88449999999</v>
      </c>
      <c r="I104" s="107">
        <f t="shared" ref="I104" si="100">H104/G104</f>
        <v>1</v>
      </c>
      <c r="J104" s="97"/>
      <c r="K104" s="109">
        <v>1</v>
      </c>
      <c r="L104" s="110">
        <f>F104*K104*B104</f>
        <v>336918.88449999999</v>
      </c>
      <c r="M104" s="111">
        <f t="shared" si="92"/>
        <v>316231.32250000001</v>
      </c>
      <c r="N104" s="111">
        <f t="shared" si="93"/>
        <v>20687.561999999976</v>
      </c>
      <c r="O104" s="111">
        <f t="shared" si="94"/>
        <v>0</v>
      </c>
      <c r="P104" s="113">
        <f t="shared" si="95"/>
        <v>20687.561999999998</v>
      </c>
    </row>
    <row r="105" spans="1:16" s="113" customFormat="1">
      <c r="A105" s="106" t="s">
        <v>36</v>
      </c>
      <c r="B105" s="106">
        <v>25</v>
      </c>
      <c r="C105" s="107">
        <v>6157.0860000000002</v>
      </c>
      <c r="D105" s="107">
        <v>827.50247999999999</v>
      </c>
      <c r="E105" s="107">
        <f t="shared" si="87"/>
        <v>6984.5884800000003</v>
      </c>
      <c r="F105" s="107">
        <v>6984.5884800000003</v>
      </c>
      <c r="G105" s="108">
        <f>F105*B105</f>
        <v>174614.712</v>
      </c>
      <c r="H105" s="108">
        <f>E105*B105</f>
        <v>174614.712</v>
      </c>
      <c r="I105" s="107">
        <f>H105/G105</f>
        <v>1</v>
      </c>
      <c r="J105" s="91" t="s">
        <v>40</v>
      </c>
      <c r="K105" s="109">
        <v>1</v>
      </c>
      <c r="L105" s="110">
        <f>F105*K105*B105</f>
        <v>174614.712</v>
      </c>
      <c r="M105" s="111">
        <f t="shared" si="92"/>
        <v>153927.15</v>
      </c>
      <c r="N105" s="111">
        <f t="shared" si="93"/>
        <v>20687.562000000005</v>
      </c>
      <c r="O105" s="111">
        <f t="shared" si="94"/>
        <v>0</v>
      </c>
      <c r="P105" s="113">
        <f>D105*B105</f>
        <v>20687.561999999998</v>
      </c>
    </row>
    <row r="106" spans="1:16" s="54" customFormat="1">
      <c r="A106" s="48" t="s">
        <v>37</v>
      </c>
      <c r="B106" s="71">
        <v>20</v>
      </c>
      <c r="C106" s="49">
        <v>5952.7830599999998</v>
      </c>
      <c r="D106" s="49">
        <v>1034.3780999999999</v>
      </c>
      <c r="E106" s="105">
        <f t="shared" si="87"/>
        <v>6987.1611599999997</v>
      </c>
      <c r="F106" s="49">
        <v>6984.5884800000003</v>
      </c>
      <c r="G106" s="50">
        <f>F106*B106</f>
        <v>139691.7696</v>
      </c>
      <c r="H106" s="50">
        <f>E106*B106</f>
        <v>139743.22320000001</v>
      </c>
      <c r="I106" s="49">
        <f t="shared" si="90"/>
        <v>1.0003683366611171</v>
      </c>
      <c r="J106" s="93"/>
      <c r="K106" s="51">
        <v>1.00037</v>
      </c>
      <c r="L106" s="52">
        <f>F106*K106*B106</f>
        <v>139743.455554752</v>
      </c>
      <c r="M106" s="53">
        <f t="shared" si="92"/>
        <v>119055.6612</v>
      </c>
      <c r="N106" s="55">
        <f>L106-M106</f>
        <v>20687.794354751997</v>
      </c>
      <c r="O106" s="53">
        <f t="shared" si="94"/>
        <v>-0.23235475199180655</v>
      </c>
      <c r="P106" s="54">
        <f>D106*B106</f>
        <v>20687.561999999998</v>
      </c>
    </row>
    <row r="107" spans="1:16">
      <c r="B107" s="72">
        <f>SUM(B98:B106)</f>
        <v>250</v>
      </c>
      <c r="H107" s="19">
        <f>SUM(H98:H106)</f>
        <v>2989021.4466999997</v>
      </c>
    </row>
    <row r="108" spans="1:16" ht="19.5" thickBot="1">
      <c r="A108" s="7" t="s">
        <v>43</v>
      </c>
      <c r="B108" s="1"/>
      <c r="C108" s="1"/>
      <c r="D108" s="1"/>
      <c r="E108" s="1"/>
      <c r="F108" s="1"/>
      <c r="I108" s="1"/>
      <c r="J108" s="1"/>
    </row>
    <row r="109" spans="1:16" ht="18.399999999999999" customHeight="1" thickBot="1">
      <c r="A109" s="79" t="s">
        <v>27</v>
      </c>
      <c r="B109" s="81" t="s">
        <v>21</v>
      </c>
      <c r="C109" s="81" t="s">
        <v>19</v>
      </c>
      <c r="D109" s="81"/>
      <c r="E109" s="81"/>
      <c r="F109" s="83" t="s">
        <v>26</v>
      </c>
      <c r="G109" s="81" t="s">
        <v>22</v>
      </c>
      <c r="H109" s="81"/>
      <c r="I109" s="94" t="s">
        <v>24</v>
      </c>
      <c r="L109" s="88" t="s">
        <v>52</v>
      </c>
      <c r="M109" s="89"/>
      <c r="N109" s="90"/>
    </row>
    <row r="110" spans="1:16" ht="45.95" customHeight="1">
      <c r="A110" s="80"/>
      <c r="B110" s="82"/>
      <c r="C110" s="15" t="s">
        <v>16</v>
      </c>
      <c r="D110" s="15" t="s">
        <v>20</v>
      </c>
      <c r="E110" s="15" t="s">
        <v>25</v>
      </c>
      <c r="F110" s="84"/>
      <c r="G110" s="18" t="s">
        <v>15</v>
      </c>
      <c r="H110" s="18" t="s">
        <v>23</v>
      </c>
      <c r="I110" s="95"/>
      <c r="J110" s="8"/>
      <c r="L110" s="21" t="s">
        <v>48</v>
      </c>
      <c r="M110" s="21" t="s">
        <v>16</v>
      </c>
      <c r="N110" s="21" t="s">
        <v>20</v>
      </c>
    </row>
    <row r="111" spans="1:16" s="54" customFormat="1" ht="15" customHeight="1">
      <c r="A111" s="48" t="s">
        <v>28</v>
      </c>
      <c r="B111" s="71">
        <v>60</v>
      </c>
      <c r="C111" s="49">
        <v>2636.6666700000001</v>
      </c>
      <c r="D111" s="59"/>
      <c r="E111" s="105">
        <f>D111+C111</f>
        <v>2636.6666700000001</v>
      </c>
      <c r="F111" s="49">
        <v>2631.1111099999998</v>
      </c>
      <c r="G111" s="50">
        <f>F111*B111</f>
        <v>157866.6666</v>
      </c>
      <c r="H111" s="50">
        <f>E111*B111</f>
        <v>158200.00020000001</v>
      </c>
      <c r="I111" s="49">
        <f>H111/G111</f>
        <v>1.0021114881765674</v>
      </c>
      <c r="J111" s="91" t="s">
        <v>45</v>
      </c>
      <c r="K111" s="51">
        <v>1.0021100000000001</v>
      </c>
      <c r="L111" s="52">
        <f t="shared" ref="L111:L119" si="101">F111*K111*B111</f>
        <v>158199.765266526</v>
      </c>
      <c r="M111" s="53">
        <f t="shared" ref="M111:M119" si="102">C111*B111</f>
        <v>158200.00020000001</v>
      </c>
      <c r="N111" s="53">
        <f>L111-M111</f>
        <v>-0.2349334740138147</v>
      </c>
      <c r="O111" s="53">
        <f>H111-L111</f>
        <v>0.2349334740138147</v>
      </c>
      <c r="P111" s="54">
        <f>D111*B111</f>
        <v>0</v>
      </c>
    </row>
    <row r="112" spans="1:16" s="54" customFormat="1">
      <c r="A112" s="48" t="s">
        <v>30</v>
      </c>
      <c r="B112" s="71">
        <v>90</v>
      </c>
      <c r="C112" s="49">
        <v>2857.7777799999999</v>
      </c>
      <c r="D112" s="59"/>
      <c r="E112" s="105">
        <f t="shared" ref="E112:E119" si="103">D112+C112</f>
        <v>2857.7777799999999</v>
      </c>
      <c r="F112" s="49">
        <v>2631.1111099999998</v>
      </c>
      <c r="G112" s="50">
        <f t="shared" ref="G112:G114" si="104">F112*B112</f>
        <v>236799.9999</v>
      </c>
      <c r="H112" s="50">
        <f>E112*B112</f>
        <v>257200.00019999998</v>
      </c>
      <c r="I112" s="49">
        <f t="shared" ref="I112:I119" si="105">H112/G112</f>
        <v>1.0861486499519208</v>
      </c>
      <c r="J112" s="92"/>
      <c r="K112" s="51">
        <v>1.0861499999999999</v>
      </c>
      <c r="L112" s="52">
        <f t="shared" si="101"/>
        <v>257200.31989138498</v>
      </c>
      <c r="M112" s="53">
        <f t="shared" si="102"/>
        <v>257200.00019999998</v>
      </c>
      <c r="N112" s="53">
        <f t="shared" ref="N112:N119" si="106">L112-M112</f>
        <v>0.31969138499698602</v>
      </c>
      <c r="O112" s="53">
        <f t="shared" ref="O112:O119" si="107">H112-L112</f>
        <v>-0.31969138499698602</v>
      </c>
      <c r="P112" s="54">
        <f t="shared" ref="P112:P119" si="108">D112*B112</f>
        <v>0</v>
      </c>
    </row>
    <row r="113" spans="1:16" s="54" customFormat="1">
      <c r="A113" s="48" t="s">
        <v>31</v>
      </c>
      <c r="B113" s="71">
        <v>62</v>
      </c>
      <c r="C113" s="49">
        <v>2825.80645</v>
      </c>
      <c r="D113" s="59"/>
      <c r="E113" s="105">
        <f t="shared" si="103"/>
        <v>2825.80645</v>
      </c>
      <c r="F113" s="49">
        <v>2631.1111099999998</v>
      </c>
      <c r="G113" s="50">
        <f t="shared" si="104"/>
        <v>163128.88881999999</v>
      </c>
      <c r="H113" s="50">
        <f>E113*B113</f>
        <v>175199.9999</v>
      </c>
      <c r="I113" s="49">
        <f t="shared" si="105"/>
        <v>1.0739973843217894</v>
      </c>
      <c r="J113" s="92"/>
      <c r="K113" s="51">
        <v>1.0740000000000001</v>
      </c>
      <c r="L113" s="52">
        <f t="shared" si="101"/>
        <v>175200.42659268001</v>
      </c>
      <c r="M113" s="53">
        <f t="shared" si="102"/>
        <v>175199.9999</v>
      </c>
      <c r="N113" s="53">
        <f t="shared" si="106"/>
        <v>0.42669268001918681</v>
      </c>
      <c r="O113" s="53">
        <f t="shared" si="107"/>
        <v>-0.42669268001918681</v>
      </c>
      <c r="P113" s="54">
        <f t="shared" si="108"/>
        <v>0</v>
      </c>
    </row>
    <row r="114" spans="1:16" s="54" customFormat="1">
      <c r="A114" s="48" t="s">
        <v>33</v>
      </c>
      <c r="B114" s="71">
        <v>140</v>
      </c>
      <c r="C114" s="49">
        <v>2695</v>
      </c>
      <c r="D114" s="59"/>
      <c r="E114" s="105">
        <f t="shared" si="103"/>
        <v>2695</v>
      </c>
      <c r="F114" s="49">
        <v>2631.1111099999998</v>
      </c>
      <c r="G114" s="50">
        <f t="shared" si="104"/>
        <v>368355.55539999995</v>
      </c>
      <c r="H114" s="50">
        <f t="shared" ref="H114:H119" si="109">E114*B114</f>
        <v>377300</v>
      </c>
      <c r="I114" s="49">
        <f t="shared" si="105"/>
        <v>1.0242820950271463</v>
      </c>
      <c r="J114" s="92"/>
      <c r="K114" s="51">
        <v>1.0242800000000001</v>
      </c>
      <c r="L114" s="52">
        <f t="shared" si="101"/>
        <v>377299.22828511201</v>
      </c>
      <c r="M114" s="53">
        <f t="shared" si="102"/>
        <v>377300</v>
      </c>
      <c r="N114" s="53">
        <f t="shared" si="106"/>
        <v>-0.77171488798921928</v>
      </c>
      <c r="O114" s="53">
        <f t="shared" si="107"/>
        <v>0.77171488798921928</v>
      </c>
      <c r="P114" s="54">
        <f t="shared" si="108"/>
        <v>0</v>
      </c>
    </row>
    <row r="115" spans="1:16" s="113" customFormat="1">
      <c r="A115" s="106" t="s">
        <v>34</v>
      </c>
      <c r="B115" s="106">
        <v>90</v>
      </c>
      <c r="C115" s="107">
        <v>2631.1111099999998</v>
      </c>
      <c r="D115" s="116"/>
      <c r="E115" s="107">
        <f t="shared" si="103"/>
        <v>2631.1111099999998</v>
      </c>
      <c r="F115" s="107">
        <f>E115</f>
        <v>2631.1111099999998</v>
      </c>
      <c r="G115" s="108">
        <f>F115*B115</f>
        <v>236799.9999</v>
      </c>
      <c r="H115" s="108">
        <f t="shared" si="109"/>
        <v>236799.9999</v>
      </c>
      <c r="I115" s="107">
        <f t="shared" si="105"/>
        <v>1</v>
      </c>
      <c r="J115" s="93"/>
      <c r="K115" s="109">
        <v>1</v>
      </c>
      <c r="L115" s="110">
        <f>F115*K115*B115</f>
        <v>236799.9999</v>
      </c>
      <c r="M115" s="111">
        <f t="shared" si="102"/>
        <v>236799.9999</v>
      </c>
      <c r="N115" s="111">
        <f t="shared" si="106"/>
        <v>0</v>
      </c>
      <c r="O115" s="111">
        <f t="shared" si="107"/>
        <v>0</v>
      </c>
      <c r="P115" s="113">
        <f t="shared" si="108"/>
        <v>0</v>
      </c>
    </row>
    <row r="116" spans="1:16" s="113" customFormat="1">
      <c r="A116" s="106" t="s">
        <v>35</v>
      </c>
      <c r="B116" s="106">
        <v>120</v>
      </c>
      <c r="C116" s="107">
        <v>2568.3333299999999</v>
      </c>
      <c r="D116" s="116"/>
      <c r="E116" s="107">
        <f t="shared" si="103"/>
        <v>2568.3333299999999</v>
      </c>
      <c r="F116" s="107">
        <f>E116</f>
        <v>2568.3333299999999</v>
      </c>
      <c r="G116" s="108">
        <f t="shared" ref="G116:G118" si="110">F116*B116</f>
        <v>308199.99959999998</v>
      </c>
      <c r="H116" s="108">
        <f>E116*B116</f>
        <v>308199.99959999998</v>
      </c>
      <c r="I116" s="107">
        <f t="shared" si="105"/>
        <v>1</v>
      </c>
      <c r="J116" s="96" t="s">
        <v>41</v>
      </c>
      <c r="K116" s="109">
        <v>1</v>
      </c>
      <c r="L116" s="110">
        <f t="shared" si="101"/>
        <v>308199.99959999998</v>
      </c>
      <c r="M116" s="111">
        <f t="shared" si="102"/>
        <v>308199.99959999998</v>
      </c>
      <c r="N116" s="111">
        <f t="shared" si="106"/>
        <v>0</v>
      </c>
      <c r="O116" s="111">
        <f t="shared" si="107"/>
        <v>0</v>
      </c>
      <c r="P116" s="113">
        <f t="shared" si="108"/>
        <v>0</v>
      </c>
    </row>
    <row r="117" spans="1:16" s="54" customFormat="1">
      <c r="A117" s="48" t="s">
        <v>32</v>
      </c>
      <c r="B117" s="71">
        <v>115</v>
      </c>
      <c r="C117" s="49">
        <v>2753.9130399999999</v>
      </c>
      <c r="D117" s="59"/>
      <c r="E117" s="105">
        <f t="shared" si="103"/>
        <v>2753.9130399999999</v>
      </c>
      <c r="F117" s="49">
        <f>F116</f>
        <v>2568.3333299999999</v>
      </c>
      <c r="G117" s="50">
        <f t="shared" si="110"/>
        <v>295358.33295000001</v>
      </c>
      <c r="H117" s="50">
        <f t="shared" si="109"/>
        <v>316699.99959999998</v>
      </c>
      <c r="I117" s="49">
        <f t="shared" si="105"/>
        <v>1.0722568631697038</v>
      </c>
      <c r="J117" s="97"/>
      <c r="K117" s="51">
        <v>1.07226</v>
      </c>
      <c r="L117" s="52">
        <f t="shared" si="101"/>
        <v>316700.92608896701</v>
      </c>
      <c r="M117" s="53">
        <f t="shared" si="102"/>
        <v>316699.99959999998</v>
      </c>
      <c r="N117" s="53">
        <f t="shared" si="106"/>
        <v>0.92648896703030914</v>
      </c>
      <c r="O117" s="53">
        <f t="shared" si="107"/>
        <v>-0.92648896703030914</v>
      </c>
      <c r="P117" s="54">
        <f t="shared" si="108"/>
        <v>0</v>
      </c>
    </row>
    <row r="118" spans="1:16" s="54" customFormat="1">
      <c r="A118" s="48" t="s">
        <v>36</v>
      </c>
      <c r="B118" s="71">
        <v>40</v>
      </c>
      <c r="C118" s="49">
        <v>2765</v>
      </c>
      <c r="D118" s="59"/>
      <c r="E118" s="105">
        <f t="shared" si="103"/>
        <v>2765</v>
      </c>
      <c r="F118" s="49">
        <f>F119</f>
        <v>2708</v>
      </c>
      <c r="G118" s="50">
        <f t="shared" si="110"/>
        <v>108320</v>
      </c>
      <c r="H118" s="50">
        <f t="shared" si="109"/>
        <v>110600</v>
      </c>
      <c r="I118" s="49">
        <f t="shared" si="105"/>
        <v>1.0210487444608567</v>
      </c>
      <c r="J118" s="91" t="s">
        <v>40</v>
      </c>
      <c r="K118" s="51">
        <v>1.02105</v>
      </c>
      <c r="L118" s="52">
        <f t="shared" si="101"/>
        <v>110600.136</v>
      </c>
      <c r="M118" s="53">
        <f t="shared" si="102"/>
        <v>110600</v>
      </c>
      <c r="N118" s="53">
        <f t="shared" si="106"/>
        <v>0.13599999999860302</v>
      </c>
      <c r="O118" s="53">
        <f t="shared" si="107"/>
        <v>-0.13599999999860302</v>
      </c>
      <c r="P118" s="54">
        <f t="shared" si="108"/>
        <v>0</v>
      </c>
    </row>
    <row r="119" spans="1:16" s="113" customFormat="1">
      <c r="A119" s="106" t="s">
        <v>37</v>
      </c>
      <c r="B119" s="106">
        <v>25</v>
      </c>
      <c r="C119" s="107">
        <v>2708</v>
      </c>
      <c r="D119" s="116"/>
      <c r="E119" s="107">
        <f t="shared" si="103"/>
        <v>2708</v>
      </c>
      <c r="F119" s="107">
        <f>E119</f>
        <v>2708</v>
      </c>
      <c r="G119" s="108">
        <f>F119*B119</f>
        <v>67700</v>
      </c>
      <c r="H119" s="108">
        <f t="shared" si="109"/>
        <v>67700</v>
      </c>
      <c r="I119" s="107">
        <f t="shared" si="105"/>
        <v>1</v>
      </c>
      <c r="J119" s="93"/>
      <c r="K119" s="109">
        <v>1</v>
      </c>
      <c r="L119" s="110">
        <f t="shared" si="101"/>
        <v>67700</v>
      </c>
      <c r="M119" s="111">
        <f t="shared" si="102"/>
        <v>67700</v>
      </c>
      <c r="N119" s="111">
        <f t="shared" si="106"/>
        <v>0</v>
      </c>
      <c r="O119" s="111">
        <f t="shared" si="107"/>
        <v>0</v>
      </c>
      <c r="P119" s="113">
        <f t="shared" si="108"/>
        <v>0</v>
      </c>
    </row>
    <row r="120" spans="1:16">
      <c r="B120" s="72">
        <f>SUM(B111:B119)</f>
        <v>742</v>
      </c>
      <c r="H120" s="19">
        <f>SUM(H111:H119)</f>
        <v>2007899.9993999999</v>
      </c>
    </row>
    <row r="121" spans="1:16" ht="19.5" thickBot="1">
      <c r="A121" s="7" t="s">
        <v>56</v>
      </c>
      <c r="B121" s="1"/>
      <c r="C121" s="1"/>
      <c r="D121" s="1"/>
      <c r="E121" s="1"/>
      <c r="F121" s="1"/>
      <c r="I121" s="1"/>
      <c r="J121" s="1"/>
    </row>
    <row r="122" spans="1:16" ht="18.399999999999999" customHeight="1" thickBot="1">
      <c r="A122" s="79" t="s">
        <v>27</v>
      </c>
      <c r="B122" s="81" t="s">
        <v>21</v>
      </c>
      <c r="C122" s="81" t="s">
        <v>19</v>
      </c>
      <c r="D122" s="81"/>
      <c r="E122" s="81"/>
      <c r="F122" s="83" t="s">
        <v>26</v>
      </c>
      <c r="G122" s="81" t="s">
        <v>22</v>
      </c>
      <c r="H122" s="81"/>
      <c r="I122" s="94" t="s">
        <v>24</v>
      </c>
      <c r="L122" s="88" t="s">
        <v>52</v>
      </c>
      <c r="M122" s="89"/>
      <c r="N122" s="90"/>
    </row>
    <row r="123" spans="1:16" ht="45.95" customHeight="1">
      <c r="A123" s="80"/>
      <c r="B123" s="82"/>
      <c r="C123" s="15" t="s">
        <v>16</v>
      </c>
      <c r="D123" s="15" t="s">
        <v>20</v>
      </c>
      <c r="E123" s="15" t="s">
        <v>25</v>
      </c>
      <c r="F123" s="84"/>
      <c r="G123" s="25" t="s">
        <v>15</v>
      </c>
      <c r="H123" s="25" t="s">
        <v>23</v>
      </c>
      <c r="I123" s="95"/>
      <c r="J123" s="8"/>
      <c r="L123" s="21" t="s">
        <v>48</v>
      </c>
      <c r="M123" s="21" t="s">
        <v>16</v>
      </c>
      <c r="N123" s="21" t="s">
        <v>20</v>
      </c>
    </row>
    <row r="124" spans="1:16" s="113" customFormat="1" ht="15" customHeight="1">
      <c r="A124" s="106" t="s">
        <v>28</v>
      </c>
      <c r="B124" s="106">
        <v>1176</v>
      </c>
      <c r="C124" s="107"/>
      <c r="D124" s="107">
        <v>824.82</v>
      </c>
      <c r="E124" s="107">
        <f>D124+C124</f>
        <v>824.82</v>
      </c>
      <c r="F124" s="107">
        <f>E124</f>
        <v>824.82</v>
      </c>
      <c r="G124" s="108">
        <f>F124*B124</f>
        <v>969988.32000000007</v>
      </c>
      <c r="H124" s="108">
        <f>E124*B124</f>
        <v>969988.32000000007</v>
      </c>
      <c r="I124" s="107">
        <f>H124/G124</f>
        <v>1</v>
      </c>
      <c r="J124" s="91" t="s">
        <v>45</v>
      </c>
      <c r="K124" s="109">
        <v>1</v>
      </c>
      <c r="L124" s="110">
        <f t="shared" ref="L124:L127" si="111">F124*K124*B124</f>
        <v>969988.32000000007</v>
      </c>
      <c r="M124" s="111">
        <f t="shared" ref="M124:M132" si="112">C124*B124</f>
        <v>0</v>
      </c>
      <c r="N124" s="111">
        <f>L124-M124</f>
        <v>969988.32000000007</v>
      </c>
      <c r="O124" s="111">
        <f>H124-L124</f>
        <v>0</v>
      </c>
      <c r="P124" s="113">
        <f>D124*B124</f>
        <v>969988.32000000007</v>
      </c>
    </row>
    <row r="125" spans="1:16" s="54" customFormat="1">
      <c r="A125" s="48" t="s">
        <v>30</v>
      </c>
      <c r="B125" s="71"/>
      <c r="C125" s="49"/>
      <c r="D125" s="49"/>
      <c r="E125" s="105"/>
      <c r="F125" s="49"/>
      <c r="G125" s="50"/>
      <c r="H125" s="50"/>
      <c r="I125" s="49"/>
      <c r="J125" s="92"/>
      <c r="K125" s="51"/>
      <c r="L125" s="52">
        <f t="shared" si="111"/>
        <v>0</v>
      </c>
      <c r="M125" s="53">
        <f t="shared" si="112"/>
        <v>0</v>
      </c>
      <c r="N125" s="53">
        <f t="shared" ref="N125:N132" si="113">L125-M125</f>
        <v>0</v>
      </c>
      <c r="O125" s="53">
        <f t="shared" ref="O125:O132" si="114">H125-L125</f>
        <v>0</v>
      </c>
      <c r="P125" s="54">
        <f t="shared" ref="P125:P132" si="115">D125*B125</f>
        <v>0</v>
      </c>
    </row>
    <row r="126" spans="1:16" s="54" customFormat="1">
      <c r="A126" s="48" t="s">
        <v>31</v>
      </c>
      <c r="B126" s="71"/>
      <c r="C126" s="49"/>
      <c r="D126" s="49"/>
      <c r="E126" s="105"/>
      <c r="F126" s="49"/>
      <c r="G126" s="50"/>
      <c r="H126" s="50"/>
      <c r="I126" s="49"/>
      <c r="J126" s="92"/>
      <c r="K126" s="51"/>
      <c r="L126" s="52">
        <f t="shared" si="111"/>
        <v>0</v>
      </c>
      <c r="M126" s="53">
        <f t="shared" si="112"/>
        <v>0</v>
      </c>
      <c r="N126" s="53">
        <f t="shared" si="113"/>
        <v>0</v>
      </c>
      <c r="O126" s="53">
        <f t="shared" si="114"/>
        <v>0</v>
      </c>
      <c r="P126" s="54">
        <f t="shared" si="115"/>
        <v>0</v>
      </c>
    </row>
    <row r="127" spans="1:16" s="54" customFormat="1">
      <c r="A127" s="48" t="s">
        <v>33</v>
      </c>
      <c r="B127" s="71"/>
      <c r="C127" s="49"/>
      <c r="D127" s="49"/>
      <c r="E127" s="105"/>
      <c r="F127" s="49"/>
      <c r="G127" s="50"/>
      <c r="H127" s="50"/>
      <c r="I127" s="49"/>
      <c r="J127" s="92"/>
      <c r="K127" s="51"/>
      <c r="L127" s="52">
        <f t="shared" si="111"/>
        <v>0</v>
      </c>
      <c r="M127" s="53">
        <f t="shared" si="112"/>
        <v>0</v>
      </c>
      <c r="N127" s="53">
        <f t="shared" si="113"/>
        <v>0</v>
      </c>
      <c r="O127" s="53">
        <f t="shared" si="114"/>
        <v>0</v>
      </c>
      <c r="P127" s="54">
        <f t="shared" si="115"/>
        <v>0</v>
      </c>
    </row>
    <row r="128" spans="1:16" s="54" customFormat="1">
      <c r="A128" s="48" t="s">
        <v>34</v>
      </c>
      <c r="B128" s="48">
        <v>370</v>
      </c>
      <c r="C128" s="49"/>
      <c r="D128" s="49">
        <v>2343.7207400000002</v>
      </c>
      <c r="E128" s="49">
        <f t="shared" ref="E128:E130" si="116">D128+C128</f>
        <v>2343.7207400000002</v>
      </c>
      <c r="F128" s="49">
        <f>F124</f>
        <v>824.82</v>
      </c>
      <c r="G128" s="50">
        <f>F128*B128</f>
        <v>305183.40000000002</v>
      </c>
      <c r="H128" s="50">
        <f t="shared" ref="H128" si="117">E128*B128</f>
        <v>867176.67380000011</v>
      </c>
      <c r="I128" s="49">
        <f t="shared" ref="I128:I130" si="118">H128/G128</f>
        <v>2.8414935864794746</v>
      </c>
      <c r="J128" s="93"/>
      <c r="K128" s="51">
        <v>2.8414899999999998</v>
      </c>
      <c r="L128" s="52">
        <f>F128*K128*B128</f>
        <v>867175.57926599996</v>
      </c>
      <c r="M128" s="53">
        <f t="shared" si="112"/>
        <v>0</v>
      </c>
      <c r="N128" s="53">
        <f t="shared" si="113"/>
        <v>867175.57926599996</v>
      </c>
      <c r="O128" s="53">
        <f t="shared" si="114"/>
        <v>1.0945340001489967</v>
      </c>
      <c r="P128" s="54">
        <f t="shared" si="115"/>
        <v>867176.67380000011</v>
      </c>
    </row>
    <row r="129" spans="1:16" s="54" customFormat="1">
      <c r="A129" s="48" t="s">
        <v>35</v>
      </c>
      <c r="B129" s="71"/>
      <c r="C129" s="49"/>
      <c r="D129" s="49"/>
      <c r="E129" s="105"/>
      <c r="F129" s="49"/>
      <c r="G129" s="50"/>
      <c r="H129" s="50"/>
      <c r="I129" s="49"/>
      <c r="J129" s="96" t="s">
        <v>41</v>
      </c>
      <c r="K129" s="51"/>
      <c r="L129" s="52">
        <f t="shared" ref="L129:L132" si="119">F129*K129*B129</f>
        <v>0</v>
      </c>
      <c r="M129" s="53">
        <f t="shared" si="112"/>
        <v>0</v>
      </c>
      <c r="N129" s="53">
        <f t="shared" si="113"/>
        <v>0</v>
      </c>
      <c r="O129" s="53">
        <f t="shared" si="114"/>
        <v>0</v>
      </c>
      <c r="P129" s="54">
        <f t="shared" si="115"/>
        <v>0</v>
      </c>
    </row>
    <row r="130" spans="1:16" s="113" customFormat="1">
      <c r="A130" s="106" t="s">
        <v>32</v>
      </c>
      <c r="B130" s="106">
        <v>1280</v>
      </c>
      <c r="C130" s="107"/>
      <c r="D130" s="107">
        <v>683.04872999999998</v>
      </c>
      <c r="E130" s="107">
        <f t="shared" si="116"/>
        <v>683.04872999999998</v>
      </c>
      <c r="F130" s="107">
        <f>E130</f>
        <v>683.04872999999998</v>
      </c>
      <c r="G130" s="108">
        <f>F130*B130</f>
        <v>874302.37439999997</v>
      </c>
      <c r="H130" s="108">
        <f t="shared" ref="H130" si="120">E130*B130</f>
        <v>874302.37439999997</v>
      </c>
      <c r="I130" s="107">
        <f t="shared" si="118"/>
        <v>1</v>
      </c>
      <c r="J130" s="97"/>
      <c r="K130" s="109">
        <v>1</v>
      </c>
      <c r="L130" s="110">
        <f t="shared" si="119"/>
        <v>874302.37439999997</v>
      </c>
      <c r="M130" s="111">
        <f t="shared" si="112"/>
        <v>0</v>
      </c>
      <c r="N130" s="111">
        <f t="shared" si="113"/>
        <v>874302.37439999997</v>
      </c>
      <c r="O130" s="111">
        <f t="shared" si="114"/>
        <v>0</v>
      </c>
      <c r="P130" s="113">
        <f t="shared" si="115"/>
        <v>874302.37439999997</v>
      </c>
    </row>
    <row r="131" spans="1:16" s="54" customFormat="1">
      <c r="A131" s="48" t="s">
        <v>36</v>
      </c>
      <c r="B131" s="71"/>
      <c r="C131" s="49"/>
      <c r="D131" s="49"/>
      <c r="E131" s="49"/>
      <c r="F131" s="49"/>
      <c r="G131" s="50"/>
      <c r="H131" s="50"/>
      <c r="I131" s="74"/>
      <c r="J131" s="91" t="s">
        <v>40</v>
      </c>
      <c r="K131" s="51"/>
      <c r="L131" s="52">
        <f t="shared" si="119"/>
        <v>0</v>
      </c>
      <c r="M131" s="53">
        <f t="shared" si="112"/>
        <v>0</v>
      </c>
      <c r="N131" s="53">
        <f t="shared" si="113"/>
        <v>0</v>
      </c>
      <c r="O131" s="53">
        <f t="shared" si="114"/>
        <v>0</v>
      </c>
      <c r="P131" s="54">
        <f t="shared" si="115"/>
        <v>0</v>
      </c>
    </row>
    <row r="132" spans="1:16" s="54" customFormat="1">
      <c r="A132" s="48" t="s">
        <v>37</v>
      </c>
      <c r="B132" s="71"/>
      <c r="C132" s="49"/>
      <c r="D132" s="49"/>
      <c r="E132" s="49"/>
      <c r="F132" s="74"/>
      <c r="G132" s="50"/>
      <c r="H132" s="50"/>
      <c r="I132" s="74"/>
      <c r="J132" s="93"/>
      <c r="K132" s="51"/>
      <c r="L132" s="52">
        <f t="shared" si="119"/>
        <v>0</v>
      </c>
      <c r="M132" s="53">
        <f t="shared" si="112"/>
        <v>0</v>
      </c>
      <c r="N132" s="53">
        <f t="shared" si="113"/>
        <v>0</v>
      </c>
      <c r="O132" s="53">
        <f t="shared" si="114"/>
        <v>0</v>
      </c>
      <c r="P132" s="54">
        <f t="shared" si="115"/>
        <v>0</v>
      </c>
    </row>
    <row r="133" spans="1:16">
      <c r="B133" s="72">
        <f>SUM(B124:B130)</f>
        <v>2826</v>
      </c>
      <c r="H133" s="19">
        <f>SUM(H124:H131)</f>
        <v>2711467.3682000004</v>
      </c>
    </row>
    <row r="135" spans="1:16" ht="15.75" thickBot="1"/>
    <row r="136" spans="1:16" ht="15" customHeight="1" thickBot="1">
      <c r="D136" s="22"/>
      <c r="E136" s="85" t="s">
        <v>52</v>
      </c>
      <c r="F136" s="86"/>
      <c r="G136" s="86"/>
      <c r="I136" t="s">
        <v>46</v>
      </c>
      <c r="L136" s="85" t="s">
        <v>52</v>
      </c>
      <c r="M136" s="86"/>
      <c r="N136" s="87"/>
    </row>
    <row r="137" spans="1:16" ht="30">
      <c r="E137" s="8" t="s">
        <v>66</v>
      </c>
      <c r="F137" s="20" t="s">
        <v>16</v>
      </c>
      <c r="G137" s="20" t="s">
        <v>20</v>
      </c>
      <c r="H137" t="s">
        <v>47</v>
      </c>
      <c r="I137" s="20" t="s">
        <v>16</v>
      </c>
      <c r="J137" s="20" t="s">
        <v>20</v>
      </c>
      <c r="L137" s="20" t="s">
        <v>48</v>
      </c>
      <c r="M137" s="20" t="s">
        <v>16</v>
      </c>
      <c r="N137" s="20" t="s">
        <v>20</v>
      </c>
    </row>
    <row r="138" spans="1:16">
      <c r="D138" s="58">
        <v>1</v>
      </c>
      <c r="E138" s="75">
        <f>5351304.22+159540.96+22795700+1651200+3437700+158200+1412900</f>
        <v>34966545.18</v>
      </c>
      <c r="F138" s="75">
        <f>E138-G138</f>
        <v>29455700</v>
      </c>
      <c r="G138" s="75">
        <f>5351304.22+159540.96</f>
        <v>5510845.1799999997</v>
      </c>
      <c r="H138" s="60">
        <f>L5+L18+L31+L44+L57+L98+L111+L124+L85+L71</f>
        <v>34966556.820342295</v>
      </c>
      <c r="I138" s="60">
        <f>F138-M138</f>
        <v>-0.20684999972581863</v>
      </c>
      <c r="J138" s="60">
        <f>G138-N138</f>
        <v>-11.433492297306657</v>
      </c>
      <c r="L138" s="17">
        <f>L111+L98+L57+L44+L31+L18+L5+L124+L85+L71</f>
        <v>34966556.820342295</v>
      </c>
      <c r="M138" s="17">
        <f>M111+M98+M57+M44+M31+M18+M5+M85+M71</f>
        <v>29455700.20685</v>
      </c>
      <c r="N138" s="17">
        <f>N111+N98+N57+N44+N31+N18+N5+N124+N85+N71</f>
        <v>5510856.613492297</v>
      </c>
      <c r="P138" s="17">
        <f>P111+P98+P57+P44+P31+P18+P5+P124+P85+P71</f>
        <v>5510845.0884800004</v>
      </c>
    </row>
    <row r="139" spans="1:16">
      <c r="D139" s="58">
        <v>2</v>
      </c>
      <c r="E139" s="75">
        <f>8976411.06+351313.89+23683100+1770500+4707600+257200+1908800</f>
        <v>41654924.950000003</v>
      </c>
      <c r="F139" s="75">
        <f t="shared" ref="F139:F146" si="121">E139-G139</f>
        <v>32327200</v>
      </c>
      <c r="G139" s="75">
        <f>8976411.06+351313.89</f>
        <v>9327724.9500000011</v>
      </c>
      <c r="H139" s="60">
        <f t="shared" ref="H139:H146" si="122">L6+L19+L32+L45+L58+L99+L112+L125+L86+L72</f>
        <v>41654915.250445992</v>
      </c>
      <c r="I139" s="60">
        <f t="shared" ref="I139:I146" si="123">F139-M139</f>
        <v>-6.8130005151033401E-2</v>
      </c>
      <c r="J139" s="60">
        <f t="shared" ref="J139:J146" si="124">G139-N139</f>
        <v>9.7676840126514435</v>
      </c>
      <c r="L139" s="17">
        <f t="shared" ref="L139:L146" si="125">L112+L99+L58+L45+L32+L19+L6+L125+L86+L72</f>
        <v>41654915.250445999</v>
      </c>
      <c r="M139" s="17">
        <f t="shared" ref="M139:M146" si="126">M112+M99+M58+M45+M32+M19+M6+M86+M72</f>
        <v>32327200.068130005</v>
      </c>
      <c r="N139" s="17">
        <f>N112+N99+N58+N45+N32+N19+N6+N125+N86+N72</f>
        <v>9327715.1823159885</v>
      </c>
      <c r="P139" s="17">
        <f t="shared" ref="P139:P146" si="127">P112+P99+P58+P45+P32+P19+P6+P125+P86+P72</f>
        <v>9327725.1024300009</v>
      </c>
    </row>
    <row r="140" spans="1:16">
      <c r="D140" s="58">
        <v>3</v>
      </c>
      <c r="E140" s="75">
        <f>13302395.34+378748.03+28328200+2339500+5312100+175200+1657700</f>
        <v>51493843.369999997</v>
      </c>
      <c r="F140" s="75">
        <f t="shared" si="121"/>
        <v>37812700</v>
      </c>
      <c r="G140" s="75">
        <f>13302395.34+378748.03</f>
        <v>13681143.369999999</v>
      </c>
      <c r="H140" s="60">
        <f t="shared" si="122"/>
        <v>51493821.329653017</v>
      </c>
      <c r="I140" s="60">
        <f t="shared" si="123"/>
        <v>2.2463800013065338</v>
      </c>
      <c r="J140" s="60">
        <f t="shared" si="124"/>
        <v>19.793966982513666</v>
      </c>
      <c r="L140" s="17">
        <f t="shared" si="125"/>
        <v>51493821.329653017</v>
      </c>
      <c r="M140" s="17">
        <f t="shared" si="126"/>
        <v>37812697.753619999</v>
      </c>
      <c r="N140" s="17">
        <f t="shared" ref="N140:N146" si="128">N113+N100+N59+N46+N33+N20+N7+N126+N87+N73</f>
        <v>13681123.576033017</v>
      </c>
      <c r="P140" s="17">
        <f t="shared" si="127"/>
        <v>13681143.522</v>
      </c>
    </row>
    <row r="141" spans="1:16">
      <c r="D141" s="58">
        <v>9</v>
      </c>
      <c r="E141" s="75">
        <f>8030727.71+308009.41+31736000+2992000+7202100+377300+1361500</f>
        <v>52007637.119999997</v>
      </c>
      <c r="F141" s="75">
        <f t="shared" si="121"/>
        <v>43668900</v>
      </c>
      <c r="G141" s="75">
        <f>8030727.71+308009.41</f>
        <v>8338737.1200000001</v>
      </c>
      <c r="H141" s="60">
        <f t="shared" si="122"/>
        <v>52007624.747342311</v>
      </c>
      <c r="I141" s="60">
        <f t="shared" si="123"/>
        <v>-0.19458000361919403</v>
      </c>
      <c r="J141" s="60">
        <f t="shared" si="124"/>
        <v>12.567237689159811</v>
      </c>
      <c r="L141" s="17">
        <f t="shared" si="125"/>
        <v>52007624.747342318</v>
      </c>
      <c r="M141" s="17">
        <f t="shared" si="126"/>
        <v>43668900.194580004</v>
      </c>
      <c r="N141" s="17">
        <f t="shared" si="128"/>
        <v>8338724.552762311</v>
      </c>
      <c r="P141" s="17">
        <f t="shared" si="127"/>
        <v>8338641.3050199989</v>
      </c>
    </row>
    <row r="142" spans="1:16">
      <c r="D142" s="58">
        <v>14</v>
      </c>
      <c r="E142" s="75">
        <f>6666561.56+181392.4+20726300+2196300+4585800+236800+1040200</f>
        <v>35633353.960000001</v>
      </c>
      <c r="F142" s="75">
        <f t="shared" si="121"/>
        <v>28785400</v>
      </c>
      <c r="G142" s="75">
        <f>6666561.56+181392.4</f>
        <v>6847953.96</v>
      </c>
      <c r="H142" s="60">
        <f t="shared" si="122"/>
        <v>35633376.889815331</v>
      </c>
      <c r="I142" s="60">
        <f t="shared" si="123"/>
        <v>0.18410999700427055</v>
      </c>
      <c r="J142" s="60">
        <f>G142-N142</f>
        <v>-23.113925337791443</v>
      </c>
      <c r="L142" s="17">
        <f t="shared" si="125"/>
        <v>35633376.889815331</v>
      </c>
      <c r="M142" s="17">
        <f t="shared" si="126"/>
        <v>28785399.815890003</v>
      </c>
      <c r="N142" s="17">
        <f t="shared" si="128"/>
        <v>6847977.0739253378</v>
      </c>
      <c r="P142" s="17">
        <f t="shared" si="127"/>
        <v>6847953.9685399989</v>
      </c>
    </row>
    <row r="143" spans="1:16">
      <c r="D143" s="58">
        <v>8</v>
      </c>
      <c r="E143" s="75">
        <f>10466966.67+286849.73+32339600+1830200+7813500+308200+1274900</f>
        <v>54320216.399999999</v>
      </c>
      <c r="F143" s="75">
        <f t="shared" si="121"/>
        <v>43566400</v>
      </c>
      <c r="G143" s="75">
        <f>10466966.67+286849.73</f>
        <v>10753816.4</v>
      </c>
      <c r="H143" s="60">
        <f t="shared" si="122"/>
        <v>54320223.974806711</v>
      </c>
      <c r="I143" s="60">
        <f t="shared" si="123"/>
        <v>-0.23849999904632568</v>
      </c>
      <c r="J143" s="60">
        <f t="shared" si="124"/>
        <v>-7.3363067153841257</v>
      </c>
      <c r="L143" s="17">
        <f t="shared" si="125"/>
        <v>54320223.974806711</v>
      </c>
      <c r="M143" s="17">
        <f t="shared" si="126"/>
        <v>43566400.238499999</v>
      </c>
      <c r="N143" s="17">
        <f>N116+N103+N62+N49+N36+N23+N10+N129+N90+N76</f>
        <v>10753823.736306716</v>
      </c>
      <c r="P143" s="17">
        <f t="shared" si="127"/>
        <v>10753816.006959999</v>
      </c>
    </row>
    <row r="144" spans="1:16">
      <c r="D144" s="58">
        <v>7</v>
      </c>
      <c r="E144" s="75">
        <f>7921035.5+706279.46+35751100+2132600+6752000+316700+2368600</f>
        <v>55948314.960000001</v>
      </c>
      <c r="F144" s="75">
        <f t="shared" si="121"/>
        <v>47321000</v>
      </c>
      <c r="G144" s="75">
        <f>7921035.5+706279.46</f>
        <v>8627314.9600000009</v>
      </c>
      <c r="H144" s="60">
        <f>L11+L24+L37+L50+L63+L104+L117+L130+L91+L77</f>
        <v>55948216.565468088</v>
      </c>
      <c r="I144" s="60">
        <f t="shared" si="123"/>
        <v>-0.1154400035738945</v>
      </c>
      <c r="J144" s="60">
        <f t="shared" si="124"/>
        <v>98.509971918538213</v>
      </c>
      <c r="L144" s="17">
        <f t="shared" si="125"/>
        <v>55948216.56546808</v>
      </c>
      <c r="M144" s="17">
        <f t="shared" si="126"/>
        <v>47321000.115440004</v>
      </c>
      <c r="N144" s="17">
        <f t="shared" si="128"/>
        <v>8627216.4500280824</v>
      </c>
      <c r="P144" s="17">
        <f t="shared" si="127"/>
        <v>8627314.6078900006</v>
      </c>
    </row>
    <row r="145" spans="4:16">
      <c r="D145" s="61">
        <v>4</v>
      </c>
      <c r="E145" s="76">
        <f>4504288.94+175655.35+12742200+859400+2124000+110600+601200</f>
        <v>21117344.289999999</v>
      </c>
      <c r="F145" s="76">
        <f t="shared" si="121"/>
        <v>16437400</v>
      </c>
      <c r="G145" s="76">
        <f>4504288.94+175655.35</f>
        <v>4679944.29</v>
      </c>
      <c r="H145" s="62">
        <f t="shared" si="122"/>
        <v>21117386.408365708</v>
      </c>
      <c r="I145" s="62">
        <f t="shared" si="123"/>
        <v>9.9940000101923943E-2</v>
      </c>
      <c r="J145" s="62">
        <f t="shared" si="124"/>
        <v>-42.218305705115199</v>
      </c>
      <c r="L145" s="17">
        <f t="shared" si="125"/>
        <v>21117386.408365704</v>
      </c>
      <c r="M145" s="17">
        <f t="shared" si="126"/>
        <v>16437399.90006</v>
      </c>
      <c r="N145" s="17">
        <f t="shared" si="128"/>
        <v>4679986.5083057052</v>
      </c>
      <c r="P145" s="17">
        <f t="shared" si="127"/>
        <v>4679944.3760200003</v>
      </c>
    </row>
    <row r="146" spans="4:16">
      <c r="D146" s="58">
        <v>11</v>
      </c>
      <c r="E146" s="75">
        <f>4005914.72+148446.41+9034800+986700+2120500+67700+513500</f>
        <v>16877561.130000003</v>
      </c>
      <c r="F146" s="75">
        <f t="shared" si="121"/>
        <v>12723200.000000002</v>
      </c>
      <c r="G146" s="75">
        <f>4005914.72+148446.41</f>
        <v>4154361.1300000004</v>
      </c>
      <c r="H146" s="60">
        <f t="shared" si="122"/>
        <v>16877563.735446859</v>
      </c>
      <c r="I146" s="60">
        <f t="shared" si="123"/>
        <v>-1.8819998949766159E-2</v>
      </c>
      <c r="J146" s="60">
        <f t="shared" si="124"/>
        <v>-2.5866268598474562</v>
      </c>
      <c r="L146" s="17">
        <f t="shared" si="125"/>
        <v>16877563.735446859</v>
      </c>
      <c r="M146" s="17">
        <f t="shared" si="126"/>
        <v>12723200.018820001</v>
      </c>
      <c r="N146" s="17">
        <f t="shared" si="128"/>
        <v>4154363.7166268602</v>
      </c>
      <c r="P146" s="17">
        <f t="shared" si="127"/>
        <v>4154361.1476199999</v>
      </c>
    </row>
    <row r="148" spans="4:16">
      <c r="M148" t="s">
        <v>49</v>
      </c>
    </row>
    <row r="149" spans="4:16">
      <c r="K149">
        <v>1</v>
      </c>
      <c r="M149" s="19">
        <f>M111</f>
        <v>158200.00020000001</v>
      </c>
      <c r="N149" s="19">
        <f>N111</f>
        <v>-0.2349334740138147</v>
      </c>
    </row>
    <row r="150" spans="4:16">
      <c r="K150">
        <v>2</v>
      </c>
      <c r="M150" s="19">
        <f t="shared" ref="M150:N150" si="129">M112</f>
        <v>257200.00019999998</v>
      </c>
      <c r="N150" s="19">
        <f t="shared" si="129"/>
        <v>0.31969138499698602</v>
      </c>
    </row>
    <row r="151" spans="4:16">
      <c r="K151">
        <v>3</v>
      </c>
      <c r="M151" s="19">
        <f t="shared" ref="M151:N151" si="130">M113</f>
        <v>175199.9999</v>
      </c>
      <c r="N151" s="19">
        <f t="shared" si="130"/>
        <v>0.42669268001918681</v>
      </c>
    </row>
    <row r="152" spans="4:16">
      <c r="K152">
        <v>9</v>
      </c>
      <c r="M152" s="118">
        <f t="shared" ref="M152:N152" si="131">M114</f>
        <v>377300</v>
      </c>
      <c r="N152" s="19">
        <f t="shared" si="131"/>
        <v>-0.77171488798921928</v>
      </c>
    </row>
    <row r="153" spans="4:16">
      <c r="K153">
        <v>14</v>
      </c>
      <c r="M153" s="118">
        <f t="shared" ref="M153:N153" si="132">M115</f>
        <v>236799.9999</v>
      </c>
      <c r="N153" s="19">
        <f t="shared" si="132"/>
        <v>0</v>
      </c>
    </row>
    <row r="154" spans="4:16">
      <c r="K154">
        <v>8</v>
      </c>
      <c r="M154" s="117">
        <f t="shared" ref="M154:N154" si="133">M116</f>
        <v>308199.99959999998</v>
      </c>
      <c r="N154" s="19">
        <f t="shared" si="133"/>
        <v>0</v>
      </c>
    </row>
    <row r="155" spans="4:16">
      <c r="K155">
        <v>7</v>
      </c>
      <c r="M155" s="118">
        <f t="shared" ref="M155:N155" si="134">M117</f>
        <v>316699.99959999998</v>
      </c>
      <c r="N155" s="19">
        <f t="shared" si="134"/>
        <v>0.92648896703030914</v>
      </c>
    </row>
    <row r="156" spans="4:16">
      <c r="K156">
        <v>4</v>
      </c>
      <c r="M156" s="117">
        <f t="shared" ref="M156:N156" si="135">M118</f>
        <v>110600</v>
      </c>
      <c r="N156" s="19">
        <f t="shared" si="135"/>
        <v>0.13599999999860302</v>
      </c>
    </row>
    <row r="157" spans="4:16">
      <c r="K157">
        <v>11</v>
      </c>
      <c r="M157" s="19">
        <f t="shared" ref="M157:N157" si="136">M119</f>
        <v>67700</v>
      </c>
      <c r="N157" s="19">
        <f t="shared" si="136"/>
        <v>0</v>
      </c>
    </row>
    <row r="158" spans="4:16">
      <c r="M158" t="s">
        <v>50</v>
      </c>
    </row>
    <row r="159" spans="4:16">
      <c r="K159">
        <v>1</v>
      </c>
      <c r="M159" s="119">
        <f>M57+M71+M85</f>
        <v>1412899.99966</v>
      </c>
    </row>
    <row r="160" spans="4:16">
      <c r="K160">
        <v>2</v>
      </c>
      <c r="M160" s="119">
        <f>M58+M72+M86</f>
        <v>1908800.0002300001</v>
      </c>
    </row>
    <row r="161" spans="11:15">
      <c r="K161">
        <v>3</v>
      </c>
      <c r="M161" s="119">
        <f t="shared" ref="M161:M167" si="137">M59+M73+M87</f>
        <v>1657699.9998999999</v>
      </c>
    </row>
    <row r="162" spans="11:15">
      <c r="K162">
        <v>9</v>
      </c>
      <c r="M162" s="75">
        <f t="shared" si="137"/>
        <v>1361500.0003200001</v>
      </c>
    </row>
    <row r="163" spans="11:15">
      <c r="K163">
        <v>14</v>
      </c>
      <c r="M163" s="75">
        <f t="shared" si="137"/>
        <v>1040199.9999899999</v>
      </c>
    </row>
    <row r="164" spans="11:15">
      <c r="K164">
        <v>8</v>
      </c>
      <c r="M164" s="119">
        <f t="shared" si="137"/>
        <v>1274899.9999599999</v>
      </c>
    </row>
    <row r="165" spans="11:15">
      <c r="K165">
        <v>7</v>
      </c>
      <c r="M165" s="75">
        <f t="shared" si="137"/>
        <v>2368599.9999600002</v>
      </c>
    </row>
    <row r="166" spans="11:15">
      <c r="K166">
        <v>4</v>
      </c>
      <c r="M166" s="119">
        <f t="shared" si="137"/>
        <v>601199.99989999994</v>
      </c>
    </row>
    <row r="167" spans="11:15">
      <c r="K167">
        <v>11</v>
      </c>
      <c r="M167" s="119">
        <f t="shared" si="137"/>
        <v>513500.00013999996</v>
      </c>
    </row>
    <row r="168" spans="11:15">
      <c r="M168" t="s">
        <v>51</v>
      </c>
    </row>
    <row r="169" spans="11:15">
      <c r="K169">
        <v>1</v>
      </c>
      <c r="M169" s="17">
        <f t="shared" ref="M169:M177" si="138">M5+M18+M31+M44+M98</f>
        <v>27884600.20699</v>
      </c>
    </row>
    <row r="170" spans="11:15">
      <c r="K170">
        <v>2</v>
      </c>
      <c r="M170" s="17">
        <f t="shared" si="138"/>
        <v>30161200.067700006</v>
      </c>
    </row>
    <row r="171" spans="11:15">
      <c r="K171">
        <v>3</v>
      </c>
      <c r="M171" s="47">
        <f t="shared" si="138"/>
        <v>35979797.753820002</v>
      </c>
    </row>
    <row r="172" spans="11:15">
      <c r="K172">
        <v>9</v>
      </c>
      <c r="M172" s="47">
        <f>M8+M21+M34+M47+M101</f>
        <v>41930100.194260009</v>
      </c>
      <c r="O172" s="17"/>
    </row>
    <row r="173" spans="11:15">
      <c r="K173">
        <v>14</v>
      </c>
      <c r="M173" s="120">
        <f t="shared" si="138"/>
        <v>27508399.816</v>
      </c>
    </row>
    <row r="174" spans="11:15">
      <c r="K174">
        <v>8</v>
      </c>
      <c r="M174" s="47">
        <f t="shared" si="138"/>
        <v>41983300.238940001</v>
      </c>
    </row>
    <row r="175" spans="11:15">
      <c r="K175">
        <v>7</v>
      </c>
      <c r="M175" s="55">
        <f t="shared" si="138"/>
        <v>44635700.115880005</v>
      </c>
    </row>
    <row r="176" spans="11:15">
      <c r="K176">
        <v>4</v>
      </c>
      <c r="M176" s="47">
        <f t="shared" si="138"/>
        <v>15725599.900160002</v>
      </c>
    </row>
    <row r="177" spans="11:14">
      <c r="K177">
        <v>11</v>
      </c>
      <c r="M177" s="17">
        <f t="shared" si="138"/>
        <v>12142000.018679999</v>
      </c>
    </row>
    <row r="178" spans="11:14">
      <c r="M178" t="s">
        <v>20</v>
      </c>
    </row>
    <row r="179" spans="11:14">
      <c r="K179">
        <v>1</v>
      </c>
      <c r="N179" s="17">
        <f>N5+N18+N31+N44+N57+N98+N85+N71+N124</f>
        <v>5510856.8484257711</v>
      </c>
    </row>
    <row r="180" spans="11:14">
      <c r="K180">
        <v>2</v>
      </c>
      <c r="N180" s="17">
        <f t="shared" ref="N180:N187" si="139">N6+N19+N32+N45+N58+N99+N86+N72+N125</f>
        <v>9327714.8626246024</v>
      </c>
    </row>
    <row r="181" spans="11:14">
      <c r="K181">
        <v>3</v>
      </c>
      <c r="N181" s="17">
        <f t="shared" si="139"/>
        <v>13681123.149340337</v>
      </c>
    </row>
    <row r="182" spans="11:14">
      <c r="K182">
        <v>9</v>
      </c>
      <c r="N182" s="47">
        <f t="shared" si="139"/>
        <v>8338725.3244771995</v>
      </c>
    </row>
    <row r="183" spans="11:14">
      <c r="K183">
        <v>14</v>
      </c>
      <c r="N183" s="47">
        <f t="shared" si="139"/>
        <v>6847977.0739253387</v>
      </c>
    </row>
    <row r="184" spans="11:14">
      <c r="K184">
        <v>8</v>
      </c>
      <c r="N184" s="17">
        <f t="shared" si="139"/>
        <v>10753823.736306716</v>
      </c>
    </row>
    <row r="185" spans="11:14">
      <c r="K185">
        <v>7</v>
      </c>
      <c r="N185" s="47">
        <f t="shared" si="139"/>
        <v>8627215.5235391147</v>
      </c>
    </row>
    <row r="186" spans="11:14">
      <c r="K186">
        <v>4</v>
      </c>
      <c r="N186" s="119">
        <f t="shared" si="139"/>
        <v>4679986.3723057052</v>
      </c>
    </row>
    <row r="187" spans="11:14">
      <c r="K187">
        <v>11</v>
      </c>
      <c r="N187" s="47">
        <f t="shared" si="139"/>
        <v>4154363.7166268602</v>
      </c>
    </row>
  </sheetData>
  <mergeCells count="102">
    <mergeCell ref="I83:I84"/>
    <mergeCell ref="L83:N83"/>
    <mergeCell ref="J85:J89"/>
    <mergeCell ref="J90:J91"/>
    <mergeCell ref="J92:J93"/>
    <mergeCell ref="A83:A84"/>
    <mergeCell ref="B83:B84"/>
    <mergeCell ref="C83:E83"/>
    <mergeCell ref="F83:F84"/>
    <mergeCell ref="G83:H83"/>
    <mergeCell ref="I69:I70"/>
    <mergeCell ref="L69:N69"/>
    <mergeCell ref="J71:J75"/>
    <mergeCell ref="J76:J77"/>
    <mergeCell ref="J78:J79"/>
    <mergeCell ref="A69:A70"/>
    <mergeCell ref="B69:B70"/>
    <mergeCell ref="C69:E69"/>
    <mergeCell ref="F69:F70"/>
    <mergeCell ref="G69:H69"/>
    <mergeCell ref="I122:I123"/>
    <mergeCell ref="L122:N122"/>
    <mergeCell ref="J124:J128"/>
    <mergeCell ref="J129:J130"/>
    <mergeCell ref="J131:J132"/>
    <mergeCell ref="A122:A123"/>
    <mergeCell ref="B122:B123"/>
    <mergeCell ref="C122:E122"/>
    <mergeCell ref="F122:F123"/>
    <mergeCell ref="G122:H122"/>
    <mergeCell ref="I109:I110"/>
    <mergeCell ref="J111:J115"/>
    <mergeCell ref="J116:J117"/>
    <mergeCell ref="J118:J119"/>
    <mergeCell ref="A109:A110"/>
    <mergeCell ref="B109:B110"/>
    <mergeCell ref="C109:E109"/>
    <mergeCell ref="F109:F110"/>
    <mergeCell ref="G109:H109"/>
    <mergeCell ref="I3:I4"/>
    <mergeCell ref="J12:J13"/>
    <mergeCell ref="J5:J9"/>
    <mergeCell ref="A16:A17"/>
    <mergeCell ref="B16:B17"/>
    <mergeCell ref="C16:E16"/>
    <mergeCell ref="F16:F17"/>
    <mergeCell ref="G16:H16"/>
    <mergeCell ref="B3:B4"/>
    <mergeCell ref="F3:F4"/>
    <mergeCell ref="C3:E3"/>
    <mergeCell ref="A3:A4"/>
    <mergeCell ref="G3:H3"/>
    <mergeCell ref="I16:I17"/>
    <mergeCell ref="J10:J11"/>
    <mergeCell ref="J18:J22"/>
    <mergeCell ref="J25:J26"/>
    <mergeCell ref="A29:A30"/>
    <mergeCell ref="B29:B30"/>
    <mergeCell ref="C29:E29"/>
    <mergeCell ref="F29:F30"/>
    <mergeCell ref="G29:H29"/>
    <mergeCell ref="I29:I30"/>
    <mergeCell ref="J23:J24"/>
    <mergeCell ref="B55:B56"/>
    <mergeCell ref="C55:E55"/>
    <mergeCell ref="F55:F56"/>
    <mergeCell ref="G55:H55"/>
    <mergeCell ref="I55:I56"/>
    <mergeCell ref="J49:J50"/>
    <mergeCell ref="J31:J35"/>
    <mergeCell ref="J38:J39"/>
    <mergeCell ref="A42:A43"/>
    <mergeCell ref="B42:B43"/>
    <mergeCell ref="C42:E42"/>
    <mergeCell ref="F42:F43"/>
    <mergeCell ref="G42:H42"/>
    <mergeCell ref="I42:I43"/>
    <mergeCell ref="J36:J37"/>
    <mergeCell ref="A96:A97"/>
    <mergeCell ref="B96:B97"/>
    <mergeCell ref="C96:E96"/>
    <mergeCell ref="F96:F97"/>
    <mergeCell ref="G96:H96"/>
    <mergeCell ref="E136:G136"/>
    <mergeCell ref="L29:N29"/>
    <mergeCell ref="L16:N16"/>
    <mergeCell ref="L3:N3"/>
    <mergeCell ref="L109:N109"/>
    <mergeCell ref="L136:N136"/>
    <mergeCell ref="L96:N96"/>
    <mergeCell ref="L55:N55"/>
    <mergeCell ref="L42:N42"/>
    <mergeCell ref="J98:J102"/>
    <mergeCell ref="J105:J106"/>
    <mergeCell ref="J57:J61"/>
    <mergeCell ref="J64:J65"/>
    <mergeCell ref="I96:I97"/>
    <mergeCell ref="J62:J63"/>
    <mergeCell ref="J103:J104"/>
    <mergeCell ref="J44:J48"/>
    <mergeCell ref="J51:J52"/>
    <mergeCell ref="A55:A56"/>
  </mergeCells>
  <pageMargins left="0.11811023622047245" right="0" top="0.15748031496062992" bottom="0" header="0.31496062992125984" footer="0.31496062992125984"/>
  <pageSetup paperSize="9" scale="82" orientation="landscape" verticalDpi="180" r:id="rId1"/>
  <rowBreaks count="3" manualBreakCount="3">
    <brk id="40" max="10" man="1"/>
    <brk id="80" max="10" man="1"/>
    <brk id="120" max="10" man="1"/>
  </rowBreaks>
  <colBreaks count="1" manualBreakCount="1">
    <brk id="12" max="10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БН</vt:lpstr>
      <vt:lpstr>свод</vt:lpstr>
      <vt:lpstr>БН!Область_печати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2021-01-14T10:14:51Z</dcterms:modified>
</cp:coreProperties>
</file>