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755" activeTab="1"/>
  </bookViews>
  <sheets>
    <sheet name="Услуга №1 на 01.01.2021" sheetId="17" r:id="rId1"/>
    <sheet name="Услуга № 2 на 01.01.2021" sheetId="18" r:id="rId2"/>
  </sheets>
  <calcPr calcId="162913"/>
</workbook>
</file>

<file path=xl/calcChain.xml><?xml version="1.0" encoding="utf-8"?>
<calcChain xmlns="http://schemas.openxmlformats.org/spreadsheetml/2006/main">
  <c r="L208" i="18" l="1"/>
  <c r="J208" i="18"/>
  <c r="K202" i="17"/>
  <c r="H125" i="17"/>
  <c r="L166" i="18"/>
  <c r="L54" i="18"/>
  <c r="I54" i="18"/>
  <c r="L138" i="17"/>
  <c r="L55" i="17"/>
  <c r="L39" i="18"/>
  <c r="L38" i="18"/>
  <c r="L37" i="18"/>
  <c r="L36" i="18"/>
  <c r="L35" i="18"/>
  <c r="L33" i="18"/>
  <c r="L32" i="18"/>
  <c r="L31" i="18"/>
  <c r="L30" i="18"/>
  <c r="L29" i="18"/>
  <c r="L28" i="18"/>
  <c r="L27" i="18"/>
  <c r="L25" i="18"/>
  <c r="L24" i="18"/>
  <c r="L23" i="18"/>
  <c r="L22" i="18"/>
  <c r="L21" i="18"/>
  <c r="L20" i="18"/>
  <c r="L19" i="18"/>
  <c r="M45" i="17"/>
  <c r="M44" i="17"/>
  <c r="M43" i="17"/>
  <c r="M42" i="17"/>
  <c r="M40" i="17"/>
  <c r="M39" i="17"/>
  <c r="M38" i="17"/>
  <c r="M37" i="17"/>
  <c r="M36" i="17"/>
  <c r="M29" i="17"/>
  <c r="M28" i="17"/>
  <c r="M26" i="17"/>
  <c r="M24" i="17"/>
  <c r="M23" i="17"/>
  <c r="M22" i="17"/>
  <c r="M21" i="17"/>
  <c r="M20" i="17"/>
  <c r="M19" i="17"/>
  <c r="M18" i="17"/>
  <c r="G103" i="18" l="1"/>
  <c r="K102" i="18"/>
  <c r="G102" i="18"/>
  <c r="L129" i="17"/>
  <c r="I110" i="17"/>
  <c r="K94" i="17"/>
  <c r="I99" i="17"/>
  <c r="G98" i="17"/>
  <c r="K98" i="17"/>
  <c r="K97" i="17"/>
  <c r="G97" i="17"/>
  <c r="G94" i="17"/>
  <c r="M25" i="17"/>
  <c r="M27" i="17"/>
  <c r="M30" i="17"/>
  <c r="M31" i="17"/>
  <c r="M32" i="17"/>
  <c r="M33" i="17"/>
  <c r="M34" i="17"/>
  <c r="M35" i="17"/>
  <c r="M41" i="17"/>
  <c r="L45" i="18" l="1"/>
  <c r="M46" i="17"/>
  <c r="G197" i="18" l="1"/>
  <c r="G191" i="17"/>
  <c r="I166" i="18" l="1"/>
  <c r="I138" i="17"/>
  <c r="K54" i="18" l="1"/>
  <c r="I57" i="18"/>
  <c r="I55" i="17"/>
  <c r="I58" i="17" l="1"/>
  <c r="H130" i="18"/>
  <c r="I115" i="18"/>
  <c r="K113" i="18"/>
  <c r="K109" i="17"/>
  <c r="K108" i="17"/>
  <c r="I198" i="18" l="1"/>
  <c r="K197" i="18"/>
  <c r="K198" i="18" s="1"/>
  <c r="H206" i="18" s="1"/>
  <c r="I196" i="18"/>
  <c r="L195" i="18"/>
  <c r="I195" i="18"/>
  <c r="I184" i="18"/>
  <c r="K184" i="18"/>
  <c r="L175" i="18"/>
  <c r="H174" i="18"/>
  <c r="H173" i="18"/>
  <c r="H172" i="18"/>
  <c r="L165" i="18"/>
  <c r="L164" i="18"/>
  <c r="K163" i="18"/>
  <c r="J163" i="18"/>
  <c r="L163" i="18" s="1"/>
  <c r="I163" i="18"/>
  <c r="K162" i="18"/>
  <c r="J162" i="18"/>
  <c r="L162" i="18" s="1"/>
  <c r="I162" i="18"/>
  <c r="K161" i="18"/>
  <c r="J161" i="18"/>
  <c r="L161" i="18" s="1"/>
  <c r="I161" i="18"/>
  <c r="K160" i="18"/>
  <c r="J160" i="18"/>
  <c r="L160" i="18" s="1"/>
  <c r="I160" i="18"/>
  <c r="K159" i="18"/>
  <c r="J159" i="18"/>
  <c r="L159" i="18" s="1"/>
  <c r="I159" i="18"/>
  <c r="K158" i="18"/>
  <c r="J158" i="18"/>
  <c r="L158" i="18" s="1"/>
  <c r="I158" i="18"/>
  <c r="K157" i="18"/>
  <c r="J157" i="18"/>
  <c r="L157" i="18" s="1"/>
  <c r="I157" i="18"/>
  <c r="K156" i="18"/>
  <c r="J156" i="18"/>
  <c r="L156" i="18" s="1"/>
  <c r="I156" i="18"/>
  <c r="K155" i="18"/>
  <c r="J155" i="18"/>
  <c r="L155" i="18" s="1"/>
  <c r="I155" i="18"/>
  <c r="K154" i="18"/>
  <c r="J154" i="18"/>
  <c r="L154" i="18" s="1"/>
  <c r="I154" i="18"/>
  <c r="K153" i="18"/>
  <c r="J153" i="18"/>
  <c r="L153" i="18" s="1"/>
  <c r="I153" i="18"/>
  <c r="K152" i="18"/>
  <c r="J152" i="18"/>
  <c r="L152" i="18" s="1"/>
  <c r="I152" i="18"/>
  <c r="K151" i="18"/>
  <c r="J151" i="18"/>
  <c r="L151" i="18" s="1"/>
  <c r="I151" i="18"/>
  <c r="K150" i="18"/>
  <c r="J150" i="18"/>
  <c r="L150" i="18" s="1"/>
  <c r="I150" i="18"/>
  <c r="K149" i="18"/>
  <c r="J149" i="18"/>
  <c r="L149" i="18" s="1"/>
  <c r="I149" i="18"/>
  <c r="K148" i="18"/>
  <c r="J148" i="18"/>
  <c r="L148" i="18" s="1"/>
  <c r="I148" i="18"/>
  <c r="K147" i="18"/>
  <c r="J147" i="18"/>
  <c r="L147" i="18" s="1"/>
  <c r="I147" i="18"/>
  <c r="K146" i="18"/>
  <c r="I146" i="18"/>
  <c r="J146" i="18" s="1"/>
  <c r="K145" i="18"/>
  <c r="J145" i="18"/>
  <c r="I145" i="18"/>
  <c r="K144" i="18"/>
  <c r="I144" i="18"/>
  <c r="J144" i="18" s="1"/>
  <c r="K143" i="18"/>
  <c r="I143" i="18"/>
  <c r="L143" i="18" s="1"/>
  <c r="K142" i="18"/>
  <c r="J142" i="18"/>
  <c r="I142" i="18"/>
  <c r="H141" i="18"/>
  <c r="I141" i="18" s="1"/>
  <c r="K141" i="18" s="1"/>
  <c r="J135" i="18"/>
  <c r="L134" i="18"/>
  <c r="L135" i="18" s="1"/>
  <c r="G206" i="18" s="1"/>
  <c r="J123" i="18"/>
  <c r="J122" i="18"/>
  <c r="J121" i="18"/>
  <c r="K114" i="18"/>
  <c r="K112" i="18"/>
  <c r="K111" i="18"/>
  <c r="K110" i="18"/>
  <c r="K109" i="18"/>
  <c r="K103" i="18"/>
  <c r="K101" i="18"/>
  <c r="G101" i="18"/>
  <c r="K100" i="18"/>
  <c r="K99" i="18"/>
  <c r="G99" i="18"/>
  <c r="L90" i="18"/>
  <c r="L89" i="18"/>
  <c r="I89" i="18"/>
  <c r="L88" i="18"/>
  <c r="I88" i="18"/>
  <c r="L87" i="18"/>
  <c r="I87" i="18"/>
  <c r="L86" i="18"/>
  <c r="I86" i="18"/>
  <c r="L85" i="18"/>
  <c r="I85" i="18"/>
  <c r="L84" i="18"/>
  <c r="I84" i="18"/>
  <c r="L83" i="18"/>
  <c r="I83" i="18"/>
  <c r="L82" i="18"/>
  <c r="I82" i="18"/>
  <c r="L81" i="18"/>
  <c r="I81" i="18"/>
  <c r="L80" i="18"/>
  <c r="I80" i="18"/>
  <c r="L79" i="18"/>
  <c r="I79" i="18"/>
  <c r="L78" i="18"/>
  <c r="I78" i="18"/>
  <c r="L77" i="18"/>
  <c r="I77" i="18"/>
  <c r="L76" i="18"/>
  <c r="I76" i="18"/>
  <c r="L75" i="18"/>
  <c r="I75" i="18"/>
  <c r="L74" i="18"/>
  <c r="I74" i="18"/>
  <c r="L73" i="18"/>
  <c r="I73" i="18"/>
  <c r="L72" i="18"/>
  <c r="I72" i="18"/>
  <c r="L71" i="18"/>
  <c r="I71" i="18"/>
  <c r="L70" i="18"/>
  <c r="I70" i="18"/>
  <c r="L69" i="18"/>
  <c r="I69" i="18"/>
  <c r="L68" i="18"/>
  <c r="I68" i="18"/>
  <c r="L67" i="18"/>
  <c r="I67" i="18"/>
  <c r="L66" i="18"/>
  <c r="I66" i="18"/>
  <c r="L65" i="18"/>
  <c r="I65" i="18"/>
  <c r="L64" i="18"/>
  <c r="I64" i="18"/>
  <c r="L63" i="18"/>
  <c r="L91" i="18" s="1"/>
  <c r="I63" i="18"/>
  <c r="F45" i="18"/>
  <c r="I192" i="17"/>
  <c r="K191" i="17"/>
  <c r="K192" i="17" s="1"/>
  <c r="H199" i="17" s="1"/>
  <c r="I190" i="17"/>
  <c r="M189" i="17"/>
  <c r="I189" i="17"/>
  <c r="I179" i="17"/>
  <c r="K178" i="17"/>
  <c r="K179" i="17" s="1"/>
  <c r="M172" i="17"/>
  <c r="I171" i="17"/>
  <c r="H171" i="17"/>
  <c r="I170" i="17"/>
  <c r="H170" i="17"/>
  <c r="I169" i="17"/>
  <c r="H169" i="17"/>
  <c r="K163" i="17"/>
  <c r="M163" i="17" s="1"/>
  <c r="M162" i="17"/>
  <c r="M161" i="17"/>
  <c r="K160" i="17"/>
  <c r="I160" i="17"/>
  <c r="J160" i="17" s="1"/>
  <c r="M160" i="17" s="1"/>
  <c r="K159" i="17"/>
  <c r="I159" i="17"/>
  <c r="J159" i="17" s="1"/>
  <c r="M159" i="17" s="1"/>
  <c r="K158" i="17"/>
  <c r="I158" i="17"/>
  <c r="J158" i="17" s="1"/>
  <c r="M158" i="17" s="1"/>
  <c r="K157" i="17"/>
  <c r="I157" i="17"/>
  <c r="J157" i="17" s="1"/>
  <c r="M157" i="17" s="1"/>
  <c r="K156" i="17"/>
  <c r="I156" i="17"/>
  <c r="J156" i="17" s="1"/>
  <c r="M156" i="17" s="1"/>
  <c r="K155" i="17"/>
  <c r="I155" i="17"/>
  <c r="J155" i="17" s="1"/>
  <c r="M155" i="17" s="1"/>
  <c r="K154" i="17"/>
  <c r="I154" i="17"/>
  <c r="J154" i="17" s="1"/>
  <c r="M154" i="17" s="1"/>
  <c r="K153" i="17"/>
  <c r="I153" i="17"/>
  <c r="J153" i="17" s="1"/>
  <c r="M153" i="17" s="1"/>
  <c r="K152" i="17"/>
  <c r="I152" i="17"/>
  <c r="J152" i="17" s="1"/>
  <c r="M152" i="17" s="1"/>
  <c r="K151" i="17"/>
  <c r="I151" i="17"/>
  <c r="J151" i="17" s="1"/>
  <c r="M151" i="17" s="1"/>
  <c r="K150" i="17"/>
  <c r="I150" i="17"/>
  <c r="J150" i="17" s="1"/>
  <c r="M150" i="17" s="1"/>
  <c r="K149" i="17"/>
  <c r="I149" i="17"/>
  <c r="J149" i="17" s="1"/>
  <c r="M149" i="17" s="1"/>
  <c r="K148" i="17"/>
  <c r="I148" i="17"/>
  <c r="J148" i="17" s="1"/>
  <c r="M148" i="17" s="1"/>
  <c r="K147" i="17"/>
  <c r="I147" i="17"/>
  <c r="J147" i="17" s="1"/>
  <c r="M147" i="17" s="1"/>
  <c r="K146" i="17"/>
  <c r="I146" i="17"/>
  <c r="J146" i="17" s="1"/>
  <c r="M146" i="17" s="1"/>
  <c r="K145" i="17"/>
  <c r="I145" i="17"/>
  <c r="J145" i="17" s="1"/>
  <c r="M145" i="17" s="1"/>
  <c r="K144" i="17"/>
  <c r="I144" i="17"/>
  <c r="J144" i="17" s="1"/>
  <c r="M144" i="17" s="1"/>
  <c r="K143" i="17"/>
  <c r="I143" i="17"/>
  <c r="J143" i="17" s="1"/>
  <c r="M143" i="17" s="1"/>
  <c r="K142" i="17"/>
  <c r="I142" i="17"/>
  <c r="J142" i="17" s="1"/>
  <c r="M142" i="17" s="1"/>
  <c r="K141" i="17"/>
  <c r="I141" i="17"/>
  <c r="J141" i="17" s="1"/>
  <c r="M141" i="17" s="1"/>
  <c r="L140" i="17"/>
  <c r="K140" i="17"/>
  <c r="J140" i="17"/>
  <c r="M140" i="17" s="1"/>
  <c r="I140" i="17"/>
  <c r="K139" i="17"/>
  <c r="J139" i="17"/>
  <c r="M139" i="17" s="1"/>
  <c r="I139" i="17"/>
  <c r="J130" i="17"/>
  <c r="L130" i="17"/>
  <c r="G199" i="17" s="1"/>
  <c r="J118" i="17"/>
  <c r="J117" i="17"/>
  <c r="J116" i="17"/>
  <c r="K107" i="17"/>
  <c r="K106" i="17"/>
  <c r="K105" i="17"/>
  <c r="K104" i="17"/>
  <c r="K96" i="17"/>
  <c r="G96" i="17"/>
  <c r="K95" i="17"/>
  <c r="G95" i="17"/>
  <c r="M85" i="17"/>
  <c r="I84" i="17"/>
  <c r="M84" i="17" s="1"/>
  <c r="I83" i="17"/>
  <c r="M83" i="17" s="1"/>
  <c r="I82" i="17"/>
  <c r="M82" i="17" s="1"/>
  <c r="I81" i="17"/>
  <c r="M81" i="17" s="1"/>
  <c r="I80" i="17"/>
  <c r="M80" i="17" s="1"/>
  <c r="I79" i="17"/>
  <c r="M79" i="17" s="1"/>
  <c r="I78" i="17"/>
  <c r="M78" i="17" s="1"/>
  <c r="I77" i="17"/>
  <c r="M77" i="17" s="1"/>
  <c r="I76" i="17"/>
  <c r="M76" i="17" s="1"/>
  <c r="I75" i="17"/>
  <c r="M75" i="17" s="1"/>
  <c r="I74" i="17"/>
  <c r="M74" i="17" s="1"/>
  <c r="I73" i="17"/>
  <c r="M73" i="17" s="1"/>
  <c r="I72" i="17"/>
  <c r="M72" i="17" s="1"/>
  <c r="I71" i="17"/>
  <c r="M71" i="17" s="1"/>
  <c r="I70" i="17"/>
  <c r="M70" i="17" s="1"/>
  <c r="I69" i="17"/>
  <c r="M69" i="17" s="1"/>
  <c r="I68" i="17"/>
  <c r="M68" i="17" s="1"/>
  <c r="I67" i="17"/>
  <c r="M67" i="17" s="1"/>
  <c r="F46" i="17"/>
  <c r="K110" i="17" l="1"/>
  <c r="E199" i="17" s="1"/>
  <c r="K99" i="17"/>
  <c r="D199" i="17" s="1"/>
  <c r="I167" i="18"/>
  <c r="K166" i="18"/>
  <c r="K167" i="18" s="1"/>
  <c r="I206" i="18" s="1"/>
  <c r="K138" i="17"/>
  <c r="K164" i="17" s="1"/>
  <c r="I199" i="17" s="1"/>
  <c r="K115" i="18"/>
  <c r="E206" i="18" s="1"/>
  <c r="J125" i="17"/>
  <c r="K199" i="17" s="1"/>
  <c r="K57" i="18"/>
  <c r="A206" i="18" s="1"/>
  <c r="K104" i="18"/>
  <c r="D206" i="18" s="1"/>
  <c r="I104" i="18"/>
  <c r="G100" i="18"/>
  <c r="J143" i="18"/>
  <c r="M86" i="17"/>
  <c r="K55" i="17"/>
  <c r="K58" i="17" s="1"/>
  <c r="A199" i="17" s="1"/>
  <c r="I164" i="17"/>
  <c r="J130" i="18" l="1"/>
  <c r="J206" i="18" s="1"/>
  <c r="K206" i="18" s="1"/>
  <c r="L199" i="17"/>
  <c r="M201" i="17" s="1"/>
</calcChain>
</file>

<file path=xl/sharedStrings.xml><?xml version="1.0" encoding="utf-8"?>
<sst xmlns="http://schemas.openxmlformats.org/spreadsheetml/2006/main" count="480" uniqueCount="181">
  <si>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</si>
  <si>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</si>
  <si>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</si>
  <si>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</si>
  <si>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</si>
  <si>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</si>
  <si>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</si>
  <si>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</si>
  <si>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</si>
  <si>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</si>
  <si>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</si>
  <si>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</si>
  <si>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</si>
  <si>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</si>
  <si>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</si>
  <si>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</si>
  <si>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</si>
  <si>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</si>
  <si>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</si>
  <si>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</si>
  <si>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</si>
  <si>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</si>
  <si>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</si>
  <si>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</si>
  <si>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</si>
  <si>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</si>
  <si>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</si>
  <si>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</si>
  <si>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</si>
  <si>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</si>
  <si>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</si>
  <si>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</si>
  <si>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</si>
  <si>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</si>
  <si>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</si>
  <si>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</si>
  <si>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</si>
  <si>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</si>
  <si>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</si>
  <si>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</si>
  <si>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</si>
  <si>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</si>
  <si>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</si>
  <si>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</si>
  <si>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</si>
  <si>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</si>
  <si>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</si>
  <si>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</si>
  <si>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</si>
  <si>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</si>
  <si>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</si>
  <si>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</si>
  <si>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</si>
  <si>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</si>
  <si>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</si>
  <si>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</si>
  <si>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</si>
  <si>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</si>
  <si>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</si>
  <si>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</si>
  <si>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</si>
  <si>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</si>
  <si>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</si>
  <si>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</si>
  <si>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Преподаватели</t>
  </si>
  <si>
    <t xml:space="preserve">Затраты на оплату труда (с начисленииями) работников, непосредственно связанных с оказанием услуги. </t>
  </si>
  <si>
    <t>5=3/4</t>
  </si>
  <si>
    <t>8=5*7</t>
  </si>
  <si>
    <t>8=6*7</t>
  </si>
  <si>
    <t>художник -декоратор</t>
  </si>
  <si>
    <t>библиотекарь</t>
  </si>
  <si>
    <t>секретарь-машинистка</t>
  </si>
  <si>
    <t>специалист по охране труда</t>
  </si>
  <si>
    <t xml:space="preserve">гардеробщик </t>
  </si>
  <si>
    <t>уборщик служебных помещений</t>
  </si>
  <si>
    <t xml:space="preserve">дворник </t>
  </si>
  <si>
    <t>слесарь - сантехник</t>
  </si>
  <si>
    <t>столяр</t>
  </si>
  <si>
    <t>сторож (вахтер)</t>
  </si>
  <si>
    <t>настройщик пианино и роялей</t>
  </si>
  <si>
    <t>подсобный рабочий</t>
  </si>
  <si>
    <t>водитель автомобиля</t>
  </si>
  <si>
    <t>Фортепиано</t>
  </si>
  <si>
    <t xml:space="preserve">Рояль концертный </t>
  </si>
  <si>
    <t>Рояль электронный</t>
  </si>
  <si>
    <t>электромонтажник по силовым сетям и электроборудованию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</si>
  <si>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</si>
  <si>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</si>
  <si>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</si>
  <si>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</si>
  <si>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</si>
  <si>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</si>
  <si>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>Синтезатор</t>
  </si>
  <si>
    <t>Баян</t>
  </si>
  <si>
    <t>Аккордеон</t>
  </si>
  <si>
    <t>Домра</t>
  </si>
  <si>
    <t>Балалайка</t>
  </si>
  <si>
    <t>Флейта</t>
  </si>
  <si>
    <t>Труба</t>
  </si>
  <si>
    <t>Тромбон</t>
  </si>
  <si>
    <t>Валторна</t>
  </si>
  <si>
    <t>Тенор</t>
  </si>
  <si>
    <t>Ударные</t>
  </si>
  <si>
    <t>Скрипка</t>
  </si>
  <si>
    <t>Видеокамера</t>
  </si>
  <si>
    <t xml:space="preserve">DVD Плеер </t>
  </si>
  <si>
    <t>Акустическая система"Maski"</t>
  </si>
  <si>
    <t xml:space="preserve">Двухантенная радиосистема </t>
  </si>
  <si>
    <t>Двухканальный компрессор лимитед/экспандер/гейт</t>
  </si>
  <si>
    <t>Звуковая карта М - Audio аналог, наушники</t>
  </si>
  <si>
    <t>Музыкальный центр</t>
  </si>
  <si>
    <t>телевизор</t>
  </si>
  <si>
    <t>Шумовые инструменты</t>
  </si>
  <si>
    <t>набор фольклорных инструменов</t>
  </si>
  <si>
    <t>Компьютер</t>
  </si>
  <si>
    <t>Ноутбук</t>
  </si>
  <si>
    <t xml:space="preserve">Тариф (цена), рублей </t>
  </si>
  <si>
    <t>Исполнитель:</t>
  </si>
  <si>
    <t>Благовенко Н.С.</t>
  </si>
  <si>
    <t>7-45-95</t>
  </si>
  <si>
    <t>Кол-во педагогических ставок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</si>
  <si>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</si>
  <si>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</si>
  <si>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</si>
  <si>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</si>
  <si>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</si>
  <si>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</si>
  <si>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</si>
  <si>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</si>
  <si>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</si>
  <si>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</si>
  <si>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</si>
  <si>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</si>
  <si>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</si>
  <si>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</si>
  <si>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</si>
  <si>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</si>
  <si>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</si>
  <si>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>ИТОГО по муниципальной услуге</t>
  </si>
  <si>
    <t>Утверждаю</t>
  </si>
  <si>
    <t>Приказ № ______ от ____________</t>
  </si>
  <si>
    <t>_________________ Н.Н. Гурулев</t>
  </si>
  <si>
    <t xml:space="preserve">Нормативный объем </t>
  </si>
  <si>
    <t>литры</t>
  </si>
  <si>
    <t xml:space="preserve">нормативный объем </t>
  </si>
  <si>
    <t xml:space="preserve">                                                                                                                                                                               Прочие расходы</t>
  </si>
  <si>
    <t>Итого прочие расходы</t>
  </si>
  <si>
    <t>Оплата по страховым взносам</t>
  </si>
  <si>
    <t>ПР</t>
  </si>
  <si>
    <t>Дератизация, дезинсекция помещения</t>
  </si>
  <si>
    <t xml:space="preserve">                     ИСХОДНЫЕ ДАННЫЕ И РЕЗУЛЬТАТЫ РАСЧЕТОВ  МБУДО ДШИ  г. НАЗАРОВО </t>
  </si>
  <si>
    <t xml:space="preserve">                      ИСХОДНЫЕ ДАННЫЕ И РЕЗУЛЬТАТЫ РАСЧЕТОВ  МБУДО ДШИ  г. НАЗАРОВО </t>
  </si>
  <si>
    <t>Медицинские услуги (женщины) и санитарно-эпидимиологические работы и услуги</t>
  </si>
  <si>
    <t>Медицинские услуги (мужчины) и санитарно-эпидимиологические работы и услуги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</si>
  <si>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бюджетное  учреждение дополнительного образования  "Детская школа искусств" г.Назарово Красноярского края</t>
    </r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</si>
  <si>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</si>
  <si>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r>
      <t xml:space="preserve">Прочее имущество </t>
    </r>
    <r>
      <rPr>
        <b/>
        <sz val="11"/>
        <color rgb="FFFF0000"/>
        <rFont val="Times New Roman"/>
        <family val="1"/>
        <charset val="204"/>
      </rPr>
      <t>(?)</t>
    </r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</si>
  <si>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 учреждение дополнительного образования  "Детская школа искусств" г.Назарово Красноярского края</t>
    </r>
  </si>
  <si>
    <r>
      <t xml:space="preserve">Содержание услуги:  </t>
    </r>
    <r>
      <rPr>
        <sz val="11"/>
        <color theme="1"/>
        <rFont val="Times New Roman"/>
        <family val="1"/>
        <charset val="204"/>
      </rPr>
      <t>очно</t>
    </r>
  </si>
  <si>
    <t>Директор МБУДО "ДШИ"</t>
  </si>
  <si>
    <t>Т.В. Перепелко</t>
  </si>
  <si>
    <t>механик по обслуживанию звуковой техники</t>
  </si>
  <si>
    <r>
      <t xml:space="preserve">Услуга № 2: </t>
    </r>
    <r>
      <rPr>
        <sz val="11"/>
        <color theme="1"/>
        <rFont val="Times New Roman"/>
        <family val="1"/>
        <charset val="204"/>
      </rPr>
      <t>Реализация дополнительных  общеразвивающих программ</t>
    </r>
  </si>
  <si>
    <t>рабочий по комплексному обслуживанию и ремонту здания</t>
  </si>
  <si>
    <t>директор</t>
  </si>
  <si>
    <t>Техническое обслуживание системы видеонаблюдения</t>
  </si>
  <si>
    <t xml:space="preserve">зам.директора </t>
  </si>
  <si>
    <t>инспектор по кадрам</t>
  </si>
  <si>
    <t>БАЗОВОГО НОРМАТИВА ЗАТРАТ НА ОКАЗАНИЕ МУНИЦИПАЛЬНЫХ УСЛУГ  НА 01.01.2021 год</t>
  </si>
  <si>
    <r>
      <t xml:space="preserve">Услуга № 1: </t>
    </r>
    <r>
      <rPr>
        <sz val="12"/>
        <color theme="1"/>
        <rFont val="Times New Roman"/>
        <family val="1"/>
        <charset val="204"/>
      </rPr>
      <t>Реализация дополнительных общеобразовательных предпрофессиональных программ в области искусств</t>
    </r>
  </si>
  <si>
    <r>
      <t>Наименование показателя объема: 247</t>
    </r>
    <r>
      <rPr>
        <sz val="12"/>
        <rFont val="Times New Roman"/>
        <family val="1"/>
        <charset val="204"/>
      </rPr>
      <t xml:space="preserve"> человек.</t>
    </r>
  </si>
  <si>
    <r>
      <t>Штатное расписание: 80,40</t>
    </r>
    <r>
      <rPr>
        <sz val="12"/>
        <rFont val="Times New Roman"/>
        <family val="1"/>
        <charset val="204"/>
      </rPr>
      <t xml:space="preserve"> штатных едениц</t>
    </r>
  </si>
  <si>
    <t>Планируемое число потребителей услуги в год: 247  человек</t>
  </si>
  <si>
    <r>
      <t>Наименование показателя объема: 71</t>
    </r>
    <r>
      <rPr>
        <sz val="11"/>
        <rFont val="Times New Roman"/>
        <family val="1"/>
        <charset val="204"/>
      </rPr>
      <t xml:space="preserve"> человек.</t>
    </r>
  </si>
  <si>
    <r>
      <t xml:space="preserve">Штатное расписание: 80,4 </t>
    </r>
    <r>
      <rPr>
        <sz val="11"/>
        <rFont val="Times New Roman"/>
        <family val="1"/>
        <charset val="204"/>
      </rPr>
      <t xml:space="preserve"> штатных едениц</t>
    </r>
  </si>
  <si>
    <t>Планируемое число потребителей услуги в год: 71  человек</t>
  </si>
  <si>
    <t>Техническое обслуживание пожарной сигнализации (ООО "Стражник")</t>
  </si>
  <si>
    <t>Обслуживание узла учета тепловой энергии и теплового пункта (ООО "Теком")</t>
  </si>
  <si>
    <t>Техническое обслуживание системы дымоудаления (ООО "Зодиак")</t>
  </si>
  <si>
    <t>Техническое обслуживание объектовой станции (ОС "Стрелец-Мониторинг")</t>
  </si>
  <si>
    <t>Реагирование на срабатывание средств тревожной сигнализации (ООО "Стражник")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</si>
</sst>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#,##0.0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6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2" borderId="1" xfId="0" applyFont="1" applyFill="1" applyBorder="1"/>
    <xf numFmtId="0" fontId="7" fillId="2" borderId="0" xfId="0" applyFont="1" applyFill="1"/>
    <xf numFmtId="0" fontId="8" fillId="0" borderId="0" xfId="0" applyFont="1"/>
    <xf numFmtId="2" fontId="7" fillId="0" borderId="1" xfId="0" applyNumberFormat="1" applyFont="1" applyBorder="1"/>
    <xf numFmtId="0" fontId="7" fillId="0" borderId="1" xfId="0" applyNumberFormat="1" applyFont="1" applyBorder="1"/>
    <xf numFmtId="4" fontId="7" fillId="2" borderId="1" xfId="0" applyNumberFormat="1" applyFont="1" applyFill="1" applyBorder="1"/>
    <xf numFmtId="3" fontId="7" fillId="2" borderId="1" xfId="0" applyNumberFormat="1" applyFont="1" applyFill="1" applyBorder="1"/>
    <xf numFmtId="165" fontId="7" fillId="2" borderId="1" xfId="0" applyNumberFormat="1" applyFont="1" applyFill="1" applyBorder="1"/>
    <xf numFmtId="4" fontId="7" fillId="0" borderId="1" xfId="0" applyNumberFormat="1" applyFont="1" applyBorder="1"/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/>
    <xf numFmtId="165" fontId="7" fillId="2" borderId="0" xfId="0" applyNumberFormat="1" applyFont="1" applyFill="1" applyBorder="1"/>
    <xf numFmtId="4" fontId="7" fillId="2" borderId="0" xfId="0" applyNumberFormat="1" applyFont="1" applyFill="1" applyBorder="1"/>
    <xf numFmtId="0" fontId="7" fillId="0" borderId="0" xfId="0" applyFont="1" applyBorder="1"/>
    <xf numFmtId="2" fontId="7" fillId="0" borderId="0" xfId="0" applyNumberFormat="1" applyFont="1" applyBorder="1"/>
    <xf numFmtId="0" fontId="7" fillId="4" borderId="0" xfId="0" applyFont="1" applyFill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/>
    <xf numFmtId="164" fontId="7" fillId="4" borderId="1" xfId="0" applyNumberFormat="1" applyFont="1" applyFill="1" applyBorder="1"/>
    <xf numFmtId="0" fontId="8" fillId="0" borderId="0" xfId="0" applyFont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/>
    <xf numFmtId="0" fontId="7" fillId="0" borderId="0" xfId="0" applyFont="1" applyBorder="1" applyAlignment="1">
      <alignment wrapText="1"/>
    </xf>
    <xf numFmtId="4" fontId="7" fillId="0" borderId="7" xfId="0" applyNumberFormat="1" applyFont="1" applyBorder="1"/>
    <xf numFmtId="4" fontId="8" fillId="0" borderId="1" xfId="0" applyNumberFormat="1" applyFont="1" applyBorder="1" applyAlignment="1">
      <alignment horizontal="left"/>
    </xf>
    <xf numFmtId="0" fontId="11" fillId="2" borderId="2" xfId="0" applyFont="1" applyFill="1" applyBorder="1" applyAlignment="1">
      <alignment wrapText="1"/>
    </xf>
    <xf numFmtId="4" fontId="7" fillId="2" borderId="7" xfId="0" applyNumberFormat="1" applyFont="1" applyFill="1" applyBorder="1"/>
    <xf numFmtId="166" fontId="7" fillId="2" borderId="1" xfId="0" applyNumberFormat="1" applyFont="1" applyFill="1" applyBorder="1"/>
    <xf numFmtId="4" fontId="7" fillId="2" borderId="6" xfId="0" applyNumberFormat="1" applyFont="1" applyFill="1" applyBorder="1"/>
    <xf numFmtId="2" fontId="7" fillId="2" borderId="7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0" fontId="8" fillId="0" borderId="0" xfId="0" applyFont="1" applyBorder="1" applyAlignment="1">
      <alignment horizontal="left"/>
    </xf>
    <xf numFmtId="4" fontId="8" fillId="2" borderId="0" xfId="0" applyNumberFormat="1" applyFont="1" applyFill="1" applyBorder="1"/>
    <xf numFmtId="2" fontId="8" fillId="2" borderId="0" xfId="0" applyNumberFormat="1" applyFont="1" applyFill="1" applyBorder="1"/>
    <xf numFmtId="1" fontId="7" fillId="2" borderId="1" xfId="0" applyNumberFormat="1" applyFont="1" applyFill="1" applyBorder="1"/>
    <xf numFmtId="1" fontId="7" fillId="0" borderId="1" xfId="0" applyNumberFormat="1" applyFont="1" applyBorder="1"/>
    <xf numFmtId="4" fontId="11" fillId="2" borderId="1" xfId="0" applyNumberFormat="1" applyFont="1" applyFill="1" applyBorder="1"/>
    <xf numFmtId="4" fontId="8" fillId="2" borderId="1" xfId="0" applyNumberFormat="1" applyFont="1" applyFill="1" applyBorder="1"/>
    <xf numFmtId="3" fontId="7" fillId="6" borderId="1" xfId="0" applyNumberFormat="1" applyFont="1" applyFill="1" applyBorder="1"/>
    <xf numFmtId="165" fontId="7" fillId="6" borderId="1" xfId="0" applyNumberFormat="1" applyFont="1" applyFill="1" applyBorder="1"/>
    <xf numFmtId="4" fontId="7" fillId="6" borderId="1" xfId="0" applyNumberFormat="1" applyFont="1" applyFill="1" applyBorder="1"/>
    <xf numFmtId="0" fontId="7" fillId="5" borderId="1" xfId="0" applyFont="1" applyFill="1" applyBorder="1"/>
    <xf numFmtId="4" fontId="8" fillId="5" borderId="9" xfId="0" applyNumberFormat="1" applyFont="1" applyFill="1" applyBorder="1"/>
    <xf numFmtId="0" fontId="7" fillId="0" borderId="10" xfId="0" applyFont="1" applyBorder="1"/>
    <xf numFmtId="0" fontId="8" fillId="7" borderId="11" xfId="0" applyFont="1" applyFill="1" applyBorder="1"/>
    <xf numFmtId="0" fontId="7" fillId="2" borderId="0" xfId="0" applyFont="1" applyFill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164" fontId="7" fillId="0" borderId="1" xfId="0" applyNumberFormat="1" applyFont="1" applyBorder="1"/>
    <xf numFmtId="4" fontId="8" fillId="7" borderId="11" xfId="0" applyNumberFormat="1" applyFont="1" applyFill="1" applyBorder="1"/>
    <xf numFmtId="2" fontId="7" fillId="0" borderId="0" xfId="0" applyNumberFormat="1" applyFont="1"/>
    <xf numFmtId="4" fontId="7" fillId="0" borderId="0" xfId="0" applyNumberFormat="1" applyFont="1"/>
    <xf numFmtId="4" fontId="8" fillId="7" borderId="1" xfId="0" applyNumberFormat="1" applyFont="1" applyFill="1" applyBorder="1"/>
    <xf numFmtId="4" fontId="8" fillId="0" borderId="1" xfId="0" applyNumberFormat="1" applyFont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0" fontId="7" fillId="2" borderId="4" xfId="0" applyFont="1" applyFill="1" applyBorder="1" applyAlignment="1"/>
    <xf numFmtId="4" fontId="8" fillId="2" borderId="2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left"/>
    </xf>
    <xf numFmtId="0" fontId="12" fillId="0" borderId="1" xfId="0" applyFont="1" applyBorder="1"/>
    <xf numFmtId="0" fontId="3" fillId="0" borderId="0" xfId="0" applyFont="1"/>
    <xf numFmtId="0" fontId="4" fillId="0" borderId="0" xfId="0" applyFont="1"/>
    <xf numFmtId="0" fontId="10" fillId="0" borderId="0" xfId="0" applyFont="1"/>
    <xf numFmtId="0" fontId="11" fillId="0" borderId="0" xfId="0" applyFont="1"/>
    <xf numFmtId="0" fontId="10" fillId="2" borderId="0" xfId="0" applyFont="1" applyFill="1"/>
    <xf numFmtId="0" fontId="11" fillId="2" borderId="0" xfId="0" applyFont="1" applyFill="1"/>
    <xf numFmtId="0" fontId="11" fillId="0" borderId="1" xfId="0" applyFont="1" applyBorder="1"/>
    <xf numFmtId="0" fontId="11" fillId="2" borderId="1" xfId="0" applyFont="1" applyFill="1" applyBorder="1"/>
    <xf numFmtId="0" fontId="12" fillId="0" borderId="1" xfId="0" applyFont="1" applyBorder="1" applyAlignment="1">
      <alignment wrapText="1"/>
    </xf>
    <xf numFmtId="4" fontId="12" fillId="0" borderId="1" xfId="0" applyNumberFormat="1" applyFont="1" applyBorder="1" applyAlignment="1">
      <alignment wrapText="1"/>
    </xf>
    <xf numFmtId="3" fontId="11" fillId="2" borderId="1" xfId="0" applyNumberFormat="1" applyFont="1" applyFill="1" applyBorder="1"/>
    <xf numFmtId="4" fontId="11" fillId="0" borderId="1" xfId="0" applyNumberFormat="1" applyFont="1" applyBorder="1"/>
    <xf numFmtId="0" fontId="12" fillId="0" borderId="0" xfId="0" applyFont="1"/>
    <xf numFmtId="0" fontId="10" fillId="8" borderId="1" xfId="0" applyFont="1" applyFill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5" fontId="11" fillId="2" borderId="1" xfId="0" applyNumberFormat="1" applyFont="1" applyFill="1" applyBorder="1"/>
    <xf numFmtId="4" fontId="11" fillId="0" borderId="7" xfId="0" applyNumberFormat="1" applyFont="1" applyBorder="1"/>
    <xf numFmtId="4" fontId="11" fillId="2" borderId="2" xfId="0" applyNumberFormat="1" applyFont="1" applyFill="1" applyBorder="1"/>
    <xf numFmtId="1" fontId="11" fillId="2" borderId="2" xfId="0" applyNumberFormat="1" applyFont="1" applyFill="1" applyBorder="1"/>
    <xf numFmtId="2" fontId="11" fillId="2" borderId="1" xfId="0" applyNumberFormat="1" applyFont="1" applyFill="1" applyBorder="1"/>
    <xf numFmtId="0" fontId="8" fillId="2" borderId="12" xfId="0" applyFont="1" applyFill="1" applyBorder="1" applyAlignment="1">
      <alignment horizontal="left"/>
    </xf>
    <xf numFmtId="0" fontId="8" fillId="2" borderId="13" xfId="0" applyFont="1" applyFill="1" applyBorder="1" applyAlignment="1">
      <alignment horizontal="left"/>
    </xf>
    <xf numFmtId="2" fontId="11" fillId="2" borderId="7" xfId="0" applyNumberFormat="1" applyFont="1" applyFill="1" applyBorder="1"/>
    <xf numFmtId="0" fontId="11" fillId="2" borderId="1" xfId="0" applyFont="1" applyFill="1" applyBorder="1" applyAlignment="1">
      <alignment wrapText="1"/>
    </xf>
    <xf numFmtId="2" fontId="11" fillId="2" borderId="1" xfId="0" applyNumberFormat="1" applyFont="1" applyFill="1" applyBorder="1" applyAlignment="1">
      <alignment wrapText="1"/>
    </xf>
    <xf numFmtId="166" fontId="11" fillId="0" borderId="7" xfId="0" applyNumberFormat="1" applyFont="1" applyBorder="1"/>
    <xf numFmtId="2" fontId="11" fillId="0" borderId="7" xfId="0" applyNumberFormat="1" applyFont="1" applyBorder="1"/>
    <xf numFmtId="4" fontId="8" fillId="8" borderId="8" xfId="0" applyNumberFormat="1" applyFont="1" applyFill="1" applyBorder="1"/>
    <xf numFmtId="4" fontId="10" fillId="8" borderId="8" xfId="0" applyNumberFormat="1" applyFont="1" applyFill="1" applyBorder="1"/>
    <xf numFmtId="4" fontId="7" fillId="0" borderId="2" xfId="0" applyNumberFormat="1" applyFont="1" applyBorder="1"/>
    <xf numFmtId="0" fontId="12" fillId="0" borderId="0" xfId="0" applyFont="1" applyBorder="1"/>
    <xf numFmtId="0" fontId="11" fillId="0" borderId="1" xfId="0" applyFont="1" applyFill="1" applyBorder="1" applyAlignment="1">
      <alignment wrapText="1"/>
    </xf>
    <xf numFmtId="4" fontId="10" fillId="5" borderId="8" xfId="0" applyNumberFormat="1" applyFont="1" applyFill="1" applyBorder="1"/>
    <xf numFmtId="2" fontId="10" fillId="7" borderId="8" xfId="0" applyNumberFormat="1" applyFont="1" applyFill="1" applyBorder="1"/>
    <xf numFmtId="4" fontId="10" fillId="0" borderId="1" xfId="0" applyNumberFormat="1" applyFont="1" applyBorder="1" applyAlignment="1">
      <alignment horizontal="left"/>
    </xf>
    <xf numFmtId="4" fontId="10" fillId="7" borderId="1" xfId="0" applyNumberFormat="1" applyFont="1" applyFill="1" applyBorder="1" applyAlignment="1">
      <alignment horizontal="right"/>
    </xf>
    <xf numFmtId="0" fontId="10" fillId="2" borderId="3" xfId="0" applyFont="1" applyFill="1" applyBorder="1" applyAlignment="1">
      <alignment horizontal="left"/>
    </xf>
    <xf numFmtId="4" fontId="10" fillId="5" borderId="8" xfId="0" applyNumberFormat="1" applyFont="1" applyFill="1" applyBorder="1" applyAlignment="1"/>
    <xf numFmtId="4" fontId="10" fillId="7" borderId="8" xfId="0" applyNumberFormat="1" applyFont="1" applyFill="1" applyBorder="1"/>
    <xf numFmtId="4" fontId="11" fillId="0" borderId="1" xfId="0" applyNumberFormat="1" applyFont="1" applyBorder="1" applyAlignment="1">
      <alignment wrapText="1"/>
    </xf>
    <xf numFmtId="0" fontId="10" fillId="2" borderId="1" xfId="0" applyFont="1" applyFill="1" applyBorder="1" applyAlignment="1">
      <alignment horizontal="left"/>
    </xf>
    <xf numFmtId="4" fontId="10" fillId="2" borderId="3" xfId="0" applyNumberFormat="1" applyFont="1" applyFill="1" applyBorder="1" applyAlignment="1">
      <alignment horizontal="left"/>
    </xf>
    <xf numFmtId="4" fontId="10" fillId="5" borderId="9" xfId="0" applyNumberFormat="1" applyFont="1" applyFill="1" applyBorder="1"/>
    <xf numFmtId="0" fontId="11" fillId="0" borderId="2" xfId="0" applyFont="1" applyBorder="1"/>
    <xf numFmtId="166" fontId="10" fillId="7" borderId="8" xfId="0" applyNumberFormat="1" applyFont="1" applyFill="1" applyBorder="1"/>
    <xf numFmtId="4" fontId="10" fillId="8" borderId="1" xfId="0" applyNumberFormat="1" applyFont="1" applyFill="1" applyBorder="1"/>
    <xf numFmtId="166" fontId="11" fillId="0" borderId="1" xfId="0" applyNumberFormat="1" applyFont="1" applyBorder="1"/>
    <xf numFmtId="3" fontId="11" fillId="6" borderId="1" xfId="0" applyNumberFormat="1" applyFont="1" applyFill="1" applyBorder="1"/>
    <xf numFmtId="0" fontId="11" fillId="0" borderId="1" xfId="0" applyNumberFormat="1" applyFont="1" applyBorder="1"/>
    <xf numFmtId="165" fontId="11" fillId="6" borderId="1" xfId="0" applyNumberFormat="1" applyFont="1" applyFill="1" applyBorder="1"/>
    <xf numFmtId="4" fontId="11" fillId="6" borderId="1" xfId="0" applyNumberFormat="1" applyFont="1" applyFill="1" applyBorder="1"/>
    <xf numFmtId="4" fontId="11" fillId="2" borderId="7" xfId="0" applyNumberFormat="1" applyFont="1" applyFill="1" applyBorder="1"/>
    <xf numFmtId="4" fontId="10" fillId="2" borderId="2" xfId="0" applyNumberFormat="1" applyFont="1" applyFill="1" applyBorder="1" applyAlignment="1">
      <alignment horizontal="left"/>
    </xf>
    <xf numFmtId="0" fontId="11" fillId="0" borderId="3" xfId="0" applyFont="1" applyBorder="1" applyAlignment="1">
      <alignment horizontal="left"/>
    </xf>
    <xf numFmtId="4" fontId="10" fillId="7" borderId="8" xfId="0" applyNumberFormat="1" applyFont="1" applyFill="1" applyBorder="1" applyAlignment="1"/>
    <xf numFmtId="0" fontId="11" fillId="0" borderId="4" xfId="0" applyFont="1" applyBorder="1" applyAlignment="1">
      <alignment wrapText="1"/>
    </xf>
    <xf numFmtId="0" fontId="13" fillId="0" borderId="0" xfId="0" applyFont="1"/>
    <xf numFmtId="4" fontId="11" fillId="2" borderId="12" xfId="0" applyNumberFormat="1" applyFont="1" applyFill="1" applyBorder="1"/>
    <xf numFmtId="4" fontId="10" fillId="7" borderId="9" xfId="0" applyNumberFormat="1" applyFont="1" applyFill="1" applyBorder="1" applyAlignment="1"/>
    <xf numFmtId="4" fontId="8" fillId="0" borderId="2" xfId="0" applyNumberFormat="1" applyFont="1" applyBorder="1"/>
    <xf numFmtId="165" fontId="8" fillId="2" borderId="4" xfId="0" applyNumberFormat="1" applyFont="1" applyFill="1" applyBorder="1"/>
    <xf numFmtId="4" fontId="8" fillId="5" borderId="8" xfId="0" applyNumberFormat="1" applyFont="1" applyFill="1" applyBorder="1"/>
    <xf numFmtId="165" fontId="7" fillId="2" borderId="4" xfId="0" applyNumberFormat="1" applyFont="1" applyFill="1" applyBorder="1"/>
    <xf numFmtId="4" fontId="11" fillId="2" borderId="1" xfId="0" applyNumberFormat="1" applyFont="1" applyFill="1" applyBorder="1" applyAlignment="1">
      <alignment wrapText="1"/>
    </xf>
    <xf numFmtId="4" fontId="7" fillId="0" borderId="2" xfId="0" applyNumberFormat="1" applyFont="1" applyBorder="1"/>
    <xf numFmtId="4" fontId="7" fillId="0" borderId="4" xfId="0" applyNumberFormat="1" applyFont="1" applyBorder="1"/>
    <xf numFmtId="4" fontId="7" fillId="2" borderId="2" xfId="0" applyNumberFormat="1" applyFont="1" applyFill="1" applyBorder="1" applyAlignment="1">
      <alignment horizontal="left"/>
    </xf>
    <xf numFmtId="4" fontId="7" fillId="2" borderId="3" xfId="0" applyNumberFormat="1" applyFont="1" applyFill="1" applyBorder="1" applyAlignment="1">
      <alignment horizontal="left"/>
    </xf>
    <xf numFmtId="4" fontId="7" fillId="2" borderId="4" xfId="0" applyNumberFormat="1" applyFont="1" applyFill="1" applyBorder="1" applyAlignment="1">
      <alignment horizontal="left"/>
    </xf>
    <xf numFmtId="0" fontId="8" fillId="3" borderId="0" xfId="0" applyFont="1" applyFill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8" fillId="3" borderId="0" xfId="0" applyFont="1" applyFill="1" applyAlignment="1"/>
    <xf numFmtId="0" fontId="8" fillId="0" borderId="0" xfId="0" applyFont="1" applyAlignment="1"/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4" fontId="8" fillId="2" borderId="2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left"/>
    </xf>
    <xf numFmtId="4" fontId="8" fillId="2" borderId="4" xfId="0" applyNumberFormat="1" applyFont="1" applyFill="1" applyBorder="1" applyAlignment="1">
      <alignment horizontal="left"/>
    </xf>
    <xf numFmtId="0" fontId="7" fillId="2" borderId="1" xfId="0" applyFont="1" applyFill="1" applyBorder="1" applyAlignment="1">
      <alignment horizontal="left" wrapText="1"/>
    </xf>
    <xf numFmtId="0" fontId="7" fillId="2" borderId="2" xfId="0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0" fontId="7" fillId="2" borderId="4" xfId="0" applyFont="1" applyFill="1" applyBorder="1" applyAlignment="1"/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 applyAlignment="1"/>
    <xf numFmtId="0" fontId="7" fillId="2" borderId="1" xfId="0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left"/>
    </xf>
    <xf numFmtId="2" fontId="7" fillId="2" borderId="3" xfId="0" applyNumberFormat="1" applyFont="1" applyFill="1" applyBorder="1" applyAlignment="1">
      <alignment horizontal="left"/>
    </xf>
    <xf numFmtId="2" fontId="7" fillId="2" borderId="4" xfId="0" applyNumberFormat="1" applyFont="1" applyFill="1" applyBorder="1" applyAlignment="1">
      <alignment horizontal="left"/>
    </xf>
    <xf numFmtId="4" fontId="7" fillId="0" borderId="1" xfId="0" applyNumberFormat="1" applyFont="1" applyBorder="1" applyAlignment="1">
      <alignment horizontal="left"/>
    </xf>
    <xf numFmtId="4" fontId="7" fillId="0" borderId="7" xfId="0" applyNumberFormat="1" applyFont="1" applyBorder="1" applyAlignment="1">
      <alignment horizontal="left"/>
    </xf>
    <xf numFmtId="4" fontId="8" fillId="0" borderId="2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/>
    </xf>
    <xf numFmtId="4" fontId="8" fillId="0" borderId="4" xfId="0" applyNumberFormat="1" applyFont="1" applyBorder="1" applyAlignment="1">
      <alignment horizontal="left"/>
    </xf>
    <xf numFmtId="0" fontId="8" fillId="4" borderId="1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10" fillId="2" borderId="0" xfId="0" applyFont="1" applyFill="1" applyAlignment="1">
      <alignment horizontal="center" wrapText="1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4" borderId="2" xfId="0" applyFont="1" applyFill="1" applyBorder="1" applyAlignment="1"/>
    <xf numFmtId="0" fontId="7" fillId="4" borderId="3" xfId="0" applyFont="1" applyFill="1" applyBorder="1" applyAlignment="1"/>
    <xf numFmtId="0" fontId="7" fillId="4" borderId="4" xfId="0" applyFont="1" applyFill="1" applyBorder="1" applyAlignment="1"/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1" fontId="7" fillId="4" borderId="3" xfId="0" applyNumberFormat="1" applyFont="1" applyFill="1" applyBorder="1" applyAlignment="1">
      <alignment horizontal="center" wrapText="1"/>
    </xf>
    <xf numFmtId="1" fontId="7" fillId="4" borderId="4" xfId="0" applyNumberFormat="1" applyFont="1" applyFill="1" applyBorder="1" applyAlignment="1">
      <alignment horizontal="center" wrapText="1"/>
    </xf>
    <xf numFmtId="0" fontId="8" fillId="3" borderId="5" xfId="0" applyFont="1" applyFill="1" applyBorder="1" applyAlignment="1">
      <alignment horizontal="center" wrapText="1"/>
    </xf>
    <xf numFmtId="0" fontId="8" fillId="3" borderId="5" xfId="0" applyFont="1" applyFill="1" applyBorder="1" applyAlignme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2" borderId="2" xfId="0" applyNumberFormat="1" applyFont="1" applyFill="1" applyBorder="1" applyAlignment="1">
      <alignment horizontal="left" wrapText="1"/>
    </xf>
    <xf numFmtId="0" fontId="0" fillId="0" borderId="3" xfId="0" applyNumberFormat="1" applyBorder="1" applyAlignment="1">
      <alignment horizontal="left" wrapText="1"/>
    </xf>
    <xf numFmtId="0" fontId="0" fillId="0" borderId="4" xfId="0" applyNumberFormat="1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7" fillId="0" borderId="1" xfId="0" applyFont="1" applyBorder="1" applyAlignment="1">
      <alignment horizontal="left" wrapText="1"/>
    </xf>
    <xf numFmtId="0" fontId="0" fillId="0" borderId="0" xfId="0" applyAlignment="1"/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3" xfId="0" applyFont="1" applyFill="1" applyBorder="1" applyAlignment="1"/>
    <xf numFmtId="0" fontId="8" fillId="3" borderId="4" xfId="0" applyFont="1" applyFill="1" applyBorder="1" applyAlignment="1"/>
    <xf numFmtId="0" fontId="8" fillId="0" borderId="1" xfId="0" applyFont="1" applyBorder="1" applyAlignment="1">
      <alignment horizontal="left"/>
    </xf>
    <xf numFmtId="1" fontId="7" fillId="0" borderId="2" xfId="0" applyNumberFormat="1" applyFont="1" applyBorder="1" applyAlignment="1">
      <alignment horizontal="center" wrapText="1"/>
    </xf>
    <xf numFmtId="1" fontId="7" fillId="0" borderId="3" xfId="0" applyNumberFormat="1" applyFont="1" applyBorder="1" applyAlignment="1">
      <alignment horizontal="center" wrapText="1"/>
    </xf>
    <xf numFmtId="1" fontId="7" fillId="0" borderId="4" xfId="0" applyNumberFormat="1" applyFont="1" applyBorder="1" applyAlignment="1">
      <alignment horizontal="center" wrapText="1"/>
    </xf>
    <xf numFmtId="0" fontId="11" fillId="2" borderId="2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left" wrapText="1"/>
    </xf>
    <xf numFmtId="0" fontId="11" fillId="2" borderId="4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1" fillId="0" borderId="2" xfId="0" applyFont="1" applyBorder="1" applyAlignment="1"/>
    <xf numFmtId="0" fontId="11" fillId="0" borderId="3" xfId="0" applyFont="1" applyBorder="1" applyAlignment="1"/>
    <xf numFmtId="0" fontId="11" fillId="0" borderId="4" xfId="0" applyFont="1" applyBorder="1" applyAlignment="1"/>
    <xf numFmtId="0" fontId="11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3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7"/>
  <sheetViews>
    <sheetView topLeftCell="A200" zoomScale="80" zoomScaleNormal="80" workbookViewId="0">
      <selection activeCell="L231" sqref="L231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6.4257812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4.42578125" customWidth="1"/>
    <col min="12" max="12" width="16" customWidth="1"/>
    <col min="13" max="13" width="14.28515625" customWidth="1"/>
    <col min="14" max="14" width="16.140625" customWidth="1"/>
  </cols>
  <sheetData>
    <row r="2" spans="1:14" ht="15.75" x14ac:dyDescent="0.25">
      <c r="A2" s="236" t="s">
        <v>139</v>
      </c>
      <c r="B2" s="236"/>
      <c r="C2" s="236"/>
      <c r="D2" s="236"/>
      <c r="E2" s="236"/>
      <c r="F2" s="236"/>
      <c r="G2" s="236"/>
      <c r="H2" s="236"/>
    </row>
    <row r="3" spans="1:14" ht="15.75" x14ac:dyDescent="0.25">
      <c r="A3" s="236" t="s">
        <v>140</v>
      </c>
      <c r="B3" s="236"/>
      <c r="C3" s="71"/>
      <c r="D3" s="71"/>
      <c r="E3" s="236"/>
      <c r="F3" s="236"/>
      <c r="G3" s="71"/>
      <c r="H3" s="71"/>
    </row>
    <row r="4" spans="1:14" ht="40.5" customHeight="1" x14ac:dyDescent="0.25">
      <c r="A4" s="237" t="s">
        <v>141</v>
      </c>
      <c r="B4" s="237"/>
      <c r="C4" s="237"/>
      <c r="D4" s="242"/>
      <c r="E4" s="237"/>
      <c r="F4" s="237"/>
      <c r="G4" s="237"/>
      <c r="H4" s="70"/>
    </row>
    <row r="5" spans="1:14" ht="15.75" x14ac:dyDescent="0.25">
      <c r="A5" s="72"/>
      <c r="B5" s="72"/>
      <c r="C5" s="72"/>
      <c r="D5" s="70"/>
      <c r="E5" s="72"/>
      <c r="F5" s="72"/>
      <c r="G5" s="72"/>
      <c r="H5" s="70"/>
    </row>
    <row r="6" spans="1:14" ht="15.75" x14ac:dyDescent="0.25">
      <c r="A6" s="245"/>
      <c r="B6" s="245"/>
      <c r="C6" s="245"/>
      <c r="D6" s="70"/>
      <c r="E6" s="245"/>
      <c r="F6" s="245"/>
      <c r="G6" s="245"/>
      <c r="H6" s="70"/>
    </row>
    <row r="7" spans="1:14" x14ac:dyDescent="0.25">
      <c r="A7" s="73"/>
      <c r="B7" s="73"/>
      <c r="C7" s="73"/>
      <c r="D7" s="73"/>
      <c r="E7" s="73"/>
      <c r="F7" s="73"/>
      <c r="G7" s="73"/>
      <c r="H7" s="73"/>
    </row>
    <row r="8" spans="1:14" ht="15.75" x14ac:dyDescent="0.25">
      <c r="A8" s="246" t="s">
        <v>150</v>
      </c>
      <c r="B8" s="247"/>
      <c r="C8" s="247"/>
      <c r="D8" s="247"/>
      <c r="E8" s="247"/>
      <c r="F8" s="247"/>
      <c r="G8" s="247"/>
      <c r="H8" s="73"/>
    </row>
    <row r="9" spans="1:14" ht="15.75" x14ac:dyDescent="0.25">
      <c r="A9" s="246" t="s">
        <v>168</v>
      </c>
      <c r="B9" s="247"/>
      <c r="C9" s="247"/>
      <c r="D9" s="247"/>
      <c r="E9" s="247"/>
      <c r="F9" s="247"/>
      <c r="G9" s="247"/>
      <c r="H9" s="242"/>
    </row>
    <row r="12" spans="1:14" ht="15.75" x14ac:dyDescent="0.25">
      <c r="A12" s="5" t="s">
        <v>154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ht="15.75" x14ac:dyDescent="0.25">
      <c r="A13" s="5" t="s">
        <v>169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14" ht="15.75" x14ac:dyDescent="0.25">
      <c r="A14" s="5" t="s">
        <v>155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4" ht="15.75" x14ac:dyDescent="0.25">
      <c r="A15" s="86" t="s">
        <v>170</v>
      </c>
      <c r="B15" s="85"/>
      <c r="C15" s="85"/>
      <c r="D15" s="85"/>
      <c r="E15" s="85"/>
      <c r="F15" s="4"/>
      <c r="G15" s="4"/>
      <c r="H15" s="4"/>
      <c r="I15" s="4"/>
      <c r="J15" s="4"/>
      <c r="K15" s="4"/>
      <c r="L15" s="4"/>
      <c r="M15" s="4"/>
      <c r="N15" s="4"/>
    </row>
    <row r="16" spans="1:14" ht="15.75" x14ac:dyDescent="0.25">
      <c r="A16" s="86" t="s">
        <v>171</v>
      </c>
      <c r="B16" s="85"/>
      <c r="C16" s="85"/>
      <c r="D16" s="85"/>
      <c r="E16" s="85"/>
      <c r="F16" s="4"/>
      <c r="G16" s="4"/>
      <c r="H16" s="4"/>
      <c r="I16" s="4"/>
      <c r="J16" s="4"/>
      <c r="K16" s="4"/>
      <c r="L16" s="4"/>
      <c r="M16" s="4"/>
      <c r="N16" s="4"/>
    </row>
    <row r="17" spans="1:14" ht="51.75" customHeight="1" x14ac:dyDescent="0.25">
      <c r="A17" s="157" t="s">
        <v>0</v>
      </c>
      <c r="B17" s="157"/>
      <c r="C17" s="157"/>
      <c r="D17" s="157"/>
      <c r="E17" s="157"/>
      <c r="F17" s="6" t="s">
        <v>120</v>
      </c>
      <c r="G17" s="157" t="s">
        <v>2</v>
      </c>
      <c r="H17" s="157"/>
      <c r="I17" s="157"/>
      <c r="J17" s="157"/>
      <c r="K17" s="157"/>
      <c r="L17" s="157"/>
      <c r="M17" s="7" t="s">
        <v>1</v>
      </c>
      <c r="N17" s="8"/>
    </row>
    <row r="18" spans="1:14" x14ac:dyDescent="0.25">
      <c r="A18" s="216" t="s">
        <v>64</v>
      </c>
      <c r="B18" s="216"/>
      <c r="C18" s="216"/>
      <c r="D18" s="216"/>
      <c r="E18" s="216"/>
      <c r="F18" s="91">
        <v>40.200000000000003</v>
      </c>
      <c r="G18" s="241" t="s">
        <v>164</v>
      </c>
      <c r="H18" s="241"/>
      <c r="I18" s="241"/>
      <c r="J18" s="241"/>
      <c r="K18" s="241"/>
      <c r="L18" s="241"/>
      <c r="M18" s="92">
        <f>1*78%</f>
        <v>0.78</v>
      </c>
      <c r="N18" s="8"/>
    </row>
    <row r="19" spans="1:14" x14ac:dyDescent="0.25">
      <c r="A19" s="216"/>
      <c r="B19" s="216"/>
      <c r="C19" s="216"/>
      <c r="D19" s="216"/>
      <c r="E19" s="216"/>
      <c r="F19" s="84"/>
      <c r="G19" s="230" t="s">
        <v>166</v>
      </c>
      <c r="H19" s="231"/>
      <c r="I19" s="231"/>
      <c r="J19" s="231"/>
      <c r="K19" s="231"/>
      <c r="L19" s="232"/>
      <c r="M19" s="92">
        <f>3.5*78%</f>
        <v>2.73</v>
      </c>
      <c r="N19" s="8"/>
    </row>
    <row r="20" spans="1:14" x14ac:dyDescent="0.25">
      <c r="A20" s="216"/>
      <c r="B20" s="216"/>
      <c r="C20" s="216"/>
      <c r="D20" s="216"/>
      <c r="E20" s="216"/>
      <c r="F20" s="84"/>
      <c r="G20" s="216" t="s">
        <v>167</v>
      </c>
      <c r="H20" s="216"/>
      <c r="I20" s="216"/>
      <c r="J20" s="216"/>
      <c r="K20" s="216"/>
      <c r="L20" s="216"/>
      <c r="M20" s="92">
        <f>1*78%</f>
        <v>0.78</v>
      </c>
      <c r="N20" s="8"/>
    </row>
    <row r="21" spans="1:14" x14ac:dyDescent="0.25">
      <c r="A21" s="216"/>
      <c r="B21" s="216"/>
      <c r="C21" s="216"/>
      <c r="D21" s="216"/>
      <c r="E21" s="216"/>
      <c r="F21" s="84"/>
      <c r="G21" s="238" t="s">
        <v>69</v>
      </c>
      <c r="H21" s="239"/>
      <c r="I21" s="239"/>
      <c r="J21" s="239"/>
      <c r="K21" s="239"/>
      <c r="L21" s="240"/>
      <c r="M21" s="92">
        <f>0.75*78%</f>
        <v>0.58499999999999996</v>
      </c>
      <c r="N21" s="8"/>
    </row>
    <row r="22" spans="1:14" x14ac:dyDescent="0.25">
      <c r="A22" s="216"/>
      <c r="B22" s="216"/>
      <c r="C22" s="216"/>
      <c r="D22" s="216"/>
      <c r="E22" s="216"/>
      <c r="F22" s="84"/>
      <c r="G22" s="241" t="s">
        <v>70</v>
      </c>
      <c r="H22" s="241"/>
      <c r="I22" s="241"/>
      <c r="J22" s="241"/>
      <c r="K22" s="241"/>
      <c r="L22" s="241"/>
      <c r="M22" s="92">
        <f>0.5*78%</f>
        <v>0.39</v>
      </c>
      <c r="N22" s="8"/>
    </row>
    <row r="23" spans="1:14" x14ac:dyDescent="0.25">
      <c r="A23" s="216"/>
      <c r="B23" s="216"/>
      <c r="C23" s="216"/>
      <c r="D23" s="216"/>
      <c r="E23" s="216"/>
      <c r="F23" s="84"/>
      <c r="G23" s="241" t="s">
        <v>71</v>
      </c>
      <c r="H23" s="241"/>
      <c r="I23" s="241"/>
      <c r="J23" s="241"/>
      <c r="K23" s="241"/>
      <c r="L23" s="241"/>
      <c r="M23" s="92">
        <f>1*78%</f>
        <v>0.78</v>
      </c>
      <c r="N23" s="8"/>
    </row>
    <row r="24" spans="1:14" ht="15.75" customHeight="1" x14ac:dyDescent="0.25">
      <c r="A24" s="216"/>
      <c r="B24" s="216"/>
      <c r="C24" s="216"/>
      <c r="D24" s="216"/>
      <c r="E24" s="216"/>
      <c r="F24" s="84"/>
      <c r="G24" s="241" t="s">
        <v>72</v>
      </c>
      <c r="H24" s="241"/>
      <c r="I24" s="241"/>
      <c r="J24" s="241"/>
      <c r="K24" s="241"/>
      <c r="L24" s="241"/>
      <c r="M24" s="92">
        <f>0.75*78%</f>
        <v>0.58499999999999996</v>
      </c>
      <c r="N24" s="8"/>
    </row>
    <row r="25" spans="1:14" ht="15.75" hidden="1" customHeight="1" x14ac:dyDescent="0.25">
      <c r="A25" s="230"/>
      <c r="B25" s="231"/>
      <c r="C25" s="231"/>
      <c r="D25" s="231"/>
      <c r="E25" s="232"/>
      <c r="F25" s="84"/>
      <c r="G25" s="233"/>
      <c r="H25" s="234"/>
      <c r="I25" s="234"/>
      <c r="J25" s="234"/>
      <c r="K25" s="234"/>
      <c r="L25" s="235"/>
      <c r="M25" s="92">
        <f t="shared" ref="M25:M41" si="0">1*46%</f>
        <v>0.46</v>
      </c>
      <c r="N25" s="8"/>
    </row>
    <row r="26" spans="1:14" ht="15.75" customHeight="1" x14ac:dyDescent="0.25">
      <c r="A26" s="230"/>
      <c r="B26" s="231"/>
      <c r="C26" s="231"/>
      <c r="D26" s="231"/>
      <c r="E26" s="232"/>
      <c r="F26" s="84"/>
      <c r="G26" s="233" t="s">
        <v>77</v>
      </c>
      <c r="H26" s="234"/>
      <c r="I26" s="234"/>
      <c r="J26" s="234"/>
      <c r="K26" s="234"/>
      <c r="L26" s="235"/>
      <c r="M26" s="92">
        <f>0.25*78%</f>
        <v>0.19500000000000001</v>
      </c>
      <c r="N26" s="8"/>
    </row>
    <row r="27" spans="1:14" ht="15.75" hidden="1" customHeight="1" x14ac:dyDescent="0.25">
      <c r="A27" s="230"/>
      <c r="B27" s="231"/>
      <c r="C27" s="231"/>
      <c r="D27" s="231"/>
      <c r="E27" s="232"/>
      <c r="F27" s="84"/>
      <c r="G27" s="233"/>
      <c r="H27" s="234"/>
      <c r="I27" s="234"/>
      <c r="J27" s="234"/>
      <c r="K27" s="234"/>
      <c r="L27" s="235"/>
      <c r="M27" s="92">
        <f t="shared" si="0"/>
        <v>0.46</v>
      </c>
      <c r="N27" s="8"/>
    </row>
    <row r="28" spans="1:14" ht="15.75" customHeight="1" x14ac:dyDescent="0.25">
      <c r="A28" s="230"/>
      <c r="B28" s="231"/>
      <c r="C28" s="231"/>
      <c r="D28" s="231"/>
      <c r="E28" s="232"/>
      <c r="F28" s="84"/>
      <c r="G28" s="178" t="s">
        <v>74</v>
      </c>
      <c r="H28" s="178"/>
      <c r="I28" s="178"/>
      <c r="J28" s="178"/>
      <c r="K28" s="178"/>
      <c r="L28" s="178"/>
      <c r="M28" s="92">
        <f>3.25*78%</f>
        <v>2.5350000000000001</v>
      </c>
      <c r="N28" s="8"/>
    </row>
    <row r="29" spans="1:14" ht="15.75" customHeight="1" x14ac:dyDescent="0.25">
      <c r="A29" s="230"/>
      <c r="B29" s="231"/>
      <c r="C29" s="231"/>
      <c r="D29" s="231"/>
      <c r="E29" s="232"/>
      <c r="F29" s="84"/>
      <c r="G29" s="233" t="s">
        <v>81</v>
      </c>
      <c r="H29" s="234"/>
      <c r="I29" s="234"/>
      <c r="J29" s="234"/>
      <c r="K29" s="234"/>
      <c r="L29" s="235"/>
      <c r="M29" s="92">
        <f>0.75*78%</f>
        <v>0.58499999999999996</v>
      </c>
      <c r="N29" s="8"/>
    </row>
    <row r="30" spans="1:14" ht="15.75" hidden="1" customHeight="1" x14ac:dyDescent="0.25">
      <c r="A30" s="230"/>
      <c r="B30" s="231"/>
      <c r="C30" s="231"/>
      <c r="D30" s="231"/>
      <c r="E30" s="232"/>
      <c r="F30" s="84"/>
      <c r="G30" s="233"/>
      <c r="H30" s="234"/>
      <c r="I30" s="234"/>
      <c r="J30" s="234"/>
      <c r="K30" s="234"/>
      <c r="L30" s="235"/>
      <c r="M30" s="92">
        <f t="shared" si="0"/>
        <v>0.46</v>
      </c>
      <c r="N30" s="8"/>
    </row>
    <row r="31" spans="1:14" ht="15.75" hidden="1" customHeight="1" x14ac:dyDescent="0.25">
      <c r="A31" s="230"/>
      <c r="B31" s="231"/>
      <c r="C31" s="231"/>
      <c r="D31" s="231"/>
      <c r="E31" s="232"/>
      <c r="F31" s="84"/>
      <c r="G31" s="233"/>
      <c r="H31" s="234"/>
      <c r="I31" s="234"/>
      <c r="J31" s="234"/>
      <c r="K31" s="234"/>
      <c r="L31" s="235"/>
      <c r="M31" s="92">
        <f t="shared" si="0"/>
        <v>0.46</v>
      </c>
      <c r="N31" s="8"/>
    </row>
    <row r="32" spans="1:14" ht="15.75" hidden="1" customHeight="1" x14ac:dyDescent="0.25">
      <c r="A32" s="230"/>
      <c r="B32" s="231"/>
      <c r="C32" s="231"/>
      <c r="D32" s="231"/>
      <c r="E32" s="232"/>
      <c r="F32" s="84"/>
      <c r="G32" s="233"/>
      <c r="H32" s="234"/>
      <c r="I32" s="234"/>
      <c r="J32" s="234"/>
      <c r="K32" s="234"/>
      <c r="L32" s="235"/>
      <c r="M32" s="92">
        <f t="shared" si="0"/>
        <v>0.46</v>
      </c>
      <c r="N32" s="8"/>
    </row>
    <row r="33" spans="1:14" ht="15.75" hidden="1" customHeight="1" x14ac:dyDescent="0.25">
      <c r="A33" s="230"/>
      <c r="B33" s="231"/>
      <c r="C33" s="231"/>
      <c r="D33" s="231"/>
      <c r="E33" s="232"/>
      <c r="F33" s="84"/>
      <c r="G33" s="233"/>
      <c r="H33" s="234"/>
      <c r="I33" s="234"/>
      <c r="J33" s="234"/>
      <c r="K33" s="234"/>
      <c r="L33" s="235"/>
      <c r="M33" s="92">
        <f t="shared" si="0"/>
        <v>0.46</v>
      </c>
      <c r="N33" s="8"/>
    </row>
    <row r="34" spans="1:14" ht="15.75" hidden="1" customHeight="1" x14ac:dyDescent="0.25">
      <c r="A34" s="230"/>
      <c r="B34" s="231"/>
      <c r="C34" s="231"/>
      <c r="D34" s="231"/>
      <c r="E34" s="232"/>
      <c r="F34" s="84"/>
      <c r="G34" s="233"/>
      <c r="H34" s="234"/>
      <c r="I34" s="234"/>
      <c r="J34" s="234"/>
      <c r="K34" s="234"/>
      <c r="L34" s="235"/>
      <c r="M34" s="92">
        <f t="shared" si="0"/>
        <v>0.46</v>
      </c>
      <c r="N34" s="8"/>
    </row>
    <row r="35" spans="1:14" ht="15.75" hidden="1" customHeight="1" x14ac:dyDescent="0.25">
      <c r="A35" s="230"/>
      <c r="B35" s="231"/>
      <c r="C35" s="231"/>
      <c r="D35" s="231"/>
      <c r="E35" s="232"/>
      <c r="F35" s="84"/>
      <c r="G35" s="233"/>
      <c r="H35" s="234"/>
      <c r="I35" s="234"/>
      <c r="J35" s="234"/>
      <c r="K35" s="234"/>
      <c r="L35" s="235"/>
      <c r="M35" s="92">
        <f t="shared" si="0"/>
        <v>0.46</v>
      </c>
      <c r="N35" s="8"/>
    </row>
    <row r="36" spans="1:14" x14ac:dyDescent="0.25">
      <c r="A36" s="158"/>
      <c r="B36" s="158"/>
      <c r="C36" s="158"/>
      <c r="D36" s="158"/>
      <c r="E36" s="158"/>
      <c r="F36" s="84"/>
      <c r="G36" s="178" t="s">
        <v>73</v>
      </c>
      <c r="H36" s="178"/>
      <c r="I36" s="178"/>
      <c r="J36" s="178"/>
      <c r="K36" s="178"/>
      <c r="L36" s="178"/>
      <c r="M36" s="92">
        <f>1.5*78%</f>
        <v>1.17</v>
      </c>
      <c r="N36" s="8"/>
    </row>
    <row r="37" spans="1:14" x14ac:dyDescent="0.25">
      <c r="A37" s="158"/>
      <c r="B37" s="158"/>
      <c r="C37" s="158"/>
      <c r="D37" s="158"/>
      <c r="E37" s="158"/>
      <c r="F37" s="84"/>
      <c r="G37" s="178" t="s">
        <v>75</v>
      </c>
      <c r="H37" s="178"/>
      <c r="I37" s="178"/>
      <c r="J37" s="178"/>
      <c r="K37" s="178"/>
      <c r="L37" s="178"/>
      <c r="M37" s="92">
        <f>1*78%</f>
        <v>0.78</v>
      </c>
      <c r="N37" s="8"/>
    </row>
    <row r="38" spans="1:14" x14ac:dyDescent="0.25">
      <c r="A38" s="158"/>
      <c r="B38" s="158"/>
      <c r="C38" s="158"/>
      <c r="D38" s="158"/>
      <c r="E38" s="158"/>
      <c r="F38" s="84"/>
      <c r="G38" s="178" t="s">
        <v>76</v>
      </c>
      <c r="H38" s="178"/>
      <c r="I38" s="178"/>
      <c r="J38" s="178"/>
      <c r="K38" s="178"/>
      <c r="L38" s="178"/>
      <c r="M38" s="92">
        <f>0.5*78%</f>
        <v>0.39</v>
      </c>
      <c r="N38" s="8"/>
    </row>
    <row r="39" spans="1:14" x14ac:dyDescent="0.25">
      <c r="A39" s="158"/>
      <c r="B39" s="158"/>
      <c r="C39" s="158"/>
      <c r="D39" s="158"/>
      <c r="E39" s="158"/>
      <c r="F39" s="84"/>
      <c r="G39" s="178" t="s">
        <v>85</v>
      </c>
      <c r="H39" s="178"/>
      <c r="I39" s="178"/>
      <c r="J39" s="178"/>
      <c r="K39" s="178"/>
      <c r="L39" s="178"/>
      <c r="M39" s="92">
        <f>0.75*78%</f>
        <v>0.58499999999999996</v>
      </c>
      <c r="N39" s="8"/>
    </row>
    <row r="40" spans="1:14" x14ac:dyDescent="0.25">
      <c r="A40" s="158"/>
      <c r="B40" s="158"/>
      <c r="C40" s="158"/>
      <c r="D40" s="158"/>
      <c r="E40" s="158"/>
      <c r="F40" s="84"/>
      <c r="G40" s="178" t="s">
        <v>78</v>
      </c>
      <c r="H40" s="178"/>
      <c r="I40" s="178"/>
      <c r="J40" s="178"/>
      <c r="K40" s="178"/>
      <c r="L40" s="178"/>
      <c r="M40" s="92">
        <f>4*78%</f>
        <v>3.12</v>
      </c>
      <c r="N40" s="8"/>
    </row>
    <row r="41" spans="1:14" hidden="1" x14ac:dyDescent="0.25">
      <c r="A41" s="158"/>
      <c r="B41" s="158"/>
      <c r="C41" s="158"/>
      <c r="D41" s="158"/>
      <c r="E41" s="158"/>
      <c r="F41" s="84"/>
      <c r="G41" s="172"/>
      <c r="H41" s="173"/>
      <c r="I41" s="173"/>
      <c r="J41" s="173"/>
      <c r="K41" s="173"/>
      <c r="L41" s="174"/>
      <c r="M41" s="92">
        <f t="shared" si="0"/>
        <v>0.46</v>
      </c>
      <c r="N41" s="8"/>
    </row>
    <row r="42" spans="1:14" x14ac:dyDescent="0.25">
      <c r="A42" s="158"/>
      <c r="B42" s="158"/>
      <c r="C42" s="158"/>
      <c r="D42" s="158"/>
      <c r="E42" s="158"/>
      <c r="F42" s="84"/>
      <c r="G42" s="172" t="s">
        <v>161</v>
      </c>
      <c r="H42" s="243"/>
      <c r="I42" s="243"/>
      <c r="J42" s="243"/>
      <c r="K42" s="243"/>
      <c r="L42" s="244"/>
      <c r="M42" s="92">
        <f>1*78%</f>
        <v>0.78</v>
      </c>
      <c r="N42" s="8"/>
    </row>
    <row r="43" spans="1:14" ht="15" customHeight="1" x14ac:dyDescent="0.25">
      <c r="A43" s="158"/>
      <c r="B43" s="158"/>
      <c r="C43" s="158"/>
      <c r="D43" s="158"/>
      <c r="E43" s="158"/>
      <c r="F43" s="84"/>
      <c r="G43" s="172" t="s">
        <v>79</v>
      </c>
      <c r="H43" s="173"/>
      <c r="I43" s="173"/>
      <c r="J43" s="173"/>
      <c r="K43" s="173"/>
      <c r="L43" s="174"/>
      <c r="M43" s="92">
        <f>1.5*78%</f>
        <v>1.17</v>
      </c>
      <c r="N43" s="8"/>
    </row>
    <row r="44" spans="1:14" ht="15" customHeight="1" x14ac:dyDescent="0.25">
      <c r="A44" s="99"/>
      <c r="B44" s="100"/>
      <c r="C44" s="100"/>
      <c r="D44" s="100"/>
      <c r="E44" s="101"/>
      <c r="F44" s="84"/>
      <c r="G44" s="227" t="s">
        <v>163</v>
      </c>
      <c r="H44" s="228"/>
      <c r="I44" s="228"/>
      <c r="J44" s="228"/>
      <c r="K44" s="228"/>
      <c r="L44" s="229"/>
      <c r="M44" s="92">
        <f>0.5*78%</f>
        <v>0.39</v>
      </c>
      <c r="N44" s="8"/>
    </row>
    <row r="45" spans="1:14" ht="15.75" customHeight="1" x14ac:dyDescent="0.25">
      <c r="A45" s="163"/>
      <c r="B45" s="164"/>
      <c r="C45" s="164"/>
      <c r="D45" s="164"/>
      <c r="E45" s="165"/>
      <c r="F45" s="84"/>
      <c r="G45" s="172" t="s">
        <v>80</v>
      </c>
      <c r="H45" s="173"/>
      <c r="I45" s="173"/>
      <c r="J45" s="173"/>
      <c r="K45" s="173"/>
      <c r="L45" s="174"/>
      <c r="M45" s="92">
        <f>0.75*78%</f>
        <v>0.58499999999999996</v>
      </c>
      <c r="N45" s="8"/>
    </row>
    <row r="46" spans="1:14" x14ac:dyDescent="0.25">
      <c r="A46" s="217" t="s">
        <v>3</v>
      </c>
      <c r="B46" s="217"/>
      <c r="C46" s="217"/>
      <c r="D46" s="217"/>
      <c r="E46" s="217"/>
      <c r="F46" s="98">
        <f>SUM(F18:F43)</f>
        <v>40.200000000000003</v>
      </c>
      <c r="G46" s="217" t="s">
        <v>3</v>
      </c>
      <c r="H46" s="217"/>
      <c r="I46" s="217"/>
      <c r="J46" s="217"/>
      <c r="K46" s="217"/>
      <c r="L46" s="217"/>
      <c r="M46" s="132">
        <f>M18+M19+M20+M21+M22+M23+M24+M26+M28+M29+M36+M37+M39+M38+M40+M42+M43+M45+M44</f>
        <v>18.915000000000006</v>
      </c>
      <c r="N46" s="8"/>
    </row>
    <row r="47" spans="1:14" ht="27.7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90"/>
      <c r="N47" s="8"/>
    </row>
    <row r="48" spans="1:14" x14ac:dyDescent="0.25">
      <c r="A48" s="87" t="s">
        <v>172</v>
      </c>
      <c r="B48" s="87"/>
      <c r="C48" s="87"/>
      <c r="D48" s="87"/>
      <c r="E48" s="87"/>
      <c r="F48" s="8"/>
      <c r="G48" s="8"/>
      <c r="H48" s="8"/>
      <c r="I48" s="8"/>
      <c r="J48" s="8"/>
      <c r="K48" s="8"/>
      <c r="L48" s="8"/>
      <c r="M48" s="8"/>
      <c r="N48" s="8"/>
    </row>
    <row r="49" spans="1:14" ht="12.75" customHeight="1" x14ac:dyDescent="0.25">
      <c r="A49" s="11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1:14" ht="15" customHeight="1" x14ac:dyDescent="0.25">
      <c r="A50" s="222" t="s">
        <v>65</v>
      </c>
      <c r="B50" s="223"/>
      <c r="C50" s="223"/>
      <c r="D50" s="223"/>
      <c r="E50" s="223"/>
      <c r="F50" s="223"/>
      <c r="G50" s="223"/>
      <c r="H50" s="223"/>
      <c r="I50" s="223"/>
      <c r="J50" s="223"/>
      <c r="K50" s="223"/>
      <c r="L50" s="223"/>
      <c r="M50" s="223"/>
      <c r="N50" s="8"/>
    </row>
    <row r="51" spans="1:14" ht="60" x14ac:dyDescent="0.25">
      <c r="A51" s="158" t="s">
        <v>4</v>
      </c>
      <c r="B51" s="158"/>
      <c r="C51" s="158"/>
      <c r="D51" s="158"/>
      <c r="E51" s="158"/>
      <c r="F51" s="6" t="s">
        <v>5</v>
      </c>
      <c r="G51" s="6" t="s">
        <v>1</v>
      </c>
      <c r="H51" s="6" t="s">
        <v>122</v>
      </c>
      <c r="I51" s="6" t="s">
        <v>124</v>
      </c>
      <c r="J51" s="6" t="s">
        <v>126</v>
      </c>
      <c r="K51" s="6" t="s">
        <v>121</v>
      </c>
      <c r="L51" s="6" t="s">
        <v>128</v>
      </c>
      <c r="M51" s="8"/>
      <c r="N51" s="8"/>
    </row>
    <row r="52" spans="1:14" hidden="1" x14ac:dyDescent="0.25">
      <c r="A52" s="216"/>
      <c r="B52" s="216"/>
      <c r="C52" s="216"/>
      <c r="D52" s="216"/>
      <c r="E52" s="216"/>
      <c r="F52" s="7"/>
      <c r="G52" s="7"/>
      <c r="H52" s="7"/>
      <c r="I52" s="7"/>
      <c r="J52" s="12"/>
      <c r="K52" s="12"/>
      <c r="L52" s="12"/>
      <c r="M52" s="8"/>
      <c r="N52" s="8"/>
    </row>
    <row r="53" spans="1:14" hidden="1" x14ac:dyDescent="0.25">
      <c r="A53" s="216"/>
      <c r="B53" s="216"/>
      <c r="C53" s="216"/>
      <c r="D53" s="216"/>
      <c r="E53" s="216"/>
      <c r="F53" s="7"/>
      <c r="G53" s="7"/>
      <c r="H53" s="7"/>
      <c r="I53" s="7"/>
      <c r="J53" s="12"/>
      <c r="K53" s="12"/>
      <c r="L53" s="12"/>
      <c r="M53" s="8"/>
      <c r="N53" s="8"/>
    </row>
    <row r="54" spans="1:14" x14ac:dyDescent="0.25">
      <c r="A54" s="224">
        <v>1</v>
      </c>
      <c r="B54" s="225"/>
      <c r="C54" s="225"/>
      <c r="D54" s="225"/>
      <c r="E54" s="226"/>
      <c r="F54" s="7">
        <v>2</v>
      </c>
      <c r="G54" s="7">
        <v>3</v>
      </c>
      <c r="H54" s="7" t="s">
        <v>123</v>
      </c>
      <c r="I54" s="7" t="s">
        <v>125</v>
      </c>
      <c r="J54" s="13">
        <v>6</v>
      </c>
      <c r="K54" s="13" t="s">
        <v>127</v>
      </c>
      <c r="L54" s="13" t="s">
        <v>68</v>
      </c>
      <c r="M54" s="8"/>
      <c r="N54" s="8"/>
    </row>
    <row r="55" spans="1:14" x14ac:dyDescent="0.25">
      <c r="A55" s="166" t="s">
        <v>64</v>
      </c>
      <c r="B55" s="166"/>
      <c r="C55" s="166"/>
      <c r="D55" s="166"/>
      <c r="E55" s="166"/>
      <c r="F55" s="51">
        <v>14465.48</v>
      </c>
      <c r="G55" s="51">
        <v>40.200000000000003</v>
      </c>
      <c r="H55" s="51">
        <v>6978147.1600000001</v>
      </c>
      <c r="I55" s="51">
        <f>H55*1.302</f>
        <v>9085547.6023200005</v>
      </c>
      <c r="J55" s="95">
        <v>247</v>
      </c>
      <c r="K55" s="51">
        <f>I55/J55</f>
        <v>36783.593531659921</v>
      </c>
      <c r="L55" s="102">
        <f>I55/12618816.11*100</f>
        <v>72.000000024724983</v>
      </c>
      <c r="M55" s="8"/>
      <c r="N55" s="8"/>
    </row>
    <row r="56" spans="1:14" ht="15.75" thickBot="1" x14ac:dyDescent="0.3">
      <c r="A56" s="216"/>
      <c r="B56" s="216"/>
      <c r="C56" s="216"/>
      <c r="D56" s="216"/>
      <c r="E56" s="216"/>
      <c r="F56" s="51"/>
      <c r="G56" s="51"/>
      <c r="H56" s="51"/>
      <c r="I56" s="95"/>
      <c r="J56" s="102"/>
      <c r="K56" s="96"/>
      <c r="L56" s="96"/>
      <c r="M56" s="8"/>
      <c r="N56" s="8"/>
    </row>
    <row r="57" spans="1:14" hidden="1" x14ac:dyDescent="0.25">
      <c r="A57" s="216"/>
      <c r="B57" s="216"/>
      <c r="C57" s="216"/>
      <c r="D57" s="216"/>
      <c r="E57" s="216"/>
      <c r="F57" s="17"/>
      <c r="G57" s="17"/>
      <c r="H57" s="17"/>
      <c r="I57" s="37"/>
      <c r="J57" s="16"/>
      <c r="K57" s="17"/>
      <c r="L57" s="17"/>
      <c r="M57" s="8"/>
      <c r="N57" s="8"/>
    </row>
    <row r="58" spans="1:14" ht="15.75" thickBot="1" x14ac:dyDescent="0.3">
      <c r="A58" s="217" t="s">
        <v>129</v>
      </c>
      <c r="B58" s="217"/>
      <c r="C58" s="217"/>
      <c r="D58" s="217"/>
      <c r="E58" s="217"/>
      <c r="F58" s="69"/>
      <c r="G58" s="69"/>
      <c r="H58" s="146"/>
      <c r="I58" s="148">
        <f>I55</f>
        <v>9085547.6023200005</v>
      </c>
      <c r="J58" s="147"/>
      <c r="K58" s="68">
        <f>K55</f>
        <v>36783.593531659921</v>
      </c>
      <c r="L58" s="14"/>
      <c r="M58" s="8"/>
      <c r="N58" s="8"/>
    </row>
    <row r="59" spans="1:14" x14ac:dyDescent="0.25">
      <c r="A59" s="18"/>
      <c r="B59" s="18"/>
      <c r="C59" s="18"/>
      <c r="D59" s="18"/>
      <c r="E59" s="18"/>
      <c r="F59" s="19"/>
      <c r="G59" s="19"/>
      <c r="H59" s="19"/>
      <c r="I59" s="19"/>
      <c r="J59" s="20"/>
      <c r="K59" s="21"/>
      <c r="L59" s="21"/>
      <c r="M59" s="8"/>
      <c r="N59" s="8"/>
    </row>
    <row r="60" spans="1:14" ht="16.5" customHeight="1" x14ac:dyDescent="0.25">
      <c r="A60" s="18"/>
      <c r="B60" s="18"/>
      <c r="C60" s="18"/>
      <c r="D60" s="18"/>
      <c r="E60" s="18"/>
      <c r="F60" s="19"/>
      <c r="G60" s="19"/>
      <c r="H60" s="19"/>
      <c r="I60" s="19"/>
      <c r="J60" s="20"/>
      <c r="K60" s="21"/>
      <c r="L60" s="21"/>
      <c r="M60" s="8"/>
      <c r="N60" s="8"/>
    </row>
    <row r="61" spans="1:14" ht="99.75" customHeight="1" x14ac:dyDescent="0.25">
      <c r="A61" s="18"/>
      <c r="B61" s="18"/>
      <c r="C61" s="18"/>
      <c r="D61" s="18"/>
      <c r="E61" s="18"/>
      <c r="F61" s="19"/>
      <c r="G61" s="19"/>
      <c r="H61" s="19"/>
      <c r="I61" s="19"/>
      <c r="J61" s="20"/>
      <c r="K61" s="21"/>
      <c r="L61" s="21"/>
      <c r="M61" s="8"/>
      <c r="N61" s="8"/>
    </row>
    <row r="62" spans="1:14" ht="98.25" hidden="1" customHeight="1" x14ac:dyDescent="0.25">
      <c r="A62" s="18"/>
      <c r="B62" s="18"/>
      <c r="C62" s="18"/>
      <c r="D62" s="18"/>
      <c r="E62" s="18"/>
      <c r="F62" s="22"/>
      <c r="G62" s="22"/>
      <c r="H62" s="22"/>
      <c r="I62" s="22"/>
      <c r="J62" s="22"/>
      <c r="K62" s="23"/>
      <c r="L62" s="22"/>
      <c r="M62" s="23"/>
      <c r="N62" s="8"/>
    </row>
    <row r="63" spans="1:14" hidden="1" x14ac:dyDescent="0.25">
      <c r="A63" s="190" t="s">
        <v>16</v>
      </c>
      <c r="B63" s="190"/>
      <c r="C63" s="190"/>
      <c r="D63" s="190"/>
      <c r="E63" s="190"/>
      <c r="F63" s="190"/>
      <c r="G63" s="190"/>
      <c r="H63" s="190"/>
      <c r="I63" s="190"/>
      <c r="J63" s="190"/>
      <c r="K63" s="190"/>
      <c r="L63" s="190"/>
      <c r="M63" s="190"/>
      <c r="N63" s="8"/>
    </row>
    <row r="64" spans="1:14" hidden="1" x14ac:dyDescent="0.2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8"/>
    </row>
    <row r="65" spans="1:14" ht="80.25" hidden="1" customHeight="1" x14ac:dyDescent="0.25">
      <c r="A65" s="218" t="s">
        <v>7</v>
      </c>
      <c r="B65" s="218"/>
      <c r="C65" s="218"/>
      <c r="D65" s="218"/>
      <c r="E65" s="218"/>
      <c r="F65" s="25" t="s">
        <v>8</v>
      </c>
      <c r="G65" s="25" t="s">
        <v>9</v>
      </c>
      <c r="H65" s="25" t="s">
        <v>10</v>
      </c>
      <c r="I65" s="25" t="s">
        <v>11</v>
      </c>
      <c r="J65" s="25"/>
      <c r="K65" s="25" t="s">
        <v>12</v>
      </c>
      <c r="L65" s="25" t="s">
        <v>13</v>
      </c>
      <c r="M65" s="25" t="s">
        <v>6</v>
      </c>
      <c r="N65" s="8"/>
    </row>
    <row r="66" spans="1:14" ht="15" hidden="1" customHeight="1" x14ac:dyDescent="0.25">
      <c r="A66" s="219">
        <v>1</v>
      </c>
      <c r="B66" s="220"/>
      <c r="C66" s="220"/>
      <c r="D66" s="220"/>
      <c r="E66" s="221"/>
      <c r="F66" s="25">
        <v>2</v>
      </c>
      <c r="G66" s="25">
        <v>3</v>
      </c>
      <c r="H66" s="25">
        <v>4</v>
      </c>
      <c r="I66" s="25" t="s">
        <v>66</v>
      </c>
      <c r="J66" s="25"/>
      <c r="K66" s="25">
        <v>6</v>
      </c>
      <c r="L66" s="25">
        <v>7</v>
      </c>
      <c r="M66" s="25" t="s">
        <v>67</v>
      </c>
      <c r="N66" s="8"/>
    </row>
    <row r="67" spans="1:14" ht="15" hidden="1" customHeight="1" x14ac:dyDescent="0.25">
      <c r="A67" s="215" t="s">
        <v>82</v>
      </c>
      <c r="B67" s="215"/>
      <c r="C67" s="215"/>
      <c r="D67" s="215"/>
      <c r="E67" s="215"/>
      <c r="F67" s="26" t="s">
        <v>14</v>
      </c>
      <c r="G67" s="25">
        <v>7</v>
      </c>
      <c r="H67" s="26">
        <v>10</v>
      </c>
      <c r="I67" s="27">
        <f>G67/H67</f>
        <v>0.7</v>
      </c>
      <c r="J67" s="27"/>
      <c r="K67" s="25">
        <v>20</v>
      </c>
      <c r="L67" s="28">
        <v>7100</v>
      </c>
      <c r="M67" s="28">
        <f>I67*L67</f>
        <v>4970</v>
      </c>
      <c r="N67" s="8"/>
    </row>
    <row r="68" spans="1:14" ht="15" hidden="1" customHeight="1" x14ac:dyDescent="0.25">
      <c r="A68" s="215" t="s">
        <v>83</v>
      </c>
      <c r="B68" s="215"/>
      <c r="C68" s="215"/>
      <c r="D68" s="215"/>
      <c r="E68" s="215"/>
      <c r="F68" s="26" t="s">
        <v>14</v>
      </c>
      <c r="G68" s="25">
        <v>1</v>
      </c>
      <c r="H68" s="26">
        <v>10</v>
      </c>
      <c r="I68" s="27">
        <f t="shared" ref="I68:I84" si="1">G68/H68</f>
        <v>0.1</v>
      </c>
      <c r="J68" s="27"/>
      <c r="K68" s="25">
        <v>20</v>
      </c>
      <c r="L68" s="28">
        <v>538700</v>
      </c>
      <c r="M68" s="28">
        <f t="shared" ref="M68:M85" si="2">I68*L68</f>
        <v>53870</v>
      </c>
      <c r="N68" s="8"/>
    </row>
    <row r="69" spans="1:14" ht="15" hidden="1" customHeight="1" x14ac:dyDescent="0.25">
      <c r="A69" s="215" t="s">
        <v>84</v>
      </c>
      <c r="B69" s="215"/>
      <c r="C69" s="215"/>
      <c r="D69" s="215"/>
      <c r="E69" s="215"/>
      <c r="F69" s="26" t="s">
        <v>14</v>
      </c>
      <c r="G69" s="25">
        <v>1</v>
      </c>
      <c r="H69" s="26">
        <v>10</v>
      </c>
      <c r="I69" s="27">
        <f t="shared" si="1"/>
        <v>0.1</v>
      </c>
      <c r="J69" s="27"/>
      <c r="K69" s="25">
        <v>20</v>
      </c>
      <c r="L69" s="28">
        <v>380000</v>
      </c>
      <c r="M69" s="28">
        <f t="shared" si="2"/>
        <v>38000</v>
      </c>
      <c r="N69" s="8"/>
    </row>
    <row r="70" spans="1:14" ht="12.75" hidden="1" customHeight="1" x14ac:dyDescent="0.25">
      <c r="A70" s="215"/>
      <c r="B70" s="215"/>
      <c r="C70" s="215"/>
      <c r="D70" s="215"/>
      <c r="E70" s="215"/>
      <c r="F70" s="26" t="s">
        <v>14</v>
      </c>
      <c r="G70" s="25"/>
      <c r="H70" s="26">
        <v>10</v>
      </c>
      <c r="I70" s="27">
        <f t="shared" si="1"/>
        <v>0</v>
      </c>
      <c r="J70" s="27"/>
      <c r="K70" s="25"/>
      <c r="L70" s="28"/>
      <c r="M70" s="28">
        <f t="shared" si="2"/>
        <v>0</v>
      </c>
      <c r="N70" s="8"/>
    </row>
    <row r="71" spans="1:14" ht="15" hidden="1" customHeight="1" x14ac:dyDescent="0.25">
      <c r="A71" s="215"/>
      <c r="B71" s="215"/>
      <c r="C71" s="215"/>
      <c r="D71" s="215"/>
      <c r="E71" s="215"/>
      <c r="F71" s="26" t="s">
        <v>14</v>
      </c>
      <c r="G71" s="25"/>
      <c r="H71" s="26">
        <v>10</v>
      </c>
      <c r="I71" s="27">
        <f t="shared" si="1"/>
        <v>0</v>
      </c>
      <c r="J71" s="27"/>
      <c r="K71" s="25"/>
      <c r="L71" s="28"/>
      <c r="M71" s="28">
        <f t="shared" si="2"/>
        <v>0</v>
      </c>
      <c r="N71" s="8"/>
    </row>
    <row r="72" spans="1:14" ht="15" hidden="1" customHeight="1" x14ac:dyDescent="0.25">
      <c r="A72" s="212"/>
      <c r="B72" s="213"/>
      <c r="C72" s="213"/>
      <c r="D72" s="213"/>
      <c r="E72" s="214"/>
      <c r="F72" s="26" t="s">
        <v>14</v>
      </c>
      <c r="G72" s="25"/>
      <c r="H72" s="26">
        <v>10</v>
      </c>
      <c r="I72" s="27">
        <f t="shared" si="1"/>
        <v>0</v>
      </c>
      <c r="J72" s="27"/>
      <c r="K72" s="25"/>
      <c r="L72" s="28"/>
      <c r="M72" s="28">
        <f t="shared" si="2"/>
        <v>0</v>
      </c>
      <c r="N72" s="8"/>
    </row>
    <row r="73" spans="1:14" ht="15" hidden="1" customHeight="1" x14ac:dyDescent="0.25">
      <c r="A73" s="212"/>
      <c r="B73" s="213"/>
      <c r="C73" s="213"/>
      <c r="D73" s="213"/>
      <c r="E73" s="214"/>
      <c r="F73" s="26" t="s">
        <v>14</v>
      </c>
      <c r="G73" s="25"/>
      <c r="H73" s="26">
        <v>10</v>
      </c>
      <c r="I73" s="27">
        <f t="shared" si="1"/>
        <v>0</v>
      </c>
      <c r="J73" s="27"/>
      <c r="K73" s="25"/>
      <c r="L73" s="28"/>
      <c r="M73" s="28">
        <f t="shared" si="2"/>
        <v>0</v>
      </c>
      <c r="N73" s="8"/>
    </row>
    <row r="74" spans="1:14" ht="15" hidden="1" customHeight="1" x14ac:dyDescent="0.25">
      <c r="A74" s="212"/>
      <c r="B74" s="213"/>
      <c r="C74" s="213"/>
      <c r="D74" s="213"/>
      <c r="E74" s="214"/>
      <c r="F74" s="26" t="s">
        <v>14</v>
      </c>
      <c r="G74" s="25"/>
      <c r="H74" s="26">
        <v>10</v>
      </c>
      <c r="I74" s="27">
        <f t="shared" si="1"/>
        <v>0</v>
      </c>
      <c r="J74" s="27"/>
      <c r="K74" s="25"/>
      <c r="L74" s="28"/>
      <c r="M74" s="28">
        <f t="shared" si="2"/>
        <v>0</v>
      </c>
      <c r="N74" s="8"/>
    </row>
    <row r="75" spans="1:14" ht="15" hidden="1" customHeight="1" x14ac:dyDescent="0.25">
      <c r="A75" s="212"/>
      <c r="B75" s="213"/>
      <c r="C75" s="213"/>
      <c r="D75" s="213"/>
      <c r="E75" s="214"/>
      <c r="F75" s="26" t="s">
        <v>14</v>
      </c>
      <c r="G75" s="25"/>
      <c r="H75" s="26">
        <v>10</v>
      </c>
      <c r="I75" s="27">
        <f t="shared" si="1"/>
        <v>0</v>
      </c>
      <c r="J75" s="27"/>
      <c r="K75" s="25"/>
      <c r="L75" s="28"/>
      <c r="M75" s="28">
        <f t="shared" si="2"/>
        <v>0</v>
      </c>
      <c r="N75" s="8"/>
    </row>
    <row r="76" spans="1:14" ht="15" hidden="1" customHeight="1" x14ac:dyDescent="0.25">
      <c r="A76" s="212"/>
      <c r="B76" s="213"/>
      <c r="C76" s="213"/>
      <c r="D76" s="213"/>
      <c r="E76" s="214"/>
      <c r="F76" s="26" t="s">
        <v>14</v>
      </c>
      <c r="G76" s="25"/>
      <c r="H76" s="26">
        <v>10</v>
      </c>
      <c r="I76" s="27">
        <f t="shared" si="1"/>
        <v>0</v>
      </c>
      <c r="J76" s="27"/>
      <c r="K76" s="25"/>
      <c r="L76" s="28"/>
      <c r="M76" s="28">
        <f t="shared" si="2"/>
        <v>0</v>
      </c>
      <c r="N76" s="8"/>
    </row>
    <row r="77" spans="1:14" hidden="1" x14ac:dyDescent="0.25">
      <c r="A77" s="209"/>
      <c r="B77" s="210"/>
      <c r="C77" s="210"/>
      <c r="D77" s="210"/>
      <c r="E77" s="211"/>
      <c r="F77" s="26" t="s">
        <v>14</v>
      </c>
      <c r="G77" s="26"/>
      <c r="H77" s="26">
        <v>10</v>
      </c>
      <c r="I77" s="27">
        <f t="shared" si="1"/>
        <v>0</v>
      </c>
      <c r="J77" s="27"/>
      <c r="K77" s="26"/>
      <c r="L77" s="29"/>
      <c r="M77" s="28">
        <f t="shared" si="2"/>
        <v>0</v>
      </c>
      <c r="N77" s="8"/>
    </row>
    <row r="78" spans="1:14" hidden="1" x14ac:dyDescent="0.25">
      <c r="A78" s="209"/>
      <c r="B78" s="210"/>
      <c r="C78" s="210"/>
      <c r="D78" s="210"/>
      <c r="E78" s="211"/>
      <c r="F78" s="26" t="s">
        <v>14</v>
      </c>
      <c r="G78" s="26"/>
      <c r="H78" s="26">
        <v>10</v>
      </c>
      <c r="I78" s="27">
        <f t="shared" si="1"/>
        <v>0</v>
      </c>
      <c r="J78" s="27"/>
      <c r="K78" s="26"/>
      <c r="L78" s="29"/>
      <c r="M78" s="28">
        <f t="shared" si="2"/>
        <v>0</v>
      </c>
      <c r="N78" s="8"/>
    </row>
    <row r="79" spans="1:14" hidden="1" x14ac:dyDescent="0.25">
      <c r="A79" s="209"/>
      <c r="B79" s="210"/>
      <c r="C79" s="210"/>
      <c r="D79" s="210"/>
      <c r="E79" s="211"/>
      <c r="F79" s="26" t="s">
        <v>14</v>
      </c>
      <c r="G79" s="26"/>
      <c r="H79" s="26">
        <v>10</v>
      </c>
      <c r="I79" s="27">
        <f t="shared" si="1"/>
        <v>0</v>
      </c>
      <c r="J79" s="27"/>
      <c r="K79" s="26"/>
      <c r="L79" s="29"/>
      <c r="M79" s="28">
        <f t="shared" si="2"/>
        <v>0</v>
      </c>
      <c r="N79" s="8"/>
    </row>
    <row r="80" spans="1:14" hidden="1" x14ac:dyDescent="0.25">
      <c r="A80" s="209"/>
      <c r="B80" s="210"/>
      <c r="C80" s="210"/>
      <c r="D80" s="210"/>
      <c r="E80" s="211"/>
      <c r="F80" s="26" t="s">
        <v>14</v>
      </c>
      <c r="G80" s="26"/>
      <c r="H80" s="26">
        <v>10</v>
      </c>
      <c r="I80" s="27">
        <f t="shared" si="1"/>
        <v>0</v>
      </c>
      <c r="J80" s="27"/>
      <c r="K80" s="26"/>
      <c r="L80" s="29"/>
      <c r="M80" s="28">
        <f t="shared" si="2"/>
        <v>0</v>
      </c>
      <c r="N80" s="8"/>
    </row>
    <row r="81" spans="1:14" hidden="1" x14ac:dyDescent="0.25">
      <c r="A81" s="209"/>
      <c r="B81" s="210"/>
      <c r="C81" s="210"/>
      <c r="D81" s="210"/>
      <c r="E81" s="211"/>
      <c r="F81" s="26" t="s">
        <v>14</v>
      </c>
      <c r="G81" s="26"/>
      <c r="H81" s="26">
        <v>10</v>
      </c>
      <c r="I81" s="27">
        <f t="shared" si="1"/>
        <v>0</v>
      </c>
      <c r="J81" s="27"/>
      <c r="K81" s="26"/>
      <c r="L81" s="29"/>
      <c r="M81" s="28">
        <f t="shared" si="2"/>
        <v>0</v>
      </c>
      <c r="N81" s="8"/>
    </row>
    <row r="82" spans="1:14" hidden="1" x14ac:dyDescent="0.25">
      <c r="A82" s="209"/>
      <c r="B82" s="210"/>
      <c r="C82" s="210"/>
      <c r="D82" s="210"/>
      <c r="E82" s="211"/>
      <c r="F82" s="26" t="s">
        <v>14</v>
      </c>
      <c r="G82" s="26"/>
      <c r="H82" s="26">
        <v>10</v>
      </c>
      <c r="I82" s="27">
        <f t="shared" si="1"/>
        <v>0</v>
      </c>
      <c r="J82" s="27"/>
      <c r="K82" s="26"/>
      <c r="L82" s="29"/>
      <c r="M82" s="28">
        <f t="shared" si="2"/>
        <v>0</v>
      </c>
      <c r="N82" s="8"/>
    </row>
    <row r="83" spans="1:14" hidden="1" x14ac:dyDescent="0.25">
      <c r="A83" s="209"/>
      <c r="B83" s="210"/>
      <c r="C83" s="210"/>
      <c r="D83" s="210"/>
      <c r="E83" s="211"/>
      <c r="F83" s="26" t="s">
        <v>14</v>
      </c>
      <c r="G83" s="26"/>
      <c r="H83" s="26">
        <v>10</v>
      </c>
      <c r="I83" s="27">
        <f t="shared" si="1"/>
        <v>0</v>
      </c>
      <c r="J83" s="27"/>
      <c r="K83" s="26"/>
      <c r="L83" s="29"/>
      <c r="M83" s="28">
        <f t="shared" si="2"/>
        <v>0</v>
      </c>
      <c r="N83" s="8"/>
    </row>
    <row r="84" spans="1:14" hidden="1" x14ac:dyDescent="0.25">
      <c r="A84" s="209"/>
      <c r="B84" s="210"/>
      <c r="C84" s="210"/>
      <c r="D84" s="210"/>
      <c r="E84" s="211"/>
      <c r="F84" s="26" t="s">
        <v>14</v>
      </c>
      <c r="G84" s="26"/>
      <c r="H84" s="26">
        <v>10</v>
      </c>
      <c r="I84" s="27">
        <f t="shared" si="1"/>
        <v>0</v>
      </c>
      <c r="J84" s="27"/>
      <c r="K84" s="26"/>
      <c r="L84" s="29"/>
      <c r="M84" s="28">
        <f t="shared" si="2"/>
        <v>0</v>
      </c>
      <c r="N84" s="8"/>
    </row>
    <row r="85" spans="1:14" hidden="1" x14ac:dyDescent="0.25">
      <c r="A85" s="201" t="s">
        <v>156</v>
      </c>
      <c r="B85" s="201"/>
      <c r="C85" s="201"/>
      <c r="D85" s="201"/>
      <c r="E85" s="201"/>
      <c r="F85" s="26"/>
      <c r="G85" s="26"/>
      <c r="H85" s="26"/>
      <c r="I85" s="30"/>
      <c r="J85" s="30"/>
      <c r="K85" s="26"/>
      <c r="L85" s="29"/>
      <c r="M85" s="29">
        <f t="shared" si="2"/>
        <v>0</v>
      </c>
      <c r="N85" s="8"/>
    </row>
    <row r="86" spans="1:14" ht="57" hidden="1" customHeight="1" x14ac:dyDescent="0.25">
      <c r="A86" s="202" t="s">
        <v>15</v>
      </c>
      <c r="B86" s="203"/>
      <c r="C86" s="203"/>
      <c r="D86" s="203"/>
      <c r="E86" s="203"/>
      <c r="F86" s="203"/>
      <c r="G86" s="203"/>
      <c r="H86" s="203"/>
      <c r="I86" s="203"/>
      <c r="J86" s="203"/>
      <c r="K86" s="203"/>
      <c r="L86" s="204"/>
      <c r="M86" s="29">
        <f>M85+M69+M68+M67</f>
        <v>96840</v>
      </c>
      <c r="N86" s="8"/>
    </row>
    <row r="87" spans="1:14" ht="15" customHeight="1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</row>
    <row r="88" spans="1:14" x14ac:dyDescent="0.25">
      <c r="A88" s="156" t="s">
        <v>17</v>
      </c>
      <c r="B88" s="156"/>
      <c r="C88" s="156"/>
      <c r="D88" s="156"/>
      <c r="E88" s="156"/>
      <c r="F88" s="156"/>
      <c r="G88" s="156"/>
      <c r="H88" s="156"/>
      <c r="I88" s="156"/>
      <c r="J88" s="156"/>
      <c r="K88" s="156"/>
      <c r="L88" s="156"/>
      <c r="M88" s="156"/>
      <c r="N88" s="8"/>
    </row>
    <row r="89" spans="1:14" x14ac:dyDescent="0.25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8"/>
    </row>
    <row r="90" spans="1:14" ht="30.75" hidden="1" customHeight="1" x14ac:dyDescent="0.25">
      <c r="A90" s="205"/>
      <c r="B90" s="205"/>
      <c r="C90" s="205"/>
      <c r="D90" s="205"/>
      <c r="E90" s="205"/>
      <c r="F90" s="205"/>
      <c r="G90" s="205"/>
      <c r="H90" s="205"/>
      <c r="I90" s="205"/>
      <c r="J90" s="205"/>
      <c r="K90" s="205"/>
      <c r="L90" s="205"/>
      <c r="M90" s="32"/>
      <c r="N90" s="8"/>
    </row>
    <row r="91" spans="1:14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</row>
    <row r="92" spans="1:14" ht="73.5" customHeight="1" x14ac:dyDescent="0.25">
      <c r="A92" s="158" t="s">
        <v>18</v>
      </c>
      <c r="B92" s="158"/>
      <c r="C92" s="158"/>
      <c r="D92" s="158"/>
      <c r="E92" s="158"/>
      <c r="F92" s="6" t="s">
        <v>8</v>
      </c>
      <c r="G92" s="33" t="s">
        <v>142</v>
      </c>
      <c r="H92" s="6" t="s">
        <v>116</v>
      </c>
      <c r="I92" s="6" t="s">
        <v>130</v>
      </c>
      <c r="J92" s="34" t="s">
        <v>126</v>
      </c>
      <c r="K92" s="34" t="s">
        <v>121</v>
      </c>
      <c r="L92" s="8"/>
      <c r="M92" s="8"/>
      <c r="N92" s="8"/>
    </row>
    <row r="93" spans="1:14" ht="18.75" customHeight="1" x14ac:dyDescent="0.25">
      <c r="A93" s="206">
        <v>1</v>
      </c>
      <c r="B93" s="207"/>
      <c r="C93" s="207"/>
      <c r="D93" s="207"/>
      <c r="E93" s="208"/>
      <c r="F93" s="6">
        <v>2</v>
      </c>
      <c r="G93" s="6">
        <v>3</v>
      </c>
      <c r="H93" s="34">
        <v>4</v>
      </c>
      <c r="I93" s="34">
        <v>5</v>
      </c>
      <c r="J93" s="35">
        <v>6</v>
      </c>
      <c r="K93" s="35" t="s">
        <v>127</v>
      </c>
      <c r="L93" s="8"/>
      <c r="M93" s="36"/>
      <c r="N93" s="8"/>
    </row>
    <row r="94" spans="1:14" x14ac:dyDescent="0.25">
      <c r="A94" s="196" t="s">
        <v>24</v>
      </c>
      <c r="B94" s="196"/>
      <c r="C94" s="196"/>
      <c r="D94" s="196"/>
      <c r="E94" s="196"/>
      <c r="F94" s="17" t="s">
        <v>27</v>
      </c>
      <c r="G94" s="96">
        <f>I94/H94</f>
        <v>17.903624985870163</v>
      </c>
      <c r="H94" s="96">
        <v>7873.41</v>
      </c>
      <c r="I94" s="51">
        <v>140962.57999999999</v>
      </c>
      <c r="J94" s="95">
        <v>247</v>
      </c>
      <c r="K94" s="51">
        <f>I94/J94</f>
        <v>570.69870445344122</v>
      </c>
      <c r="L94" s="8"/>
      <c r="M94" s="22"/>
      <c r="N94" s="8"/>
    </row>
    <row r="95" spans="1:14" x14ac:dyDescent="0.25">
      <c r="A95" s="196" t="s">
        <v>25</v>
      </c>
      <c r="B95" s="196"/>
      <c r="C95" s="196"/>
      <c r="D95" s="196"/>
      <c r="E95" s="196"/>
      <c r="F95" s="17" t="s">
        <v>28</v>
      </c>
      <c r="G95" s="96">
        <f>I95/H95</f>
        <v>380.13818584169206</v>
      </c>
      <c r="H95" s="96">
        <v>1798.52</v>
      </c>
      <c r="I95" s="51">
        <v>683686.13</v>
      </c>
      <c r="J95" s="95">
        <v>247</v>
      </c>
      <c r="K95" s="51">
        <f>I95/J95</f>
        <v>2767.9600404858302</v>
      </c>
      <c r="L95" s="8"/>
      <c r="M95" s="8"/>
      <c r="N95" s="8"/>
    </row>
    <row r="96" spans="1:14" x14ac:dyDescent="0.25">
      <c r="A96" s="196" t="s">
        <v>131</v>
      </c>
      <c r="B96" s="196"/>
      <c r="C96" s="196"/>
      <c r="D96" s="196"/>
      <c r="E96" s="196"/>
      <c r="F96" s="17" t="s">
        <v>29</v>
      </c>
      <c r="G96" s="96">
        <f t="shared" ref="G96" si="3">I96/H96</f>
        <v>411.33286647992526</v>
      </c>
      <c r="H96" s="96">
        <v>42.84</v>
      </c>
      <c r="I96" s="51">
        <v>17621.5</v>
      </c>
      <c r="J96" s="95">
        <v>247</v>
      </c>
      <c r="K96" s="51">
        <f>I96/J96</f>
        <v>71.34210526315789</v>
      </c>
      <c r="L96" s="8"/>
      <c r="M96" s="8"/>
      <c r="N96" s="8"/>
    </row>
    <row r="97" spans="1:14" x14ac:dyDescent="0.25">
      <c r="A97" s="197" t="s">
        <v>26</v>
      </c>
      <c r="B97" s="197"/>
      <c r="C97" s="197"/>
      <c r="D97" s="197"/>
      <c r="E97" s="197"/>
      <c r="F97" s="37" t="s">
        <v>29</v>
      </c>
      <c r="G97" s="96">
        <f t="shared" ref="G97:G98" si="4">I97/H97</f>
        <v>383.91601218143933</v>
      </c>
      <c r="H97" s="103">
        <v>62.39</v>
      </c>
      <c r="I97" s="138">
        <v>23952.52</v>
      </c>
      <c r="J97" s="95">
        <v>247</v>
      </c>
      <c r="K97" s="51">
        <f>I97/J97</f>
        <v>96.973765182186241</v>
      </c>
      <c r="L97" s="8"/>
      <c r="M97" s="8"/>
      <c r="N97" s="8"/>
    </row>
    <row r="98" spans="1:14" ht="15.75" thickBot="1" x14ac:dyDescent="0.3">
      <c r="A98" s="197" t="s">
        <v>32</v>
      </c>
      <c r="B98" s="197"/>
      <c r="C98" s="197"/>
      <c r="D98" s="197"/>
      <c r="E98" s="197"/>
      <c r="F98" s="37" t="s">
        <v>29</v>
      </c>
      <c r="G98" s="96">
        <f t="shared" si="4"/>
        <v>7.5191984519020219</v>
      </c>
      <c r="H98" s="103">
        <v>1178.22</v>
      </c>
      <c r="I98" s="138">
        <v>8859.27</v>
      </c>
      <c r="J98" s="95">
        <v>247</v>
      </c>
      <c r="K98" s="51">
        <f>I98/J98</f>
        <v>35.867489878542514</v>
      </c>
      <c r="L98" s="8"/>
      <c r="M98" s="8"/>
      <c r="N98" s="8"/>
    </row>
    <row r="99" spans="1:14" ht="15.75" thickBot="1" x14ac:dyDescent="0.3">
      <c r="A99" s="198" t="s">
        <v>30</v>
      </c>
      <c r="B99" s="199"/>
      <c r="C99" s="199"/>
      <c r="D99" s="199"/>
      <c r="E99" s="200"/>
      <c r="F99" s="38"/>
      <c r="G99" s="121"/>
      <c r="H99" s="121"/>
      <c r="I99" s="119">
        <f>SUM(I94:I98)</f>
        <v>875082</v>
      </c>
      <c r="J99" s="91"/>
      <c r="K99" s="122">
        <f>SUM(K94:K98)</f>
        <v>3542.8421052631579</v>
      </c>
      <c r="L99" s="8"/>
      <c r="M99" s="8"/>
      <c r="N99" s="8"/>
    </row>
    <row r="100" spans="1:14" ht="31.5" customHeight="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</row>
    <row r="101" spans="1:14" x14ac:dyDescent="0.25">
      <c r="A101" s="156" t="s">
        <v>31</v>
      </c>
      <c r="B101" s="156"/>
      <c r="C101" s="156"/>
      <c r="D101" s="156"/>
      <c r="E101" s="156"/>
      <c r="F101" s="156"/>
      <c r="G101" s="156"/>
      <c r="H101" s="156"/>
      <c r="I101" s="156"/>
      <c r="J101" s="156"/>
      <c r="K101" s="156"/>
      <c r="L101" s="156"/>
      <c r="M101" s="156"/>
      <c r="N101" s="8"/>
    </row>
    <row r="102" spans="1:14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</row>
    <row r="103" spans="1:14" ht="60" x14ac:dyDescent="0.25">
      <c r="A103" s="192" t="s">
        <v>34</v>
      </c>
      <c r="B103" s="192"/>
      <c r="C103" s="192"/>
      <c r="D103" s="192"/>
      <c r="E103" s="192"/>
      <c r="F103" s="34" t="s">
        <v>8</v>
      </c>
      <c r="G103" s="34" t="s">
        <v>19</v>
      </c>
      <c r="H103" s="39" t="s">
        <v>133</v>
      </c>
      <c r="I103" s="6" t="s">
        <v>130</v>
      </c>
      <c r="J103" s="34" t="s">
        <v>126</v>
      </c>
      <c r="K103" s="34" t="s">
        <v>121</v>
      </c>
      <c r="L103" s="8"/>
      <c r="M103" s="8"/>
      <c r="N103" s="8"/>
    </row>
    <row r="104" spans="1:14" x14ac:dyDescent="0.25">
      <c r="A104" s="166" t="s">
        <v>165</v>
      </c>
      <c r="B104" s="166"/>
      <c r="C104" s="166"/>
      <c r="D104" s="166"/>
      <c r="E104" s="166"/>
      <c r="F104" s="9" t="s">
        <v>33</v>
      </c>
      <c r="G104" s="92">
        <v>1</v>
      </c>
      <c r="H104" s="104">
        <v>1662</v>
      </c>
      <c r="I104" s="51">
        <v>15556.32</v>
      </c>
      <c r="J104" s="95">
        <v>247</v>
      </c>
      <c r="K104" s="106">
        <f t="shared" ref="K104:K107" si="5">I104/J104</f>
        <v>62.981052631578947</v>
      </c>
      <c r="L104" s="88"/>
      <c r="M104" s="8"/>
      <c r="N104" s="8"/>
    </row>
    <row r="105" spans="1:14" x14ac:dyDescent="0.25">
      <c r="A105" s="166" t="s">
        <v>179</v>
      </c>
      <c r="B105" s="166"/>
      <c r="C105" s="166"/>
      <c r="D105" s="166"/>
      <c r="E105" s="166"/>
      <c r="F105" s="9" t="s">
        <v>33</v>
      </c>
      <c r="G105" s="92">
        <v>1</v>
      </c>
      <c r="H105" s="105">
        <v>3000</v>
      </c>
      <c r="I105" s="102">
        <v>28080</v>
      </c>
      <c r="J105" s="95">
        <v>247</v>
      </c>
      <c r="K105" s="106">
        <f t="shared" si="5"/>
        <v>113.68421052631579</v>
      </c>
      <c r="L105" s="88"/>
      <c r="M105" s="21"/>
      <c r="N105" s="8"/>
    </row>
    <row r="106" spans="1:14" x14ac:dyDescent="0.25">
      <c r="A106" s="166" t="s">
        <v>176</v>
      </c>
      <c r="B106" s="166"/>
      <c r="C106" s="166"/>
      <c r="D106" s="166"/>
      <c r="E106" s="166"/>
      <c r="F106" s="9" t="s">
        <v>33</v>
      </c>
      <c r="G106" s="92">
        <v>1</v>
      </c>
      <c r="H106" s="104">
        <v>1141</v>
      </c>
      <c r="I106" s="51">
        <v>10679.76</v>
      </c>
      <c r="J106" s="95">
        <v>247</v>
      </c>
      <c r="K106" s="106">
        <f t="shared" si="5"/>
        <v>43.237894736842108</v>
      </c>
      <c r="L106" s="88"/>
      <c r="M106" s="8"/>
      <c r="N106" s="8"/>
    </row>
    <row r="107" spans="1:14" x14ac:dyDescent="0.25">
      <c r="A107" s="193" t="s">
        <v>177</v>
      </c>
      <c r="B107" s="194"/>
      <c r="C107" s="194"/>
      <c r="D107" s="194"/>
      <c r="E107" s="195"/>
      <c r="F107" s="9" t="s">
        <v>33</v>
      </c>
      <c r="G107" s="92">
        <v>1</v>
      </c>
      <c r="H107" s="104">
        <v>2100</v>
      </c>
      <c r="I107" s="51">
        <v>19656</v>
      </c>
      <c r="J107" s="95">
        <v>247</v>
      </c>
      <c r="K107" s="106">
        <f t="shared" si="5"/>
        <v>79.578947368421055</v>
      </c>
      <c r="L107" s="88"/>
      <c r="M107" s="8"/>
      <c r="N107" s="8"/>
    </row>
    <row r="108" spans="1:14" x14ac:dyDescent="0.25">
      <c r="A108" s="193" t="s">
        <v>149</v>
      </c>
      <c r="B108" s="180"/>
      <c r="C108" s="180"/>
      <c r="D108" s="180"/>
      <c r="E108" s="181"/>
      <c r="F108" s="9" t="s">
        <v>33</v>
      </c>
      <c r="G108" s="92">
        <v>1</v>
      </c>
      <c r="H108" s="104">
        <v>1062</v>
      </c>
      <c r="I108" s="138">
        <v>4570.0200000000004</v>
      </c>
      <c r="J108" s="95">
        <v>247</v>
      </c>
      <c r="K108" s="106">
        <f t="shared" ref="K108" si="6">I108/J108</f>
        <v>18.502105263157897</v>
      </c>
      <c r="L108" s="88"/>
      <c r="M108" s="8"/>
      <c r="N108" s="8"/>
    </row>
    <row r="109" spans="1:14" s="1" customFormat="1" ht="15.75" thickBot="1" x14ac:dyDescent="0.3">
      <c r="A109" s="193" t="s">
        <v>178</v>
      </c>
      <c r="B109" s="180"/>
      <c r="C109" s="180"/>
      <c r="D109" s="180"/>
      <c r="E109" s="181"/>
      <c r="F109" s="9" t="s">
        <v>33</v>
      </c>
      <c r="G109" s="92">
        <v>1</v>
      </c>
      <c r="H109" s="104">
        <v>800</v>
      </c>
      <c r="I109" s="138">
        <v>7488</v>
      </c>
      <c r="J109" s="95">
        <v>247</v>
      </c>
      <c r="K109" s="106">
        <f>I109/J109</f>
        <v>30.315789473684209</v>
      </c>
      <c r="L109" s="90"/>
      <c r="M109" s="10"/>
      <c r="N109" s="10"/>
    </row>
    <row r="110" spans="1:14" ht="15.75" thickBot="1" x14ac:dyDescent="0.3">
      <c r="A110" s="76" t="s">
        <v>137</v>
      </c>
      <c r="B110" s="77"/>
      <c r="C110" s="77"/>
      <c r="D110" s="77"/>
      <c r="E110" s="77"/>
      <c r="F110" s="77"/>
      <c r="G110" s="123"/>
      <c r="H110" s="123"/>
      <c r="I110" s="124">
        <f>SUM(I104:I109)</f>
        <v>86030.1</v>
      </c>
      <c r="J110" s="88"/>
      <c r="K110" s="125">
        <f>SUM(K104:K109)</f>
        <v>348.3</v>
      </c>
      <c r="L110" s="88"/>
      <c r="M110" s="8"/>
      <c r="N110" s="8"/>
    </row>
    <row r="111" spans="1:14" ht="28.5" customHeight="1" x14ac:dyDescent="0.25">
      <c r="A111" s="8"/>
      <c r="B111" s="8"/>
      <c r="C111" s="8"/>
      <c r="D111" s="8"/>
      <c r="E111" s="8"/>
      <c r="F111" s="8"/>
      <c r="G111" s="88"/>
      <c r="H111" s="88"/>
      <c r="I111" s="88"/>
      <c r="J111" s="88"/>
      <c r="K111" s="88"/>
      <c r="L111" s="88"/>
      <c r="M111" s="8"/>
      <c r="N111" s="8"/>
    </row>
    <row r="112" spans="1:14" x14ac:dyDescent="0.25">
      <c r="A112" s="156" t="s">
        <v>132</v>
      </c>
      <c r="B112" s="156"/>
      <c r="C112" s="156"/>
      <c r="D112" s="156"/>
      <c r="E112" s="156"/>
      <c r="F112" s="156"/>
      <c r="G112" s="156"/>
      <c r="H112" s="156"/>
      <c r="I112" s="156"/>
      <c r="J112" s="156"/>
      <c r="K112" s="156"/>
      <c r="L112" s="156"/>
      <c r="M112" s="156"/>
      <c r="N112" s="8"/>
    </row>
    <row r="113" spans="1:14" x14ac:dyDescent="0.25">
      <c r="F113" s="8"/>
      <c r="G113" s="8"/>
      <c r="H113" s="8"/>
      <c r="I113" s="8"/>
      <c r="J113" s="8"/>
      <c r="K113" s="8"/>
      <c r="L113" s="8"/>
      <c r="M113" s="8"/>
      <c r="N113" s="8"/>
    </row>
    <row r="114" spans="1:14" ht="60" x14ac:dyDescent="0.25">
      <c r="A114" s="158" t="s">
        <v>34</v>
      </c>
      <c r="B114" s="158"/>
      <c r="C114" s="158"/>
      <c r="D114" s="158"/>
      <c r="E114" s="158"/>
      <c r="F114" s="6" t="s">
        <v>144</v>
      </c>
      <c r="G114" s="6" t="s">
        <v>23</v>
      </c>
      <c r="H114" s="6" t="s">
        <v>130</v>
      </c>
      <c r="I114" s="34" t="s">
        <v>126</v>
      </c>
      <c r="J114" s="34" t="s">
        <v>121</v>
      </c>
      <c r="K114" s="8"/>
      <c r="L114" s="8"/>
      <c r="M114" s="8"/>
      <c r="N114" s="8"/>
    </row>
    <row r="115" spans="1:14" hidden="1" x14ac:dyDescent="0.25">
      <c r="A115" s="172"/>
      <c r="B115" s="173"/>
      <c r="C115" s="173"/>
      <c r="D115" s="173"/>
      <c r="E115" s="174"/>
      <c r="F115" s="93"/>
      <c r="G115" s="93"/>
      <c r="H115" s="94"/>
      <c r="I115" s="15"/>
      <c r="J115" s="43"/>
      <c r="K115" s="8"/>
      <c r="L115" s="8"/>
      <c r="M115" s="8"/>
      <c r="N115" s="8"/>
    </row>
    <row r="116" spans="1:14" ht="28.5" customHeight="1" x14ac:dyDescent="0.25">
      <c r="A116" s="178" t="s">
        <v>152</v>
      </c>
      <c r="B116" s="178"/>
      <c r="C116" s="178"/>
      <c r="D116" s="178"/>
      <c r="E116" s="178"/>
      <c r="F116" s="33">
        <v>29</v>
      </c>
      <c r="G116" s="33">
        <v>3613.5</v>
      </c>
      <c r="H116" s="150">
        <v>80705.429999999993</v>
      </c>
      <c r="I116" s="95">
        <v>247</v>
      </c>
      <c r="J116" s="109">
        <f t="shared" ref="J116:J117" si="7">H116/I116</f>
        <v>326.74263157894734</v>
      </c>
      <c r="K116" s="8"/>
      <c r="L116" s="8"/>
      <c r="M116" s="8"/>
      <c r="N116" s="8"/>
    </row>
    <row r="117" spans="1:14" ht="28.5" customHeight="1" x14ac:dyDescent="0.25">
      <c r="A117" s="178" t="s">
        <v>153</v>
      </c>
      <c r="B117" s="178"/>
      <c r="C117" s="178"/>
      <c r="D117" s="178"/>
      <c r="E117" s="178"/>
      <c r="F117" s="33">
        <v>4</v>
      </c>
      <c r="G117" s="33">
        <v>2887</v>
      </c>
      <c r="H117" s="150">
        <v>9007.44</v>
      </c>
      <c r="I117" s="95">
        <v>247</v>
      </c>
      <c r="J117" s="109">
        <f t="shared" si="7"/>
        <v>36.467368421052633</v>
      </c>
      <c r="K117" s="8"/>
      <c r="L117" s="8"/>
      <c r="M117" s="8"/>
      <c r="N117" s="8"/>
    </row>
    <row r="118" spans="1:14" ht="28.5" customHeight="1" thickBot="1" x14ac:dyDescent="0.3">
      <c r="A118" s="172" t="s">
        <v>180</v>
      </c>
      <c r="B118" s="173"/>
      <c r="C118" s="173"/>
      <c r="D118" s="173"/>
      <c r="E118" s="174"/>
      <c r="F118" s="110">
        <v>12</v>
      </c>
      <c r="G118" s="92">
        <v>2282</v>
      </c>
      <c r="H118" s="51">
        <v>21359.52</v>
      </c>
      <c r="I118" s="95">
        <v>247</v>
      </c>
      <c r="J118" s="109">
        <f>H118/I118</f>
        <v>86.475789473684216</v>
      </c>
      <c r="K118" s="8"/>
      <c r="L118" s="8"/>
      <c r="M118" s="8"/>
      <c r="N118" s="8"/>
    </row>
    <row r="119" spans="1:14" hidden="1" x14ac:dyDescent="0.25">
      <c r="A119" s="172"/>
      <c r="B119" s="243"/>
      <c r="C119" s="243"/>
      <c r="D119" s="243"/>
      <c r="E119" s="244"/>
      <c r="F119" s="110"/>
      <c r="G119" s="92"/>
      <c r="H119" s="51"/>
      <c r="I119" s="95"/>
      <c r="J119" s="109"/>
      <c r="K119" s="8"/>
      <c r="L119" s="8"/>
      <c r="M119" s="8"/>
      <c r="N119" s="8"/>
    </row>
    <row r="120" spans="1:14" hidden="1" x14ac:dyDescent="0.25">
      <c r="A120" s="172"/>
      <c r="B120" s="243"/>
      <c r="C120" s="243"/>
      <c r="D120" s="243"/>
      <c r="E120" s="244"/>
      <c r="F120" s="110"/>
      <c r="G120" s="92"/>
      <c r="H120" s="51"/>
      <c r="I120" s="95"/>
      <c r="J120" s="109"/>
      <c r="K120" s="8"/>
      <c r="L120" s="8"/>
      <c r="M120" s="8"/>
      <c r="N120" s="8"/>
    </row>
    <row r="121" spans="1:14" ht="15.75" hidden="1" customHeight="1" x14ac:dyDescent="0.25">
      <c r="A121" s="172"/>
      <c r="B121" s="173"/>
      <c r="C121" s="173"/>
      <c r="D121" s="173"/>
      <c r="E121" s="174"/>
      <c r="F121" s="33"/>
      <c r="G121" s="33"/>
      <c r="H121" s="126"/>
      <c r="I121" s="95"/>
      <c r="J121" s="109"/>
      <c r="K121" s="8"/>
      <c r="L121" s="8"/>
      <c r="M121" s="8"/>
      <c r="N121" s="8"/>
    </row>
    <row r="122" spans="1:14" ht="14.25" hidden="1" customHeight="1" x14ac:dyDescent="0.25">
      <c r="A122" s="178"/>
      <c r="B122" s="178"/>
      <c r="C122" s="178"/>
      <c r="D122" s="178"/>
      <c r="E122" s="178"/>
      <c r="F122" s="33"/>
      <c r="G122" s="33"/>
      <c r="H122" s="126"/>
      <c r="I122" s="95"/>
      <c r="J122" s="109"/>
      <c r="K122" s="8"/>
      <c r="L122" s="8"/>
      <c r="M122" s="8"/>
      <c r="N122" s="8"/>
    </row>
    <row r="123" spans="1:14" ht="16.5" hidden="1" customHeight="1" x14ac:dyDescent="0.25">
      <c r="A123" s="178"/>
      <c r="B123" s="178"/>
      <c r="C123" s="178"/>
      <c r="D123" s="178"/>
      <c r="E123" s="178"/>
      <c r="F123" s="33"/>
      <c r="G123" s="33"/>
      <c r="H123" s="126"/>
      <c r="I123" s="95"/>
      <c r="J123" s="109"/>
      <c r="K123" s="8"/>
      <c r="L123" s="8"/>
      <c r="M123" s="8"/>
      <c r="N123" s="8"/>
    </row>
    <row r="124" spans="1:14" ht="17.25" hidden="1" customHeight="1" thickBot="1" x14ac:dyDescent="0.3">
      <c r="A124" s="172"/>
      <c r="B124" s="173"/>
      <c r="C124" s="173"/>
      <c r="D124" s="173"/>
      <c r="E124" s="174"/>
      <c r="F124" s="110"/>
      <c r="G124" s="92"/>
      <c r="H124" s="51"/>
      <c r="I124" s="95"/>
      <c r="J124" s="109"/>
      <c r="K124" s="8"/>
      <c r="L124" s="8"/>
      <c r="M124" s="8"/>
      <c r="N124" s="8"/>
    </row>
    <row r="125" spans="1:14" ht="20.25" customHeight="1" thickBot="1" x14ac:dyDescent="0.3">
      <c r="A125" s="167" t="s">
        <v>136</v>
      </c>
      <c r="B125" s="168"/>
      <c r="C125" s="168"/>
      <c r="D125" s="168"/>
      <c r="E125" s="169"/>
      <c r="F125" s="127"/>
      <c r="G125" s="127"/>
      <c r="H125" s="119">
        <f>H124+H123+H122+H121+H118+H117+H116+H115+H119+H120</f>
        <v>111072.38999999998</v>
      </c>
      <c r="I125" s="88"/>
      <c r="J125" s="120">
        <f>J124+J123+J122+J121+J118+J117+J116+J115+J119+J120</f>
        <v>449.68578947368417</v>
      </c>
      <c r="K125" s="8"/>
      <c r="L125" s="44"/>
      <c r="M125" s="8"/>
      <c r="N125" s="8"/>
    </row>
    <row r="126" spans="1:14" ht="51.75" customHeight="1" x14ac:dyDescent="0.25">
      <c r="A126" s="107"/>
      <c r="B126" s="108"/>
      <c r="C126" s="108"/>
      <c r="D126" s="108"/>
      <c r="E126" s="108"/>
      <c r="F126" s="108"/>
      <c r="G126" s="108"/>
      <c r="H126" s="47"/>
      <c r="I126" s="10"/>
      <c r="J126" s="48"/>
      <c r="K126" s="8"/>
      <c r="L126" s="44"/>
      <c r="M126" s="8"/>
      <c r="N126" s="8"/>
    </row>
    <row r="127" spans="1:14" ht="21" customHeight="1" x14ac:dyDescent="0.25">
      <c r="A127" s="190" t="s">
        <v>134</v>
      </c>
      <c r="B127" s="190"/>
      <c r="C127" s="190"/>
      <c r="D127" s="190"/>
      <c r="E127" s="190"/>
      <c r="F127" s="191"/>
      <c r="G127" s="191"/>
      <c r="H127" s="191"/>
      <c r="I127" s="191"/>
      <c r="J127" s="191"/>
      <c r="K127" s="191"/>
      <c r="L127" s="191"/>
      <c r="M127" s="191"/>
      <c r="N127" s="191"/>
    </row>
    <row r="128" spans="1:14" ht="60" x14ac:dyDescent="0.25">
      <c r="A128" s="158" t="s">
        <v>35</v>
      </c>
      <c r="B128" s="158"/>
      <c r="C128" s="158"/>
      <c r="D128" s="158"/>
      <c r="E128" s="158"/>
      <c r="F128" s="6" t="s">
        <v>8</v>
      </c>
      <c r="G128" s="6" t="s">
        <v>19</v>
      </c>
      <c r="H128" s="6" t="s">
        <v>116</v>
      </c>
      <c r="I128" s="6" t="s">
        <v>36</v>
      </c>
      <c r="J128" s="6" t="s">
        <v>130</v>
      </c>
      <c r="K128" s="34" t="s">
        <v>126</v>
      </c>
      <c r="L128" s="34" t="s">
        <v>121</v>
      </c>
      <c r="M128" s="8"/>
      <c r="N128" s="8"/>
    </row>
    <row r="129" spans="1:14" ht="35.25" customHeight="1" thickBot="1" x14ac:dyDescent="0.3">
      <c r="A129" s="158" t="s">
        <v>37</v>
      </c>
      <c r="B129" s="158"/>
      <c r="C129" s="158"/>
      <c r="D129" s="158"/>
      <c r="E129" s="158"/>
      <c r="F129" s="118" t="s">
        <v>38</v>
      </c>
      <c r="G129" s="92">
        <v>4</v>
      </c>
      <c r="H129" s="111">
        <v>400</v>
      </c>
      <c r="I129" s="92">
        <v>12</v>
      </c>
      <c r="J129" s="138">
        <v>29016</v>
      </c>
      <c r="K129" s="95">
        <v>247</v>
      </c>
      <c r="L129" s="109">
        <f>J129/K129</f>
        <v>117.47368421052632</v>
      </c>
      <c r="M129" s="8"/>
      <c r="N129" s="8"/>
    </row>
    <row r="130" spans="1:14" ht="27.75" customHeight="1" thickBot="1" x14ac:dyDescent="0.3">
      <c r="A130" s="185" t="s">
        <v>39</v>
      </c>
      <c r="B130" s="186"/>
      <c r="C130" s="186"/>
      <c r="D130" s="186"/>
      <c r="E130" s="187"/>
      <c r="F130" s="188"/>
      <c r="G130" s="189"/>
      <c r="H130" s="189"/>
      <c r="I130" s="189"/>
      <c r="J130" s="119">
        <f>SUM(J129)</f>
        <v>29016</v>
      </c>
      <c r="K130" s="88"/>
      <c r="L130" s="120">
        <f>L129</f>
        <v>117.47368421052632</v>
      </c>
      <c r="M130" s="8"/>
      <c r="N130" s="8"/>
    </row>
    <row r="131" spans="1:14" ht="30" customHeight="1" x14ac:dyDescent="0.25">
      <c r="A131" s="46"/>
      <c r="B131" s="46"/>
      <c r="C131" s="46"/>
      <c r="D131" s="46"/>
      <c r="E131" s="46"/>
      <c r="F131" s="46"/>
      <c r="G131" s="46"/>
      <c r="H131" s="46"/>
      <c r="I131" s="46"/>
      <c r="J131" s="47"/>
      <c r="K131" s="10"/>
      <c r="L131" s="48"/>
      <c r="M131" s="8"/>
      <c r="N131" s="8"/>
    </row>
    <row r="132" spans="1:14" ht="95.25" hidden="1" customHeight="1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22"/>
      <c r="M132" s="22"/>
      <c r="N132" s="8"/>
    </row>
    <row r="133" spans="1:14" ht="12" customHeight="1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22"/>
      <c r="M133" s="22"/>
      <c r="N133" s="8"/>
    </row>
    <row r="134" spans="1:14" x14ac:dyDescent="0.25">
      <c r="A134" s="156" t="s">
        <v>63</v>
      </c>
      <c r="B134" s="156"/>
      <c r="C134" s="156"/>
      <c r="D134" s="156"/>
      <c r="E134" s="156"/>
      <c r="F134" s="156"/>
      <c r="G134" s="156"/>
      <c r="H134" s="156"/>
      <c r="I134" s="156"/>
      <c r="J134" s="156"/>
      <c r="K134" s="156"/>
      <c r="L134" s="156"/>
      <c r="M134" s="156"/>
      <c r="N134" s="8"/>
    </row>
    <row r="135" spans="1:14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</row>
    <row r="136" spans="1:14" ht="60" x14ac:dyDescent="0.25">
      <c r="A136" s="158" t="s">
        <v>4</v>
      </c>
      <c r="B136" s="158"/>
      <c r="C136" s="158"/>
      <c r="D136" s="158"/>
      <c r="E136" s="158"/>
      <c r="F136" s="6" t="s">
        <v>5</v>
      </c>
      <c r="G136" s="7" t="s">
        <v>1</v>
      </c>
      <c r="H136" s="45" t="s">
        <v>135</v>
      </c>
      <c r="I136" s="45" t="s">
        <v>124</v>
      </c>
      <c r="J136" s="34" t="s">
        <v>126</v>
      </c>
      <c r="K136" s="34" t="s">
        <v>121</v>
      </c>
      <c r="L136" s="6" t="s">
        <v>128</v>
      </c>
      <c r="M136" s="36"/>
      <c r="N136" s="8"/>
    </row>
    <row r="137" spans="1:14" x14ac:dyDescent="0.25">
      <c r="A137" s="159">
        <v>1</v>
      </c>
      <c r="B137" s="160"/>
      <c r="C137" s="160"/>
      <c r="D137" s="160"/>
      <c r="E137" s="161"/>
      <c r="F137" s="34">
        <v>2</v>
      </c>
      <c r="G137" s="9">
        <v>3</v>
      </c>
      <c r="H137" s="34">
        <v>4</v>
      </c>
      <c r="I137" s="34">
        <v>5</v>
      </c>
      <c r="J137" s="35">
        <v>6</v>
      </c>
      <c r="K137" s="49">
        <v>7</v>
      </c>
      <c r="L137" s="50">
        <v>8</v>
      </c>
      <c r="M137" s="36"/>
      <c r="N137" s="10"/>
    </row>
    <row r="138" spans="1:14" ht="15.75" thickBot="1" x14ac:dyDescent="0.3">
      <c r="A138" s="178" t="s">
        <v>2</v>
      </c>
      <c r="B138" s="178"/>
      <c r="C138" s="178"/>
      <c r="D138" s="178"/>
      <c r="E138" s="178"/>
      <c r="F138" s="51">
        <v>21220.560000000001</v>
      </c>
      <c r="G138" s="51">
        <v>18.920000000000002</v>
      </c>
      <c r="H138" s="51">
        <v>4817915.72</v>
      </c>
      <c r="I138" s="51">
        <f>H138*1.302</f>
        <v>6272926.2674399996</v>
      </c>
      <c r="J138" s="95">
        <v>247</v>
      </c>
      <c r="K138" s="51">
        <f>I138/J138</f>
        <v>25396.462621214574</v>
      </c>
      <c r="L138" s="133">
        <f>I138/8042213.17*100</f>
        <v>77.999999935838545</v>
      </c>
      <c r="M138" s="21"/>
      <c r="N138" s="10"/>
    </row>
    <row r="139" spans="1:14" ht="15.75" hidden="1" thickBot="1" x14ac:dyDescent="0.3">
      <c r="A139" s="179"/>
      <c r="B139" s="180"/>
      <c r="C139" s="180"/>
      <c r="D139" s="180"/>
      <c r="E139" s="181"/>
      <c r="F139" s="51">
        <v>17865.98</v>
      </c>
      <c r="G139" s="134">
        <v>4</v>
      </c>
      <c r="H139" s="95"/>
      <c r="I139" s="102">
        <f>J58</f>
        <v>0</v>
      </c>
      <c r="J139" s="51" t="e">
        <f t="shared" ref="J139:J160" si="8">G139/H139*I139</f>
        <v>#DIV/0!</v>
      </c>
      <c r="K139" s="51">
        <f t="shared" ref="K139:K160" si="9">F139*G139*12*1.302</f>
        <v>1116552.28608</v>
      </c>
      <c r="L139" s="135" t="s">
        <v>68</v>
      </c>
      <c r="M139" s="42" t="e">
        <f t="shared" ref="M139:M163" si="10">J139*K139</f>
        <v>#DIV/0!</v>
      </c>
      <c r="N139" s="10"/>
    </row>
    <row r="140" spans="1:14" ht="15.75" hidden="1" thickBot="1" x14ac:dyDescent="0.3">
      <c r="A140" s="166"/>
      <c r="B140" s="166"/>
      <c r="C140" s="166"/>
      <c r="D140" s="166"/>
      <c r="E140" s="166"/>
      <c r="F140" s="51">
        <v>9544</v>
      </c>
      <c r="G140" s="134">
        <v>1</v>
      </c>
      <c r="H140" s="95"/>
      <c r="I140" s="102">
        <f>J58</f>
        <v>0</v>
      </c>
      <c r="J140" s="51" t="e">
        <f t="shared" si="8"/>
        <v>#DIV/0!</v>
      </c>
      <c r="K140" s="51">
        <f t="shared" si="9"/>
        <v>149115.45600000001</v>
      </c>
      <c r="L140" s="102">
        <f>I140/11277167.39*100</f>
        <v>0</v>
      </c>
      <c r="M140" s="14" t="e">
        <f t="shared" si="10"/>
        <v>#DIV/0!</v>
      </c>
      <c r="N140" s="10"/>
    </row>
    <row r="141" spans="1:14" ht="15" hidden="1" customHeight="1" x14ac:dyDescent="0.25">
      <c r="A141" s="182"/>
      <c r="B141" s="183"/>
      <c r="C141" s="183"/>
      <c r="D141" s="183"/>
      <c r="E141" s="184"/>
      <c r="F141" s="51">
        <v>11560</v>
      </c>
      <c r="G141" s="134">
        <v>1</v>
      </c>
      <c r="H141" s="95"/>
      <c r="I141" s="102">
        <f>J58</f>
        <v>0</v>
      </c>
      <c r="J141" s="51" t="e">
        <f t="shared" si="8"/>
        <v>#DIV/0!</v>
      </c>
      <c r="K141" s="51">
        <f t="shared" si="9"/>
        <v>180613.44</v>
      </c>
      <c r="L141" s="96"/>
      <c r="M141" s="14" t="e">
        <f t="shared" si="10"/>
        <v>#DIV/0!</v>
      </c>
      <c r="N141" s="10"/>
    </row>
    <row r="142" spans="1:14" ht="15.75" hidden="1" thickBot="1" x14ac:dyDescent="0.3">
      <c r="A142" s="178"/>
      <c r="B142" s="178"/>
      <c r="C142" s="178"/>
      <c r="D142" s="178"/>
      <c r="E142" s="178"/>
      <c r="F142" s="51">
        <v>9544</v>
      </c>
      <c r="G142" s="136">
        <v>0.5</v>
      </c>
      <c r="H142" s="95"/>
      <c r="I142" s="102">
        <f>J58</f>
        <v>0</v>
      </c>
      <c r="J142" s="51" t="e">
        <f t="shared" si="8"/>
        <v>#DIV/0!</v>
      </c>
      <c r="K142" s="51">
        <f t="shared" si="9"/>
        <v>74557.728000000003</v>
      </c>
      <c r="L142" s="96"/>
      <c r="M142" s="14" t="e">
        <f t="shared" si="10"/>
        <v>#DIV/0!</v>
      </c>
      <c r="N142" s="10"/>
    </row>
    <row r="143" spans="1:14" ht="15.75" hidden="1" thickBot="1" x14ac:dyDescent="0.3">
      <c r="A143" s="178"/>
      <c r="B143" s="178"/>
      <c r="C143" s="178"/>
      <c r="D143" s="178"/>
      <c r="E143" s="178"/>
      <c r="F143" s="51">
        <v>9544</v>
      </c>
      <c r="G143" s="134">
        <v>1</v>
      </c>
      <c r="H143" s="95"/>
      <c r="I143" s="102">
        <f>J58</f>
        <v>0</v>
      </c>
      <c r="J143" s="51" t="e">
        <f t="shared" si="8"/>
        <v>#DIV/0!</v>
      </c>
      <c r="K143" s="51">
        <f t="shared" si="9"/>
        <v>149115.45600000001</v>
      </c>
      <c r="L143" s="51"/>
      <c r="M143" s="14" t="e">
        <f t="shared" si="10"/>
        <v>#DIV/0!</v>
      </c>
      <c r="N143" s="10"/>
    </row>
    <row r="144" spans="1:14" ht="14.25" hidden="1" customHeight="1" x14ac:dyDescent="0.25">
      <c r="A144" s="178"/>
      <c r="B144" s="178"/>
      <c r="C144" s="178"/>
      <c r="D144" s="178"/>
      <c r="E144" s="178"/>
      <c r="F144" s="51">
        <v>9544</v>
      </c>
      <c r="G144" s="134">
        <v>1</v>
      </c>
      <c r="H144" s="95"/>
      <c r="I144" s="102">
        <f>J58</f>
        <v>0</v>
      </c>
      <c r="J144" s="51" t="e">
        <f t="shared" si="8"/>
        <v>#DIV/0!</v>
      </c>
      <c r="K144" s="51">
        <f t="shared" si="9"/>
        <v>149115.45600000001</v>
      </c>
      <c r="L144" s="88"/>
      <c r="M144" s="14" t="e">
        <f t="shared" si="10"/>
        <v>#DIV/0!</v>
      </c>
      <c r="N144" s="10"/>
    </row>
    <row r="145" spans="1:14" ht="15.75" hidden="1" thickBot="1" x14ac:dyDescent="0.3">
      <c r="A145" s="172"/>
      <c r="B145" s="173"/>
      <c r="C145" s="173"/>
      <c r="D145" s="173"/>
      <c r="E145" s="174"/>
      <c r="F145" s="51">
        <v>9544</v>
      </c>
      <c r="G145" s="51"/>
      <c r="H145" s="95"/>
      <c r="I145" s="102">
        <f>J58</f>
        <v>0</v>
      </c>
      <c r="J145" s="51" t="e">
        <f t="shared" si="8"/>
        <v>#DIV/0!</v>
      </c>
      <c r="K145" s="51">
        <f t="shared" si="9"/>
        <v>0</v>
      </c>
      <c r="L145" s="88"/>
      <c r="M145" s="14" t="e">
        <f t="shared" si="10"/>
        <v>#DIV/0!</v>
      </c>
      <c r="N145" s="10"/>
    </row>
    <row r="146" spans="1:14" ht="15.75" hidden="1" thickBot="1" x14ac:dyDescent="0.3">
      <c r="A146" s="172"/>
      <c r="B146" s="173"/>
      <c r="C146" s="173"/>
      <c r="D146" s="173"/>
      <c r="E146" s="174"/>
      <c r="F146" s="51">
        <v>9544</v>
      </c>
      <c r="G146" s="137">
        <v>0.25</v>
      </c>
      <c r="H146" s="95"/>
      <c r="I146" s="102">
        <f>J58</f>
        <v>0</v>
      </c>
      <c r="J146" s="51" t="e">
        <f t="shared" si="8"/>
        <v>#DIV/0!</v>
      </c>
      <c r="K146" s="51">
        <f t="shared" si="9"/>
        <v>37278.864000000001</v>
      </c>
      <c r="L146" s="88"/>
      <c r="M146" s="14" t="e">
        <f t="shared" si="10"/>
        <v>#DIV/0!</v>
      </c>
      <c r="N146" s="10"/>
    </row>
    <row r="147" spans="1:14" ht="15.75" hidden="1" thickBot="1" x14ac:dyDescent="0.3">
      <c r="A147" s="172"/>
      <c r="B147" s="173"/>
      <c r="C147" s="173"/>
      <c r="D147" s="173"/>
      <c r="E147" s="174"/>
      <c r="F147" s="51">
        <v>9544</v>
      </c>
      <c r="G147" s="51"/>
      <c r="H147" s="95"/>
      <c r="I147" s="102">
        <f>J58</f>
        <v>0</v>
      </c>
      <c r="J147" s="51" t="e">
        <f t="shared" si="8"/>
        <v>#DIV/0!</v>
      </c>
      <c r="K147" s="51">
        <f t="shared" si="9"/>
        <v>0</v>
      </c>
      <c r="L147" s="88"/>
      <c r="M147" s="14" t="e">
        <f t="shared" si="10"/>
        <v>#DIV/0!</v>
      </c>
      <c r="N147" s="10"/>
    </row>
    <row r="148" spans="1:14" ht="15.75" hidden="1" thickBot="1" x14ac:dyDescent="0.3">
      <c r="A148" s="172"/>
      <c r="B148" s="173"/>
      <c r="C148" s="173"/>
      <c r="D148" s="173"/>
      <c r="E148" s="174"/>
      <c r="F148" s="51">
        <v>9544</v>
      </c>
      <c r="G148" s="136">
        <v>0.5</v>
      </c>
      <c r="H148" s="95"/>
      <c r="I148" s="102">
        <f>J58</f>
        <v>0</v>
      </c>
      <c r="J148" s="51" t="e">
        <f t="shared" si="8"/>
        <v>#DIV/0!</v>
      </c>
      <c r="K148" s="51">
        <f t="shared" si="9"/>
        <v>74557.728000000003</v>
      </c>
      <c r="L148" s="88"/>
      <c r="M148" s="14" t="e">
        <f t="shared" si="10"/>
        <v>#DIV/0!</v>
      </c>
      <c r="N148" s="10"/>
    </row>
    <row r="149" spans="1:14" ht="15.75" hidden="1" customHeight="1" x14ac:dyDescent="0.25">
      <c r="A149" s="172"/>
      <c r="B149" s="173"/>
      <c r="C149" s="173"/>
      <c r="D149" s="173"/>
      <c r="E149" s="174"/>
      <c r="F149" s="51">
        <v>9544</v>
      </c>
      <c r="G149" s="134">
        <v>1</v>
      </c>
      <c r="H149" s="95"/>
      <c r="I149" s="102">
        <f>J58</f>
        <v>0</v>
      </c>
      <c r="J149" s="51" t="e">
        <f t="shared" si="8"/>
        <v>#DIV/0!</v>
      </c>
      <c r="K149" s="51">
        <f t="shared" si="9"/>
        <v>149115.45600000001</v>
      </c>
      <c r="L149" s="88"/>
      <c r="M149" s="14" t="e">
        <f t="shared" si="10"/>
        <v>#DIV/0!</v>
      </c>
      <c r="N149" s="10"/>
    </row>
    <row r="150" spans="1:14" ht="15" hidden="1" customHeight="1" x14ac:dyDescent="0.25">
      <c r="A150" s="178"/>
      <c r="B150" s="178"/>
      <c r="C150" s="178"/>
      <c r="D150" s="178"/>
      <c r="E150" s="178"/>
      <c r="F150" s="51">
        <v>9544</v>
      </c>
      <c r="G150" s="134">
        <v>1</v>
      </c>
      <c r="H150" s="95"/>
      <c r="I150" s="102">
        <f>J58</f>
        <v>0</v>
      </c>
      <c r="J150" s="51" t="e">
        <f t="shared" si="8"/>
        <v>#DIV/0!</v>
      </c>
      <c r="K150" s="51">
        <f t="shared" si="9"/>
        <v>149115.45600000001</v>
      </c>
      <c r="L150" s="88"/>
      <c r="M150" s="14" t="e">
        <f t="shared" si="10"/>
        <v>#DIV/0!</v>
      </c>
      <c r="N150" s="10"/>
    </row>
    <row r="151" spans="1:14" ht="15" hidden="1" customHeight="1" x14ac:dyDescent="0.25">
      <c r="A151" s="178"/>
      <c r="B151" s="178"/>
      <c r="C151" s="178"/>
      <c r="D151" s="178"/>
      <c r="E151" s="178"/>
      <c r="F151" s="51">
        <v>9544</v>
      </c>
      <c r="G151" s="136">
        <v>5.5</v>
      </c>
      <c r="H151" s="95"/>
      <c r="I151" s="102">
        <f>J58</f>
        <v>0</v>
      </c>
      <c r="J151" s="51" t="e">
        <f t="shared" si="8"/>
        <v>#DIV/0!</v>
      </c>
      <c r="K151" s="51">
        <f t="shared" si="9"/>
        <v>820135.00800000003</v>
      </c>
      <c r="L151" s="88"/>
      <c r="M151" s="14" t="e">
        <f t="shared" si="10"/>
        <v>#DIV/0!</v>
      </c>
      <c r="N151" s="10"/>
    </row>
    <row r="152" spans="1:14" ht="15" hidden="1" customHeight="1" x14ac:dyDescent="0.25">
      <c r="A152" s="178"/>
      <c r="B152" s="178"/>
      <c r="C152" s="178"/>
      <c r="D152" s="178"/>
      <c r="E152" s="178"/>
      <c r="F152" s="51">
        <v>9544</v>
      </c>
      <c r="G152" s="134">
        <v>1</v>
      </c>
      <c r="H152" s="95"/>
      <c r="I152" s="102">
        <f>J58</f>
        <v>0</v>
      </c>
      <c r="J152" s="51" t="e">
        <f t="shared" si="8"/>
        <v>#DIV/0!</v>
      </c>
      <c r="K152" s="51">
        <f t="shared" si="9"/>
        <v>149115.45600000001</v>
      </c>
      <c r="L152" s="88"/>
      <c r="M152" s="14" t="e">
        <f t="shared" si="10"/>
        <v>#DIV/0!</v>
      </c>
      <c r="N152" s="10"/>
    </row>
    <row r="153" spans="1:14" ht="15" hidden="1" customHeight="1" x14ac:dyDescent="0.25">
      <c r="A153" s="178"/>
      <c r="B153" s="178"/>
      <c r="C153" s="178"/>
      <c r="D153" s="178"/>
      <c r="E153" s="178"/>
      <c r="F153" s="51">
        <v>9544</v>
      </c>
      <c r="G153" s="136">
        <v>0.5</v>
      </c>
      <c r="H153" s="95"/>
      <c r="I153" s="102">
        <f>J58</f>
        <v>0</v>
      </c>
      <c r="J153" s="51" t="e">
        <f t="shared" si="8"/>
        <v>#DIV/0!</v>
      </c>
      <c r="K153" s="51">
        <f t="shared" si="9"/>
        <v>74557.728000000003</v>
      </c>
      <c r="L153" s="88"/>
      <c r="M153" s="14" t="e">
        <f t="shared" si="10"/>
        <v>#DIV/0!</v>
      </c>
      <c r="N153" s="10"/>
    </row>
    <row r="154" spans="1:14" ht="15" hidden="1" customHeight="1" x14ac:dyDescent="0.25">
      <c r="A154" s="178"/>
      <c r="B154" s="178"/>
      <c r="C154" s="178"/>
      <c r="D154" s="178"/>
      <c r="E154" s="178"/>
      <c r="F154" s="51">
        <v>9544</v>
      </c>
      <c r="G154" s="136">
        <v>0.5</v>
      </c>
      <c r="H154" s="95"/>
      <c r="I154" s="102">
        <f>J58</f>
        <v>0</v>
      </c>
      <c r="J154" s="51" t="e">
        <f t="shared" si="8"/>
        <v>#DIV/0!</v>
      </c>
      <c r="K154" s="51">
        <f t="shared" si="9"/>
        <v>74557.728000000003</v>
      </c>
      <c r="L154" s="88"/>
      <c r="M154" s="14" t="e">
        <f t="shared" si="10"/>
        <v>#DIV/0!</v>
      </c>
      <c r="N154" s="10"/>
    </row>
    <row r="155" spans="1:14" ht="15.75" hidden="1" thickBot="1" x14ac:dyDescent="0.3">
      <c r="A155" s="178"/>
      <c r="B155" s="178"/>
      <c r="C155" s="178"/>
      <c r="D155" s="178"/>
      <c r="E155" s="178"/>
      <c r="F155" s="51">
        <v>9544</v>
      </c>
      <c r="G155" s="134">
        <v>1</v>
      </c>
      <c r="H155" s="95"/>
      <c r="I155" s="102">
        <f>J58</f>
        <v>0</v>
      </c>
      <c r="J155" s="51" t="e">
        <f t="shared" si="8"/>
        <v>#DIV/0!</v>
      </c>
      <c r="K155" s="51">
        <f t="shared" si="9"/>
        <v>149115.45600000001</v>
      </c>
      <c r="L155" s="88"/>
      <c r="M155" s="14" t="e">
        <f t="shared" si="10"/>
        <v>#DIV/0!</v>
      </c>
      <c r="N155" s="10"/>
    </row>
    <row r="156" spans="1:14" ht="15.75" hidden="1" customHeight="1" x14ac:dyDescent="0.25">
      <c r="A156" s="178"/>
      <c r="B156" s="178"/>
      <c r="C156" s="178"/>
      <c r="D156" s="178"/>
      <c r="E156" s="178"/>
      <c r="F156" s="51">
        <v>9544</v>
      </c>
      <c r="G156" s="134">
        <v>4</v>
      </c>
      <c r="H156" s="95"/>
      <c r="I156" s="102">
        <f>J58</f>
        <v>0</v>
      </c>
      <c r="J156" s="51" t="e">
        <f t="shared" si="8"/>
        <v>#DIV/0!</v>
      </c>
      <c r="K156" s="51">
        <f t="shared" si="9"/>
        <v>596461.82400000002</v>
      </c>
      <c r="L156" s="88"/>
      <c r="M156" s="14" t="e">
        <f t="shared" si="10"/>
        <v>#DIV/0!</v>
      </c>
      <c r="N156" s="10"/>
    </row>
    <row r="157" spans="1:14" ht="16.5" hidden="1" customHeight="1" x14ac:dyDescent="0.25">
      <c r="A157" s="172"/>
      <c r="B157" s="173"/>
      <c r="C157" s="173"/>
      <c r="D157" s="173"/>
      <c r="E157" s="174"/>
      <c r="F157" s="51">
        <v>9544</v>
      </c>
      <c r="G157" s="134">
        <v>1</v>
      </c>
      <c r="H157" s="95"/>
      <c r="I157" s="102">
        <f>J58</f>
        <v>0</v>
      </c>
      <c r="J157" s="51" t="e">
        <f t="shared" si="8"/>
        <v>#DIV/0!</v>
      </c>
      <c r="K157" s="51">
        <f t="shared" si="9"/>
        <v>149115.45600000001</v>
      </c>
      <c r="L157" s="88"/>
      <c r="M157" s="14" t="e">
        <f t="shared" si="10"/>
        <v>#DIV/0!</v>
      </c>
      <c r="N157" s="10"/>
    </row>
    <row r="158" spans="1:14" ht="16.5" hidden="1" customHeight="1" x14ac:dyDescent="0.25">
      <c r="A158" s="172"/>
      <c r="B158" s="173"/>
      <c r="C158" s="173"/>
      <c r="D158" s="173"/>
      <c r="E158" s="174"/>
      <c r="F158" s="51">
        <v>9544</v>
      </c>
      <c r="G158" s="137">
        <v>1.75</v>
      </c>
      <c r="H158" s="95"/>
      <c r="I158" s="102">
        <f>J58</f>
        <v>0</v>
      </c>
      <c r="J158" s="51" t="e">
        <f t="shared" si="8"/>
        <v>#DIV/0!</v>
      </c>
      <c r="K158" s="51">
        <f t="shared" si="9"/>
        <v>260952.04800000001</v>
      </c>
      <c r="L158" s="88"/>
      <c r="M158" s="14" t="e">
        <f t="shared" si="10"/>
        <v>#DIV/0!</v>
      </c>
      <c r="N158" s="10"/>
    </row>
    <row r="159" spans="1:14" ht="16.5" hidden="1" customHeight="1" x14ac:dyDescent="0.25">
      <c r="A159" s="172"/>
      <c r="B159" s="173"/>
      <c r="C159" s="173"/>
      <c r="D159" s="173"/>
      <c r="E159" s="174"/>
      <c r="F159" s="51">
        <v>9544</v>
      </c>
      <c r="G159" s="102"/>
      <c r="H159" s="95"/>
      <c r="I159" s="102">
        <f>J58</f>
        <v>0</v>
      </c>
      <c r="J159" s="51" t="e">
        <f t="shared" si="8"/>
        <v>#DIV/0!</v>
      </c>
      <c r="K159" s="51">
        <f t="shared" si="9"/>
        <v>0</v>
      </c>
      <c r="L159" s="88"/>
      <c r="M159" s="14" t="e">
        <f t="shared" si="10"/>
        <v>#DIV/0!</v>
      </c>
      <c r="N159" s="10"/>
    </row>
    <row r="160" spans="1:14" ht="16.5" hidden="1" customHeight="1" x14ac:dyDescent="0.25">
      <c r="A160" s="172"/>
      <c r="B160" s="173"/>
      <c r="C160" s="173"/>
      <c r="D160" s="173"/>
      <c r="E160" s="174"/>
      <c r="F160" s="51">
        <v>9544</v>
      </c>
      <c r="G160" s="136">
        <v>0.5</v>
      </c>
      <c r="H160" s="95"/>
      <c r="I160" s="102">
        <f>J58</f>
        <v>0</v>
      </c>
      <c r="J160" s="51" t="e">
        <f t="shared" si="8"/>
        <v>#DIV/0!</v>
      </c>
      <c r="K160" s="51">
        <f t="shared" si="9"/>
        <v>74557.728000000003</v>
      </c>
      <c r="L160" s="88"/>
      <c r="M160" s="14" t="e">
        <f t="shared" si="10"/>
        <v>#DIV/0!</v>
      </c>
      <c r="N160" s="10"/>
    </row>
    <row r="161" spans="1:14" ht="15" hidden="1" customHeight="1" x14ac:dyDescent="0.25">
      <c r="A161" s="172"/>
      <c r="B161" s="173"/>
      <c r="C161" s="173"/>
      <c r="D161" s="173"/>
      <c r="E161" s="174"/>
      <c r="F161" s="51"/>
      <c r="G161" s="51"/>
      <c r="H161" s="51"/>
      <c r="I161" s="51"/>
      <c r="J161" s="51"/>
      <c r="K161" s="51"/>
      <c r="L161" s="88"/>
      <c r="M161" s="14">
        <f t="shared" si="10"/>
        <v>0</v>
      </c>
      <c r="N161" s="10"/>
    </row>
    <row r="162" spans="1:14" ht="15.75" hidden="1" customHeight="1" x14ac:dyDescent="0.25">
      <c r="A162" s="172"/>
      <c r="B162" s="173"/>
      <c r="C162" s="173"/>
      <c r="D162" s="173"/>
      <c r="E162" s="174"/>
      <c r="F162" s="51"/>
      <c r="G162" s="51"/>
      <c r="H162" s="51"/>
      <c r="I162" s="51"/>
      <c r="J162" s="51"/>
      <c r="K162" s="51"/>
      <c r="L162" s="88"/>
      <c r="M162" s="14">
        <f t="shared" si="10"/>
        <v>0</v>
      </c>
      <c r="N162" s="10"/>
    </row>
    <row r="163" spans="1:14" ht="14.25" hidden="1" customHeight="1" x14ac:dyDescent="0.25">
      <c r="A163" s="172"/>
      <c r="B163" s="173"/>
      <c r="C163" s="173"/>
      <c r="D163" s="173"/>
      <c r="E163" s="174"/>
      <c r="F163" s="51"/>
      <c r="G163" s="51"/>
      <c r="H163" s="51"/>
      <c r="I163" s="51"/>
      <c r="J163" s="95">
        <v>105</v>
      </c>
      <c r="K163" s="138">
        <f>I163/J163</f>
        <v>0</v>
      </c>
      <c r="L163" s="88"/>
      <c r="M163" s="40">
        <f t="shared" si="10"/>
        <v>0</v>
      </c>
      <c r="N163" s="10"/>
    </row>
    <row r="164" spans="1:14" ht="15.75" thickBot="1" x14ac:dyDescent="0.3">
      <c r="A164" s="175" t="s">
        <v>40</v>
      </c>
      <c r="B164" s="176"/>
      <c r="C164" s="176"/>
      <c r="D164" s="176"/>
      <c r="E164" s="177"/>
      <c r="F164" s="139"/>
      <c r="G164" s="140"/>
      <c r="H164" s="140"/>
      <c r="I164" s="119">
        <f>I138</f>
        <v>6272926.2674399996</v>
      </c>
      <c r="J164" s="130"/>
      <c r="K164" s="141">
        <f>K138</f>
        <v>25396.462621214574</v>
      </c>
      <c r="L164" s="88"/>
      <c r="M164" s="21"/>
      <c r="N164" s="10"/>
    </row>
    <row r="165" spans="1:14" ht="24.75" customHeight="1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</row>
    <row r="166" spans="1:14" hidden="1" x14ac:dyDescent="0.25">
      <c r="A166" s="156" t="s">
        <v>41</v>
      </c>
      <c r="B166" s="156"/>
      <c r="C166" s="156"/>
      <c r="D166" s="156"/>
      <c r="E166" s="156"/>
      <c r="F166" s="156"/>
      <c r="G166" s="156"/>
      <c r="H166" s="156"/>
      <c r="I166" s="156"/>
      <c r="J166" s="156"/>
      <c r="K166" s="156"/>
      <c r="L166" s="156"/>
      <c r="M166" s="156"/>
      <c r="N166" s="8"/>
    </row>
    <row r="167" spans="1:14" hidden="1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</row>
    <row r="168" spans="1:14" ht="45" hidden="1" x14ac:dyDescent="0.25">
      <c r="A168" s="158" t="s">
        <v>42</v>
      </c>
      <c r="B168" s="158"/>
      <c r="C168" s="158"/>
      <c r="D168" s="158"/>
      <c r="E168" s="158"/>
      <c r="F168" s="6" t="s">
        <v>8</v>
      </c>
      <c r="G168" s="6" t="s">
        <v>19</v>
      </c>
      <c r="H168" s="6" t="s">
        <v>20</v>
      </c>
      <c r="I168" s="6" t="s">
        <v>21</v>
      </c>
      <c r="J168" s="6"/>
      <c r="K168" s="6" t="s">
        <v>22</v>
      </c>
      <c r="L168" s="6" t="s">
        <v>23</v>
      </c>
      <c r="M168" s="6" t="s">
        <v>130</v>
      </c>
      <c r="N168" s="8"/>
    </row>
    <row r="169" spans="1:14" hidden="1" x14ac:dyDescent="0.25">
      <c r="A169" s="166" t="s">
        <v>43</v>
      </c>
      <c r="B169" s="166"/>
      <c r="C169" s="166"/>
      <c r="D169" s="166"/>
      <c r="E169" s="166"/>
      <c r="F169" s="9" t="s">
        <v>46</v>
      </c>
      <c r="G169" s="9">
        <v>0</v>
      </c>
      <c r="H169" s="49">
        <f>M90</f>
        <v>0</v>
      </c>
      <c r="I169" s="41">
        <f>J58</f>
        <v>0</v>
      </c>
      <c r="J169" s="41"/>
      <c r="K169" s="9"/>
      <c r="L169" s="9"/>
      <c r="M169" s="9"/>
      <c r="N169" s="8"/>
    </row>
    <row r="170" spans="1:14" hidden="1" x14ac:dyDescent="0.25">
      <c r="A170" s="166" t="s">
        <v>44</v>
      </c>
      <c r="B170" s="166"/>
      <c r="C170" s="166"/>
      <c r="D170" s="166"/>
      <c r="E170" s="166"/>
      <c r="F170" s="9" t="s">
        <v>47</v>
      </c>
      <c r="G170" s="9">
        <v>0</v>
      </c>
      <c r="H170" s="49">
        <f>M90</f>
        <v>0</v>
      </c>
      <c r="I170" s="41">
        <f>J58</f>
        <v>0</v>
      </c>
      <c r="J170" s="41"/>
      <c r="K170" s="9"/>
      <c r="L170" s="9"/>
      <c r="M170" s="9"/>
      <c r="N170" s="8"/>
    </row>
    <row r="171" spans="1:14" hidden="1" x14ac:dyDescent="0.25">
      <c r="A171" s="166" t="s">
        <v>45</v>
      </c>
      <c r="B171" s="166"/>
      <c r="C171" s="166"/>
      <c r="D171" s="166"/>
      <c r="E171" s="166"/>
      <c r="F171" s="9" t="s">
        <v>47</v>
      </c>
      <c r="G171" s="9">
        <v>0</v>
      </c>
      <c r="H171" s="49">
        <f>M90</f>
        <v>0</v>
      </c>
      <c r="I171" s="41">
        <f>J58</f>
        <v>0</v>
      </c>
      <c r="J171" s="41"/>
      <c r="K171" s="9"/>
      <c r="L171" s="9"/>
      <c r="M171" s="9"/>
      <c r="N171" s="8"/>
    </row>
    <row r="172" spans="1:14" hidden="1" x14ac:dyDescent="0.25">
      <c r="A172" s="167" t="s">
        <v>48</v>
      </c>
      <c r="B172" s="168"/>
      <c r="C172" s="168"/>
      <c r="D172" s="168"/>
      <c r="E172" s="168"/>
      <c r="F172" s="168"/>
      <c r="G172" s="168"/>
      <c r="H172" s="168"/>
      <c r="I172" s="168"/>
      <c r="J172" s="168"/>
      <c r="K172" s="168"/>
      <c r="L172" s="169"/>
      <c r="M172" s="56">
        <f>M169+M170+M171</f>
        <v>0</v>
      </c>
      <c r="N172" s="8"/>
    </row>
    <row r="173" spans="1:14" hidden="1" x14ac:dyDescent="0.25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8"/>
    </row>
    <row r="174" spans="1:14" hidden="1" x14ac:dyDescent="0.25">
      <c r="A174" s="170" t="s">
        <v>145</v>
      </c>
      <c r="B174" s="171"/>
      <c r="C174" s="171"/>
      <c r="D174" s="171"/>
      <c r="E174" s="171"/>
      <c r="F174" s="171"/>
      <c r="G174" s="171"/>
      <c r="H174" s="171"/>
      <c r="I174" s="171"/>
      <c r="J174" s="171"/>
      <c r="K174" s="171"/>
      <c r="L174" s="171"/>
      <c r="M174" s="8"/>
      <c r="N174" s="8"/>
    </row>
    <row r="175" spans="1:14" hidden="1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</row>
    <row r="176" spans="1:14" ht="75" hidden="1" x14ac:dyDescent="0.25">
      <c r="A176" s="163" t="s">
        <v>87</v>
      </c>
      <c r="B176" s="164"/>
      <c r="C176" s="164"/>
      <c r="D176" s="164"/>
      <c r="E176" s="165"/>
      <c r="F176" s="6" t="s">
        <v>8</v>
      </c>
      <c r="G176" s="6" t="s">
        <v>19</v>
      </c>
      <c r="H176" s="34" t="s">
        <v>23</v>
      </c>
      <c r="I176" s="6" t="s">
        <v>130</v>
      </c>
      <c r="J176" s="34" t="s">
        <v>126</v>
      </c>
      <c r="K176" s="34" t="s">
        <v>121</v>
      </c>
      <c r="L176" s="8"/>
      <c r="M176" s="8"/>
      <c r="N176" s="8"/>
    </row>
    <row r="177" spans="1:14" hidden="1" x14ac:dyDescent="0.25">
      <c r="A177" s="159">
        <v>1</v>
      </c>
      <c r="B177" s="160"/>
      <c r="C177" s="160"/>
      <c r="D177" s="160"/>
      <c r="E177" s="161"/>
      <c r="F177" s="34">
        <v>2</v>
      </c>
      <c r="G177" s="34">
        <v>3</v>
      </c>
      <c r="H177" s="34">
        <v>4</v>
      </c>
      <c r="I177" s="34">
        <v>5</v>
      </c>
      <c r="J177" s="35">
        <v>6</v>
      </c>
      <c r="K177" s="49">
        <v>7</v>
      </c>
      <c r="L177" s="8"/>
      <c r="M177" s="8"/>
      <c r="N177" s="8"/>
    </row>
    <row r="178" spans="1:14" hidden="1" x14ac:dyDescent="0.25">
      <c r="A178" s="153" t="s">
        <v>147</v>
      </c>
      <c r="B178" s="154"/>
      <c r="C178" s="154"/>
      <c r="D178" s="154"/>
      <c r="E178" s="155"/>
      <c r="F178" s="14"/>
      <c r="G178" s="15"/>
      <c r="H178" s="14"/>
      <c r="I178" s="14"/>
      <c r="J178" s="15">
        <v>30</v>
      </c>
      <c r="K178" s="7">
        <f>I178/J178</f>
        <v>0</v>
      </c>
      <c r="L178" s="8"/>
      <c r="M178" s="8"/>
      <c r="N178" s="8"/>
    </row>
    <row r="179" spans="1:14" ht="15.75" hidden="1" thickBot="1" x14ac:dyDescent="0.3">
      <c r="A179" s="82" t="s">
        <v>146</v>
      </c>
      <c r="B179" s="83"/>
      <c r="C179" s="83"/>
      <c r="D179" s="83"/>
      <c r="E179" s="83"/>
      <c r="F179" s="83"/>
      <c r="G179" s="83"/>
      <c r="H179" s="83"/>
      <c r="I179" s="57">
        <f>I178</f>
        <v>0</v>
      </c>
      <c r="J179" s="58"/>
      <c r="K179" s="59">
        <f>K178</f>
        <v>0</v>
      </c>
      <c r="L179" s="8"/>
      <c r="M179" s="8"/>
      <c r="N179" s="8"/>
    </row>
    <row r="180" spans="1:14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</row>
    <row r="181" spans="1:14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</row>
    <row r="182" spans="1:14" x14ac:dyDescent="0.25">
      <c r="A182" s="162" t="s">
        <v>86</v>
      </c>
      <c r="B182" s="162"/>
      <c r="C182" s="162"/>
      <c r="D182" s="162"/>
      <c r="E182" s="162"/>
      <c r="F182" s="162"/>
      <c r="G182" s="162"/>
      <c r="H182" s="162"/>
      <c r="I182" s="162"/>
      <c r="J182" s="162"/>
      <c r="K182" s="162"/>
      <c r="L182" s="162"/>
      <c r="M182" s="162"/>
      <c r="N182" s="8"/>
    </row>
    <row r="183" spans="1:14" ht="12.75" customHeight="1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</row>
    <row r="184" spans="1:14" hidden="1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</row>
    <row r="185" spans="1:14" hidden="1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</row>
    <row r="186" spans="1:14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</row>
    <row r="187" spans="1:14" ht="60" x14ac:dyDescent="0.25">
      <c r="A187" s="163" t="s">
        <v>87</v>
      </c>
      <c r="B187" s="164"/>
      <c r="C187" s="164"/>
      <c r="D187" s="164"/>
      <c r="E187" s="165"/>
      <c r="F187" s="6" t="s">
        <v>8</v>
      </c>
      <c r="G187" s="6" t="s">
        <v>19</v>
      </c>
      <c r="H187" s="34" t="s">
        <v>23</v>
      </c>
      <c r="I187" s="6" t="s">
        <v>130</v>
      </c>
      <c r="J187" s="34" t="s">
        <v>126</v>
      </c>
      <c r="K187" s="34" t="s">
        <v>121</v>
      </c>
      <c r="L187" s="8"/>
      <c r="M187" s="8"/>
      <c r="N187" s="8"/>
    </row>
    <row r="188" spans="1:14" x14ac:dyDescent="0.25">
      <c r="A188" s="159">
        <v>1</v>
      </c>
      <c r="B188" s="160"/>
      <c r="C188" s="160"/>
      <c r="D188" s="160"/>
      <c r="E188" s="161"/>
      <c r="F188" s="34">
        <v>2</v>
      </c>
      <c r="G188" s="34">
        <v>3</v>
      </c>
      <c r="H188" s="34">
        <v>4</v>
      </c>
      <c r="I188" s="34">
        <v>5</v>
      </c>
      <c r="J188" s="35">
        <v>6</v>
      </c>
      <c r="K188" s="49">
        <v>7</v>
      </c>
      <c r="L188" s="8"/>
      <c r="M188" s="60"/>
      <c r="N188" s="10"/>
    </row>
    <row r="189" spans="1:14" hidden="1" x14ac:dyDescent="0.25">
      <c r="A189" s="153" t="s">
        <v>89</v>
      </c>
      <c r="B189" s="154"/>
      <c r="C189" s="154"/>
      <c r="D189" s="154"/>
      <c r="E189" s="155"/>
      <c r="F189" s="14" t="s">
        <v>33</v>
      </c>
      <c r="G189" s="15">
        <v>0</v>
      </c>
      <c r="H189" s="14"/>
      <c r="I189" s="14">
        <f>J58</f>
        <v>0</v>
      </c>
      <c r="J189" s="21"/>
      <c r="K189" s="8"/>
      <c r="L189" s="8"/>
      <c r="M189" s="42">
        <f>J189*H189</f>
        <v>0</v>
      </c>
      <c r="N189" s="10"/>
    </row>
    <row r="190" spans="1:14" hidden="1" x14ac:dyDescent="0.25">
      <c r="A190" s="153" t="s">
        <v>90</v>
      </c>
      <c r="B190" s="154"/>
      <c r="C190" s="154"/>
      <c r="D190" s="154"/>
      <c r="E190" s="155"/>
      <c r="F190" s="14" t="s">
        <v>33</v>
      </c>
      <c r="G190" s="15">
        <v>0</v>
      </c>
      <c r="H190" s="14"/>
      <c r="I190" s="14">
        <f>J58</f>
        <v>0</v>
      </c>
      <c r="J190" s="21"/>
      <c r="K190" s="8"/>
      <c r="L190" s="8"/>
      <c r="M190" s="14"/>
      <c r="N190" s="10"/>
    </row>
    <row r="191" spans="1:14" ht="15.75" thickBot="1" x14ac:dyDescent="0.3">
      <c r="A191" s="153" t="s">
        <v>91</v>
      </c>
      <c r="B191" s="154"/>
      <c r="C191" s="154"/>
      <c r="D191" s="154"/>
      <c r="E191" s="155"/>
      <c r="F191" s="51" t="s">
        <v>143</v>
      </c>
      <c r="G191" s="102">
        <f>I191/H191</f>
        <v>700.50578313253015</v>
      </c>
      <c r="H191" s="51">
        <v>41.5</v>
      </c>
      <c r="I191" s="104">
        <v>29070.99</v>
      </c>
      <c r="J191" s="95">
        <v>247</v>
      </c>
      <c r="K191" s="112">
        <f>I191/J191</f>
        <v>117.69631578947369</v>
      </c>
      <c r="L191" s="8"/>
      <c r="M191" s="8"/>
      <c r="N191" s="10"/>
    </row>
    <row r="192" spans="1:14" ht="15.75" thickBot="1" x14ac:dyDescent="0.3">
      <c r="A192" s="82" t="s">
        <v>88</v>
      </c>
      <c r="B192" s="83"/>
      <c r="C192" s="83"/>
      <c r="D192" s="83"/>
      <c r="E192" s="83"/>
      <c r="F192" s="128"/>
      <c r="G192" s="128"/>
      <c r="H192" s="128"/>
      <c r="I192" s="129">
        <f>I191</f>
        <v>29070.99</v>
      </c>
      <c r="J192" s="130"/>
      <c r="K192" s="131">
        <f>K191</f>
        <v>117.69631578947369</v>
      </c>
      <c r="L192" s="8"/>
      <c r="M192" s="8"/>
      <c r="N192" s="10"/>
    </row>
    <row r="193" spans="1:14" x14ac:dyDescent="0.25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1:14" x14ac:dyDescent="0.2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</row>
    <row r="195" spans="1:14" x14ac:dyDescent="0.25">
      <c r="A195" s="156" t="s">
        <v>49</v>
      </c>
      <c r="B195" s="156"/>
      <c r="C195" s="156"/>
      <c r="D195" s="156"/>
      <c r="E195" s="156"/>
      <c r="F195" s="156"/>
      <c r="G195" s="156"/>
      <c r="H195" s="156"/>
      <c r="I195" s="156"/>
      <c r="J195" s="156"/>
      <c r="K195" s="156"/>
      <c r="L195" s="156"/>
      <c r="M195" s="156"/>
      <c r="N195" s="8"/>
    </row>
    <row r="196" spans="1:14" x14ac:dyDescent="0.2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</row>
    <row r="197" spans="1:14" ht="47.25" customHeight="1" x14ac:dyDescent="0.25">
      <c r="A197" s="157" t="s">
        <v>50</v>
      </c>
      <c r="B197" s="157"/>
      <c r="C197" s="157"/>
      <c r="D197" s="158" t="s">
        <v>51</v>
      </c>
      <c r="E197" s="158"/>
      <c r="F197" s="158"/>
      <c r="G197" s="158"/>
      <c r="H197" s="158"/>
      <c r="I197" s="158"/>
      <c r="J197" s="158"/>
      <c r="K197" s="158"/>
      <c r="L197" s="157" t="s">
        <v>62</v>
      </c>
      <c r="M197" s="157"/>
      <c r="N197" s="8"/>
    </row>
    <row r="198" spans="1:14" ht="30" x14ac:dyDescent="0.25">
      <c r="A198" s="7" t="s">
        <v>52</v>
      </c>
      <c r="B198" s="6" t="s">
        <v>53</v>
      </c>
      <c r="C198" s="7" t="s">
        <v>54</v>
      </c>
      <c r="D198" s="7" t="s">
        <v>55</v>
      </c>
      <c r="E198" s="7" t="s">
        <v>56</v>
      </c>
      <c r="F198" s="7" t="s">
        <v>57</v>
      </c>
      <c r="G198" s="7" t="s">
        <v>58</v>
      </c>
      <c r="H198" s="7" t="s">
        <v>59</v>
      </c>
      <c r="I198" s="7" t="s">
        <v>60</v>
      </c>
      <c r="J198" s="7" t="s">
        <v>148</v>
      </c>
      <c r="K198" s="7" t="s">
        <v>61</v>
      </c>
      <c r="L198" s="157"/>
      <c r="M198" s="157"/>
      <c r="N198" s="8"/>
    </row>
    <row r="199" spans="1:14" x14ac:dyDescent="0.25">
      <c r="A199" s="17">
        <f>K58</f>
        <v>36783.593531659921</v>
      </c>
      <c r="B199" s="17"/>
      <c r="C199" s="14"/>
      <c r="D199" s="17">
        <f>K99</f>
        <v>3542.8421052631579</v>
      </c>
      <c r="E199" s="17">
        <f>K110</f>
        <v>348.3</v>
      </c>
      <c r="F199" s="17"/>
      <c r="G199" s="17">
        <f>L130</f>
        <v>117.47368421052632</v>
      </c>
      <c r="H199" s="17">
        <f>K192</f>
        <v>117.69631578947369</v>
      </c>
      <c r="I199" s="17">
        <f>K164</f>
        <v>25396.462621214574</v>
      </c>
      <c r="J199" s="17"/>
      <c r="K199" s="17">
        <f>J125</f>
        <v>449.68578947368417</v>
      </c>
      <c r="L199" s="151">
        <f>SUM(A199:K199)</f>
        <v>66756.054047611353</v>
      </c>
      <c r="M199" s="152"/>
      <c r="N199" s="8"/>
    </row>
    <row r="200" spans="1:14" ht="15.75" thickBot="1" x14ac:dyDescent="0.3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</row>
    <row r="201" spans="1:14" ht="15.75" thickBot="1" x14ac:dyDescent="0.3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8"/>
      <c r="L201" s="88"/>
      <c r="M201" s="115">
        <f>L199*247</f>
        <v>16488745.349760003</v>
      </c>
      <c r="N201" s="8"/>
    </row>
    <row r="202" spans="1:14" ht="15.75" thickBot="1" x14ac:dyDescent="0.3">
      <c r="A202" s="11" t="s">
        <v>138</v>
      </c>
      <c r="B202" s="11"/>
      <c r="C202" s="11"/>
      <c r="D202" s="8"/>
      <c r="E202" s="8"/>
      <c r="F202" s="8"/>
      <c r="G202" s="8"/>
      <c r="H202" s="8"/>
      <c r="I202" s="8"/>
      <c r="J202" s="8"/>
      <c r="K202" s="115">
        <f>I58+I99+I110+H125+J130+I164+I192</f>
        <v>16488745.349760002</v>
      </c>
      <c r="L202" s="88"/>
      <c r="M202" s="88"/>
      <c r="N202" s="8"/>
    </row>
    <row r="205" spans="1:14" ht="18.75" x14ac:dyDescent="0.3">
      <c r="A205" s="3" t="s">
        <v>159</v>
      </c>
      <c r="B205" s="3"/>
      <c r="C205" s="3"/>
      <c r="F205" s="3" t="s">
        <v>160</v>
      </c>
    </row>
    <row r="208" spans="1:14" ht="15.75" x14ac:dyDescent="0.25">
      <c r="A208" s="4" t="s">
        <v>117</v>
      </c>
    </row>
    <row r="209" spans="1:11" ht="15.75" x14ac:dyDescent="0.25">
      <c r="A209" s="4" t="s">
        <v>118</v>
      </c>
      <c r="B209" s="4"/>
      <c r="J209" s="1"/>
      <c r="K209" s="1"/>
    </row>
    <row r="210" spans="1:11" ht="15.75" x14ac:dyDescent="0.25">
      <c r="A210" s="4" t="s">
        <v>119</v>
      </c>
      <c r="J210" s="1"/>
      <c r="K210" s="1"/>
    </row>
    <row r="213" spans="1:11" ht="14.25" customHeight="1" x14ac:dyDescent="0.25"/>
    <row r="216" spans="1:11" ht="15.75" x14ac:dyDescent="0.25">
      <c r="C216" s="4"/>
    </row>
    <row r="217" spans="1:11" ht="15.75" x14ac:dyDescent="0.25">
      <c r="A217" s="2"/>
      <c r="B217" s="2"/>
      <c r="C217" s="2"/>
    </row>
  </sheetData>
  <mergeCells count="188">
    <mergeCell ref="A42:E42"/>
    <mergeCell ref="G42:L42"/>
    <mergeCell ref="A119:E119"/>
    <mergeCell ref="A120:E120"/>
    <mergeCell ref="A6:C6"/>
    <mergeCell ref="E6:G6"/>
    <mergeCell ref="A8:G8"/>
    <mergeCell ref="A9:H9"/>
    <mergeCell ref="A17:E17"/>
    <mergeCell ref="G17:L17"/>
    <mergeCell ref="A23:E23"/>
    <mergeCell ref="G23:L23"/>
    <mergeCell ref="A27:E27"/>
    <mergeCell ref="G27:L27"/>
    <mergeCell ref="A28:E28"/>
    <mergeCell ref="G28:L28"/>
    <mergeCell ref="A29:E29"/>
    <mergeCell ref="G29:L29"/>
    <mergeCell ref="A24:E24"/>
    <mergeCell ref="G24:L24"/>
    <mergeCell ref="A25:E25"/>
    <mergeCell ref="G25:L25"/>
    <mergeCell ref="A26:E26"/>
    <mergeCell ref="G26:L26"/>
    <mergeCell ref="A2:D2"/>
    <mergeCell ref="E2:H2"/>
    <mergeCell ref="A3:B3"/>
    <mergeCell ref="E3:F3"/>
    <mergeCell ref="E4:G4"/>
    <mergeCell ref="A21:E21"/>
    <mergeCell ref="G21:L21"/>
    <mergeCell ref="A22:E22"/>
    <mergeCell ref="G22:L22"/>
    <mergeCell ref="A18:E18"/>
    <mergeCell ref="G18:L18"/>
    <mergeCell ref="A19:E19"/>
    <mergeCell ref="G19:L19"/>
    <mergeCell ref="A20:E20"/>
    <mergeCell ref="G20:L20"/>
    <mergeCell ref="A4:D4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50:M50"/>
    <mergeCell ref="A51:E51"/>
    <mergeCell ref="A52:E52"/>
    <mergeCell ref="A53:E53"/>
    <mergeCell ref="A54:E54"/>
    <mergeCell ref="A55:E55"/>
    <mergeCell ref="A43:E43"/>
    <mergeCell ref="G43:L43"/>
    <mergeCell ref="A45:E45"/>
    <mergeCell ref="G45:L45"/>
    <mergeCell ref="A46:E46"/>
    <mergeCell ref="G46:L46"/>
    <mergeCell ref="G44:L44"/>
    <mergeCell ref="A67:E67"/>
    <mergeCell ref="A68:E68"/>
    <mergeCell ref="A69:E69"/>
    <mergeCell ref="A70:E70"/>
    <mergeCell ref="A71:E71"/>
    <mergeCell ref="A72:E72"/>
    <mergeCell ref="A56:E56"/>
    <mergeCell ref="A57:E57"/>
    <mergeCell ref="A58:E58"/>
    <mergeCell ref="A63:M63"/>
    <mergeCell ref="A65:E65"/>
    <mergeCell ref="A66:E66"/>
    <mergeCell ref="A79:E79"/>
    <mergeCell ref="A80:E80"/>
    <mergeCell ref="A81:E81"/>
    <mergeCell ref="A82:E82"/>
    <mergeCell ref="A83:E83"/>
    <mergeCell ref="A84:E84"/>
    <mergeCell ref="A73:E73"/>
    <mergeCell ref="A74:E74"/>
    <mergeCell ref="A75:E75"/>
    <mergeCell ref="A76:E76"/>
    <mergeCell ref="A77:E77"/>
    <mergeCell ref="A78:E78"/>
    <mergeCell ref="A94:E94"/>
    <mergeCell ref="A95:E95"/>
    <mergeCell ref="A96:E96"/>
    <mergeCell ref="A98:E98"/>
    <mergeCell ref="A99:E99"/>
    <mergeCell ref="A101:M101"/>
    <mergeCell ref="A85:E85"/>
    <mergeCell ref="A86:L86"/>
    <mergeCell ref="A88:M88"/>
    <mergeCell ref="A90:L90"/>
    <mergeCell ref="A92:E92"/>
    <mergeCell ref="A93:E93"/>
    <mergeCell ref="A97:E97"/>
    <mergeCell ref="A112:M112"/>
    <mergeCell ref="A114:E114"/>
    <mergeCell ref="A115:E115"/>
    <mergeCell ref="A116:E116"/>
    <mergeCell ref="A117:E117"/>
    <mergeCell ref="A118:E118"/>
    <mergeCell ref="A103:E103"/>
    <mergeCell ref="A104:E104"/>
    <mergeCell ref="A105:E105"/>
    <mergeCell ref="A106:E106"/>
    <mergeCell ref="A107:E107"/>
    <mergeCell ref="A109:E109"/>
    <mergeCell ref="A108:E108"/>
    <mergeCell ref="A128:E128"/>
    <mergeCell ref="A129:E129"/>
    <mergeCell ref="A130:E130"/>
    <mergeCell ref="F130:I130"/>
    <mergeCell ref="A134:M134"/>
    <mergeCell ref="A136:E136"/>
    <mergeCell ref="A121:E121"/>
    <mergeCell ref="A122:E122"/>
    <mergeCell ref="A123:E123"/>
    <mergeCell ref="A124:E124"/>
    <mergeCell ref="A125:E125"/>
    <mergeCell ref="A127:N127"/>
    <mergeCell ref="A143:E143"/>
    <mergeCell ref="A144:E144"/>
    <mergeCell ref="A145:E145"/>
    <mergeCell ref="A146:E146"/>
    <mergeCell ref="A147:E147"/>
    <mergeCell ref="A148:E148"/>
    <mergeCell ref="A137:E137"/>
    <mergeCell ref="A138:E138"/>
    <mergeCell ref="A139:E139"/>
    <mergeCell ref="A140:E140"/>
    <mergeCell ref="A141:E141"/>
    <mergeCell ref="A142:E142"/>
    <mergeCell ref="A155:E155"/>
    <mergeCell ref="A156:E156"/>
    <mergeCell ref="A157:E157"/>
    <mergeCell ref="A158:E158"/>
    <mergeCell ref="A159:E159"/>
    <mergeCell ref="A160:E160"/>
    <mergeCell ref="A149:E149"/>
    <mergeCell ref="A150:E150"/>
    <mergeCell ref="A151:E151"/>
    <mergeCell ref="A152:E152"/>
    <mergeCell ref="A153:E153"/>
    <mergeCell ref="A154:E154"/>
    <mergeCell ref="A169:E169"/>
    <mergeCell ref="A170:E170"/>
    <mergeCell ref="A171:E171"/>
    <mergeCell ref="A172:L172"/>
    <mergeCell ref="A174:L174"/>
    <mergeCell ref="A176:E176"/>
    <mergeCell ref="A161:E161"/>
    <mergeCell ref="A162:E162"/>
    <mergeCell ref="A163:E163"/>
    <mergeCell ref="A164:E164"/>
    <mergeCell ref="A166:M166"/>
    <mergeCell ref="A168:E168"/>
    <mergeCell ref="L199:M199"/>
    <mergeCell ref="A190:E190"/>
    <mergeCell ref="A191:E191"/>
    <mergeCell ref="A195:M195"/>
    <mergeCell ref="A197:C197"/>
    <mergeCell ref="D197:K197"/>
    <mergeCell ref="L197:M198"/>
    <mergeCell ref="A177:E177"/>
    <mergeCell ref="A178:E178"/>
    <mergeCell ref="A182:M182"/>
    <mergeCell ref="A187:E187"/>
    <mergeCell ref="A188:E188"/>
    <mergeCell ref="A189:E189"/>
  </mergeCells>
  <pageMargins left="0.70866141732283472" right="0.70866141732283472" top="0.42" bottom="0.94" header="0.15" footer="1.08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22"/>
  <sheetViews>
    <sheetView tabSelected="1" topLeftCell="A189" zoomScale="80" zoomScaleNormal="80" workbookViewId="0">
      <selection activeCell="K225" sqref="K225"/>
    </sheetView>
  </sheetViews>
  <sheetFormatPr defaultRowHeight="15" x14ac:dyDescent="0.25"/>
  <cols>
    <col min="1" max="1" width="12.7109375" customWidth="1"/>
    <col min="2" max="2" width="10.28515625" customWidth="1"/>
    <col min="3" max="3" width="12.7109375" customWidth="1"/>
    <col min="4" max="4" width="14.5703125" customWidth="1"/>
    <col min="5" max="5" width="26.140625" customWidth="1"/>
    <col min="6" max="6" width="13.7109375" customWidth="1"/>
    <col min="7" max="7" width="13.5703125" customWidth="1"/>
    <col min="8" max="8" width="17.42578125" customWidth="1"/>
    <col min="9" max="9" width="15.85546875" customWidth="1"/>
    <col min="10" max="10" width="14.42578125" customWidth="1"/>
    <col min="11" max="11" width="18.28515625" customWidth="1"/>
    <col min="12" max="12" width="14.7109375" customWidth="1"/>
    <col min="13" max="13" width="16.140625" customWidth="1"/>
  </cols>
  <sheetData>
    <row r="2" spans="1:13" ht="15.75" x14ac:dyDescent="0.25">
      <c r="A2" s="236" t="s">
        <v>139</v>
      </c>
      <c r="B2" s="236"/>
      <c r="C2" s="236"/>
      <c r="D2" s="236"/>
      <c r="E2" s="236"/>
      <c r="F2" s="236"/>
      <c r="G2" s="236"/>
      <c r="H2" s="236"/>
    </row>
    <row r="3" spans="1:13" ht="15.75" x14ac:dyDescent="0.25">
      <c r="A3" s="236" t="s">
        <v>140</v>
      </c>
      <c r="B3" s="236"/>
      <c r="C3" s="71"/>
      <c r="D3" s="71"/>
      <c r="E3" s="236"/>
      <c r="F3" s="236"/>
      <c r="G3" s="71"/>
      <c r="H3" s="71"/>
    </row>
    <row r="4" spans="1:13" ht="33" customHeight="1" x14ac:dyDescent="0.25">
      <c r="A4" s="237" t="s">
        <v>141</v>
      </c>
      <c r="B4" s="237"/>
      <c r="C4" s="237"/>
      <c r="D4" s="72"/>
      <c r="E4" s="237"/>
      <c r="F4" s="237"/>
      <c r="G4" s="237"/>
      <c r="H4" s="70"/>
    </row>
    <row r="5" spans="1:13" ht="15.75" x14ac:dyDescent="0.25">
      <c r="A5" s="72"/>
      <c r="B5" s="72"/>
      <c r="C5" s="72"/>
      <c r="D5" s="70"/>
      <c r="E5" s="72"/>
      <c r="F5" s="72"/>
      <c r="G5" s="72"/>
      <c r="H5" s="70"/>
    </row>
    <row r="6" spans="1:13" ht="15.75" x14ac:dyDescent="0.25">
      <c r="A6" s="245"/>
      <c r="B6" s="245"/>
      <c r="C6" s="245"/>
      <c r="D6" s="70"/>
      <c r="E6" s="245"/>
      <c r="F6" s="245"/>
      <c r="G6" s="245"/>
      <c r="H6" s="70"/>
    </row>
    <row r="7" spans="1:13" x14ac:dyDescent="0.25">
      <c r="A7" s="73"/>
      <c r="B7" s="73"/>
      <c r="C7" s="73"/>
      <c r="D7" s="73"/>
      <c r="E7" s="73"/>
      <c r="F7" s="73"/>
      <c r="G7" s="73"/>
      <c r="H7" s="73"/>
    </row>
    <row r="8" spans="1:13" ht="15.75" x14ac:dyDescent="0.25">
      <c r="A8" s="246" t="s">
        <v>151</v>
      </c>
      <c r="B8" s="247"/>
      <c r="C8" s="247"/>
      <c r="D8" s="247"/>
      <c r="E8" s="247"/>
      <c r="F8" s="247"/>
      <c r="G8" s="247"/>
      <c r="H8" s="73"/>
    </row>
    <row r="9" spans="1:13" ht="15.75" x14ac:dyDescent="0.25">
      <c r="A9" s="246" t="s">
        <v>168</v>
      </c>
      <c r="B9" s="247"/>
      <c r="C9" s="247"/>
      <c r="D9" s="247"/>
      <c r="E9" s="247"/>
      <c r="F9" s="247"/>
      <c r="G9" s="247"/>
      <c r="H9" s="242"/>
    </row>
    <row r="10" spans="1:13" hidden="1" x14ac:dyDescent="0.25"/>
    <row r="11" spans="1:13" hidden="1" x14ac:dyDescent="0.25"/>
    <row r="13" spans="1:13" x14ac:dyDescent="0.25">
      <c r="A13" s="11" t="s">
        <v>157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x14ac:dyDescent="0.25">
      <c r="A14" s="11" t="s">
        <v>162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x14ac:dyDescent="0.25">
      <c r="A15" s="11" t="s">
        <v>158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3" x14ac:dyDescent="0.25">
      <c r="A16" s="87" t="s">
        <v>173</v>
      </c>
      <c r="B16" s="88"/>
      <c r="C16" s="88"/>
      <c r="D16" s="88"/>
      <c r="E16" s="88"/>
      <c r="F16" s="8"/>
      <c r="G16" s="8"/>
      <c r="H16" s="8"/>
      <c r="I16" s="8"/>
      <c r="J16" s="8"/>
      <c r="K16" s="8"/>
      <c r="L16" s="8"/>
      <c r="M16" s="8"/>
    </row>
    <row r="17" spans="1:13" x14ac:dyDescent="0.25">
      <c r="A17" s="89" t="s">
        <v>174</v>
      </c>
      <c r="B17" s="90"/>
      <c r="C17" s="90"/>
      <c r="D17" s="90"/>
      <c r="E17" s="88"/>
      <c r="F17" s="8"/>
      <c r="G17" s="8"/>
      <c r="H17" s="8"/>
      <c r="I17" s="8"/>
      <c r="J17" s="8"/>
      <c r="K17" s="8"/>
      <c r="L17" s="8"/>
      <c r="M17" s="8"/>
    </row>
    <row r="18" spans="1:13" ht="33" customHeight="1" x14ac:dyDescent="0.25">
      <c r="A18" s="157" t="s">
        <v>0</v>
      </c>
      <c r="B18" s="157"/>
      <c r="C18" s="157"/>
      <c r="D18" s="157"/>
      <c r="E18" s="157"/>
      <c r="F18" s="7" t="s">
        <v>1</v>
      </c>
      <c r="G18" s="157" t="s">
        <v>2</v>
      </c>
      <c r="H18" s="157"/>
      <c r="I18" s="157"/>
      <c r="J18" s="157"/>
      <c r="K18" s="157"/>
      <c r="L18" s="7" t="s">
        <v>1</v>
      </c>
      <c r="M18" s="8"/>
    </row>
    <row r="19" spans="1:13" x14ac:dyDescent="0.25">
      <c r="A19" s="216" t="s">
        <v>64</v>
      </c>
      <c r="B19" s="216"/>
      <c r="C19" s="216"/>
      <c r="D19" s="216"/>
      <c r="E19" s="216"/>
      <c r="F19" s="91">
        <v>15.95</v>
      </c>
      <c r="G19" s="270" t="s">
        <v>164</v>
      </c>
      <c r="H19" s="268"/>
      <c r="I19" s="268"/>
      <c r="J19" s="268"/>
      <c r="K19" s="269"/>
      <c r="L19" s="92">
        <f>1*22%</f>
        <v>0.22</v>
      </c>
    </row>
    <row r="20" spans="1:13" x14ac:dyDescent="0.25">
      <c r="A20" s="216"/>
      <c r="B20" s="216"/>
      <c r="C20" s="216"/>
      <c r="D20" s="216"/>
      <c r="E20" s="216"/>
      <c r="F20" s="91"/>
      <c r="G20" s="265" t="s">
        <v>166</v>
      </c>
      <c r="H20" s="266"/>
      <c r="I20" s="266"/>
      <c r="J20" s="266"/>
      <c r="K20" s="266"/>
      <c r="L20" s="92">
        <f>3.5*22%</f>
        <v>0.77</v>
      </c>
    </row>
    <row r="21" spans="1:13" x14ac:dyDescent="0.25">
      <c r="A21" s="216"/>
      <c r="B21" s="216"/>
      <c r="C21" s="216"/>
      <c r="D21" s="216"/>
      <c r="E21" s="216"/>
      <c r="F21" s="91"/>
      <c r="G21" s="265" t="s">
        <v>167</v>
      </c>
      <c r="H21" s="266"/>
      <c r="I21" s="266"/>
      <c r="J21" s="266"/>
      <c r="K21" s="267"/>
      <c r="L21" s="92">
        <f>1*22%</f>
        <v>0.22</v>
      </c>
    </row>
    <row r="22" spans="1:13" x14ac:dyDescent="0.25">
      <c r="A22" s="216"/>
      <c r="B22" s="216"/>
      <c r="C22" s="216"/>
      <c r="D22" s="216"/>
      <c r="E22" s="216"/>
      <c r="F22" s="91"/>
      <c r="G22" s="262" t="s">
        <v>69</v>
      </c>
      <c r="H22" s="275"/>
      <c r="I22" s="275"/>
      <c r="J22" s="275"/>
      <c r="K22" s="275"/>
      <c r="L22" s="92">
        <f>0.75*22%</f>
        <v>0.16500000000000001</v>
      </c>
    </row>
    <row r="23" spans="1:13" ht="15" customHeight="1" x14ac:dyDescent="0.25">
      <c r="A23" s="216"/>
      <c r="B23" s="216"/>
      <c r="C23" s="216"/>
      <c r="D23" s="216"/>
      <c r="E23" s="216"/>
      <c r="F23" s="91"/>
      <c r="G23" s="270" t="s">
        <v>70</v>
      </c>
      <c r="H23" s="268"/>
      <c r="I23" s="268"/>
      <c r="J23" s="268"/>
      <c r="K23" s="269"/>
      <c r="L23" s="92">
        <f>0.5*22%</f>
        <v>0.11</v>
      </c>
    </row>
    <row r="24" spans="1:13" ht="15" customHeight="1" x14ac:dyDescent="0.25">
      <c r="A24" s="216"/>
      <c r="B24" s="216"/>
      <c r="C24" s="216"/>
      <c r="D24" s="216"/>
      <c r="E24" s="216"/>
      <c r="F24" s="91"/>
      <c r="G24" s="270" t="s">
        <v>71</v>
      </c>
      <c r="H24" s="268"/>
      <c r="I24" s="268"/>
      <c r="J24" s="268"/>
      <c r="K24" s="269"/>
      <c r="L24" s="92">
        <f>1*22%</f>
        <v>0.22</v>
      </c>
      <c r="M24" s="8"/>
    </row>
    <row r="25" spans="1:13" ht="15.75" customHeight="1" x14ac:dyDescent="0.25">
      <c r="A25" s="216"/>
      <c r="B25" s="216"/>
      <c r="C25" s="216"/>
      <c r="D25" s="216"/>
      <c r="E25" s="216"/>
      <c r="F25" s="91"/>
      <c r="G25" s="270" t="s">
        <v>72</v>
      </c>
      <c r="H25" s="268"/>
      <c r="I25" s="268"/>
      <c r="J25" s="268"/>
      <c r="K25" s="269"/>
      <c r="L25" s="92">
        <f>0.75*22%</f>
        <v>0.16500000000000001</v>
      </c>
      <c r="M25" s="8"/>
    </row>
    <row r="26" spans="1:13" ht="15.75" hidden="1" customHeight="1" x14ac:dyDescent="0.25">
      <c r="A26" s="230"/>
      <c r="B26" s="231"/>
      <c r="C26" s="231"/>
      <c r="D26" s="231"/>
      <c r="E26" s="232"/>
      <c r="F26" s="91"/>
      <c r="G26" s="270"/>
      <c r="H26" s="273"/>
      <c r="I26" s="273"/>
      <c r="J26" s="273"/>
      <c r="K26" s="273"/>
      <c r="L26" s="274"/>
      <c r="M26" s="8"/>
    </row>
    <row r="27" spans="1:13" ht="15.75" customHeight="1" x14ac:dyDescent="0.25">
      <c r="A27" s="230"/>
      <c r="B27" s="231"/>
      <c r="C27" s="231"/>
      <c r="D27" s="231"/>
      <c r="E27" s="232"/>
      <c r="F27" s="91"/>
      <c r="G27" s="271" t="s">
        <v>77</v>
      </c>
      <c r="H27" s="272"/>
      <c r="I27" s="272"/>
      <c r="J27" s="272"/>
      <c r="K27" s="272"/>
      <c r="L27" s="142">
        <f>0.25*22%</f>
        <v>5.5E-2</v>
      </c>
      <c r="M27" s="8"/>
    </row>
    <row r="28" spans="1:13" ht="15.75" customHeight="1" x14ac:dyDescent="0.25">
      <c r="A28" s="230"/>
      <c r="B28" s="231"/>
      <c r="C28" s="231"/>
      <c r="D28" s="231"/>
      <c r="E28" s="232"/>
      <c r="F28" s="91"/>
      <c r="G28" s="256" t="s">
        <v>74</v>
      </c>
      <c r="H28" s="268"/>
      <c r="I28" s="268"/>
      <c r="J28" s="268"/>
      <c r="K28" s="269"/>
      <c r="L28" s="142">
        <f>3.25*22%</f>
        <v>0.71499999999999997</v>
      </c>
      <c r="M28" s="8"/>
    </row>
    <row r="29" spans="1:13" ht="15.75" customHeight="1" x14ac:dyDescent="0.25">
      <c r="A29" s="230"/>
      <c r="B29" s="231"/>
      <c r="C29" s="231"/>
      <c r="D29" s="231"/>
      <c r="E29" s="232"/>
      <c r="F29" s="91"/>
      <c r="G29" s="262" t="s">
        <v>81</v>
      </c>
      <c r="H29" s="263"/>
      <c r="I29" s="263"/>
      <c r="J29" s="263"/>
      <c r="K29" s="264"/>
      <c r="L29" s="142">
        <f>0.75*22%</f>
        <v>0.16500000000000001</v>
      </c>
      <c r="M29" s="8"/>
    </row>
    <row r="30" spans="1:13" ht="15.75" customHeight="1" x14ac:dyDescent="0.25">
      <c r="A30" s="230"/>
      <c r="B30" s="231"/>
      <c r="C30" s="231"/>
      <c r="D30" s="231"/>
      <c r="E30" s="232"/>
      <c r="F30" s="91"/>
      <c r="G30" s="256" t="s">
        <v>73</v>
      </c>
      <c r="H30" s="268"/>
      <c r="I30" s="268"/>
      <c r="J30" s="268"/>
      <c r="K30" s="269"/>
      <c r="L30" s="142">
        <f>1.5*22%</f>
        <v>0.33</v>
      </c>
      <c r="M30" s="8"/>
    </row>
    <row r="31" spans="1:13" ht="15.75" customHeight="1" x14ac:dyDescent="0.25">
      <c r="A31" s="230"/>
      <c r="B31" s="231"/>
      <c r="C31" s="231"/>
      <c r="D31" s="231"/>
      <c r="E31" s="232"/>
      <c r="F31" s="91"/>
      <c r="G31" s="256" t="s">
        <v>75</v>
      </c>
      <c r="H31" s="257"/>
      <c r="I31" s="257"/>
      <c r="J31" s="257"/>
      <c r="K31" s="258"/>
      <c r="L31" s="142">
        <f>1*22%</f>
        <v>0.22</v>
      </c>
      <c r="M31" s="8"/>
    </row>
    <row r="32" spans="1:13" ht="15.75" customHeight="1" x14ac:dyDescent="0.25">
      <c r="A32" s="230"/>
      <c r="B32" s="231"/>
      <c r="C32" s="231"/>
      <c r="D32" s="231"/>
      <c r="E32" s="232"/>
      <c r="F32" s="91"/>
      <c r="G32" s="256" t="s">
        <v>76</v>
      </c>
      <c r="H32" s="257"/>
      <c r="I32" s="257"/>
      <c r="J32" s="257"/>
      <c r="K32" s="258"/>
      <c r="L32" s="142">
        <f>0.5*22%</f>
        <v>0.11</v>
      </c>
      <c r="M32" s="8"/>
    </row>
    <row r="33" spans="1:13" ht="15.75" customHeight="1" x14ac:dyDescent="0.25">
      <c r="A33" s="230"/>
      <c r="B33" s="231"/>
      <c r="C33" s="231"/>
      <c r="D33" s="231"/>
      <c r="E33" s="232"/>
      <c r="F33" s="91"/>
      <c r="G33" s="256" t="s">
        <v>85</v>
      </c>
      <c r="H33" s="257"/>
      <c r="I33" s="257"/>
      <c r="J33" s="257"/>
      <c r="K33" s="258"/>
      <c r="L33" s="142">
        <f>0.75*22%</f>
        <v>0.16500000000000001</v>
      </c>
      <c r="M33" s="8"/>
    </row>
    <row r="34" spans="1:13" hidden="1" x14ac:dyDescent="0.25">
      <c r="F34" s="91"/>
      <c r="G34" s="256"/>
      <c r="H34" s="257"/>
      <c r="I34" s="257"/>
      <c r="J34" s="257"/>
      <c r="K34" s="258"/>
      <c r="L34" s="142"/>
      <c r="M34" s="8"/>
    </row>
    <row r="35" spans="1:13" ht="15" customHeight="1" x14ac:dyDescent="0.25">
      <c r="A35" s="158"/>
      <c r="B35" s="158"/>
      <c r="C35" s="158"/>
      <c r="D35" s="158"/>
      <c r="E35" s="158"/>
      <c r="F35" s="91"/>
      <c r="G35" s="256" t="s">
        <v>78</v>
      </c>
      <c r="H35" s="257"/>
      <c r="I35" s="257"/>
      <c r="J35" s="257"/>
      <c r="K35" s="258"/>
      <c r="L35" s="142">
        <f>4*22%</f>
        <v>0.88</v>
      </c>
      <c r="M35" s="8"/>
    </row>
    <row r="36" spans="1:13" ht="15" customHeight="1" x14ac:dyDescent="0.25">
      <c r="A36" s="158"/>
      <c r="B36" s="158"/>
      <c r="C36" s="158"/>
      <c r="D36" s="158"/>
      <c r="E36" s="158"/>
      <c r="F36" s="91"/>
      <c r="G36" s="256" t="s">
        <v>161</v>
      </c>
      <c r="H36" s="257"/>
      <c r="I36" s="257"/>
      <c r="J36" s="257"/>
      <c r="K36" s="258"/>
      <c r="L36" s="142">
        <f>1*22%</f>
        <v>0.22</v>
      </c>
      <c r="M36" s="8"/>
    </row>
    <row r="37" spans="1:13" ht="15" customHeight="1" x14ac:dyDescent="0.25">
      <c r="A37" s="158"/>
      <c r="B37" s="158"/>
      <c r="C37" s="158"/>
      <c r="D37" s="158"/>
      <c r="E37" s="158"/>
      <c r="F37" s="91"/>
      <c r="G37" s="256" t="s">
        <v>79</v>
      </c>
      <c r="H37" s="257"/>
      <c r="I37" s="257"/>
      <c r="J37" s="257"/>
      <c r="K37" s="258"/>
      <c r="L37" s="142">
        <f>1.5*22%</f>
        <v>0.33</v>
      </c>
      <c r="M37" s="8"/>
    </row>
    <row r="38" spans="1:13" ht="15" customHeight="1" x14ac:dyDescent="0.25">
      <c r="A38" s="158"/>
      <c r="B38" s="158"/>
      <c r="C38" s="158"/>
      <c r="D38" s="158"/>
      <c r="E38" s="158"/>
      <c r="F38" s="91"/>
      <c r="G38" s="262" t="s">
        <v>163</v>
      </c>
      <c r="H38" s="263"/>
      <c r="I38" s="263"/>
      <c r="J38" s="263"/>
      <c r="K38" s="264"/>
      <c r="L38" s="142">
        <f>0.5*22%</f>
        <v>0.11</v>
      </c>
      <c r="M38" s="8"/>
    </row>
    <row r="39" spans="1:13" ht="15" customHeight="1" x14ac:dyDescent="0.25">
      <c r="A39" s="158"/>
      <c r="B39" s="158"/>
      <c r="C39" s="158"/>
      <c r="D39" s="158"/>
      <c r="E39" s="158"/>
      <c r="F39" s="91"/>
      <c r="G39" s="256" t="s">
        <v>80</v>
      </c>
      <c r="H39" s="257"/>
      <c r="I39" s="257"/>
      <c r="J39" s="257"/>
      <c r="K39" s="258"/>
      <c r="L39" s="142">
        <f>0.75*22%-0.01</f>
        <v>0.155</v>
      </c>
      <c r="M39" s="8"/>
    </row>
    <row r="40" spans="1:13" ht="15" hidden="1" customHeight="1" x14ac:dyDescent="0.25">
      <c r="A40" s="158"/>
      <c r="B40" s="158"/>
      <c r="C40" s="158"/>
      <c r="D40" s="158"/>
      <c r="E40" s="158"/>
      <c r="F40" s="91"/>
      <c r="G40" s="143"/>
      <c r="H40" s="143"/>
      <c r="I40" s="143"/>
      <c r="J40" s="143"/>
      <c r="K40" s="143"/>
      <c r="L40" s="92"/>
      <c r="M40" s="8"/>
    </row>
    <row r="41" spans="1:13" ht="15.75" hidden="1" customHeight="1" x14ac:dyDescent="0.25">
      <c r="A41" s="163"/>
      <c r="B41" s="164"/>
      <c r="C41" s="164"/>
      <c r="D41" s="164"/>
      <c r="E41" s="165"/>
      <c r="F41" s="91"/>
      <c r="G41" s="143"/>
      <c r="H41" s="143"/>
      <c r="I41" s="143"/>
      <c r="J41" s="143"/>
      <c r="K41" s="143"/>
      <c r="L41" s="92"/>
      <c r="M41" s="8"/>
    </row>
    <row r="42" spans="1:13" ht="16.5" hidden="1" customHeight="1" x14ac:dyDescent="0.25">
      <c r="A42" s="163"/>
      <c r="B42" s="164"/>
      <c r="C42" s="164"/>
      <c r="D42" s="164"/>
      <c r="E42" s="165"/>
      <c r="F42" s="91"/>
      <c r="G42" s="143"/>
      <c r="H42" s="143"/>
      <c r="I42" s="143"/>
      <c r="J42" s="143"/>
      <c r="K42" s="143"/>
      <c r="L42" s="92"/>
      <c r="M42" s="8"/>
    </row>
    <row r="43" spans="1:13" ht="13.5" hidden="1" customHeight="1" x14ac:dyDescent="0.25">
      <c r="A43" s="163"/>
      <c r="B43" s="164"/>
      <c r="C43" s="164"/>
      <c r="D43" s="164"/>
      <c r="E43" s="165"/>
      <c r="F43" s="91"/>
      <c r="G43" s="256"/>
      <c r="H43" s="257"/>
      <c r="I43" s="257"/>
      <c r="J43" s="257"/>
      <c r="K43" s="258"/>
      <c r="L43" s="92"/>
      <c r="M43" s="8"/>
    </row>
    <row r="44" spans="1:13" ht="14.25" hidden="1" customHeight="1" x14ac:dyDescent="0.25">
      <c r="A44" s="163"/>
      <c r="B44" s="164"/>
      <c r="C44" s="164"/>
      <c r="D44" s="164"/>
      <c r="E44" s="165"/>
      <c r="F44" s="91"/>
      <c r="G44" s="143"/>
      <c r="H44" s="143"/>
      <c r="I44" s="143"/>
      <c r="J44" s="143"/>
      <c r="K44" s="143"/>
      <c r="L44" s="92"/>
      <c r="M44" s="8"/>
    </row>
    <row r="45" spans="1:13" ht="15" customHeight="1" x14ac:dyDescent="0.25">
      <c r="A45" s="217" t="s">
        <v>3</v>
      </c>
      <c r="B45" s="217"/>
      <c r="C45" s="217"/>
      <c r="D45" s="217"/>
      <c r="E45" s="217"/>
      <c r="F45" s="98">
        <f>SUM(F19:F40)</f>
        <v>15.95</v>
      </c>
      <c r="G45" s="259" t="s">
        <v>3</v>
      </c>
      <c r="H45" s="260"/>
      <c r="I45" s="260"/>
      <c r="J45" s="260"/>
      <c r="K45" s="261"/>
      <c r="L45" s="132">
        <f>L24+L25+L27+L34+L35+L36+L37+L38+L39+L40+L41++L42+L44+L19+L20+L21+L22+L23+L28+L29+L30+L31+L32+L33</f>
        <v>5.3250000000000011</v>
      </c>
      <c r="M45" s="8"/>
    </row>
    <row r="46" spans="1:13" ht="27.7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97"/>
      <c r="M46" s="8"/>
    </row>
    <row r="47" spans="1:13" x14ac:dyDescent="0.25">
      <c r="A47" s="87" t="s">
        <v>175</v>
      </c>
      <c r="B47" s="88"/>
      <c r="C47" s="88"/>
      <c r="D47" s="88"/>
      <c r="E47" s="88"/>
      <c r="F47" s="8"/>
      <c r="G47" s="8"/>
      <c r="H47" s="8"/>
      <c r="I47" s="8"/>
      <c r="J47" s="8"/>
      <c r="K47" s="8"/>
      <c r="L47" s="8"/>
      <c r="M47" s="8"/>
    </row>
    <row r="48" spans="1:13" ht="12.75" customHeight="1" x14ac:dyDescent="0.25">
      <c r="A48" s="11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 ht="15" customHeight="1" x14ac:dyDescent="0.25">
      <c r="A49" s="222" t="s">
        <v>65</v>
      </c>
      <c r="B49" s="223"/>
      <c r="C49" s="223"/>
      <c r="D49" s="223"/>
      <c r="E49" s="223"/>
      <c r="F49" s="223"/>
      <c r="G49" s="223"/>
      <c r="H49" s="223"/>
      <c r="I49" s="223"/>
      <c r="J49" s="223"/>
      <c r="K49" s="223"/>
      <c r="L49" s="223"/>
      <c r="M49" s="8"/>
    </row>
    <row r="50" spans="1:13" ht="60" x14ac:dyDescent="0.25">
      <c r="A50" s="158" t="s">
        <v>4</v>
      </c>
      <c r="B50" s="158"/>
      <c r="C50" s="158"/>
      <c r="D50" s="158"/>
      <c r="E50" s="158"/>
      <c r="F50" s="6" t="s">
        <v>5</v>
      </c>
      <c r="G50" s="6" t="s">
        <v>1</v>
      </c>
      <c r="H50" s="6" t="s">
        <v>122</v>
      </c>
      <c r="I50" s="6" t="s">
        <v>124</v>
      </c>
      <c r="J50" s="6" t="s">
        <v>126</v>
      </c>
      <c r="K50" s="6" t="s">
        <v>121</v>
      </c>
      <c r="L50" s="6" t="s">
        <v>128</v>
      </c>
      <c r="M50" s="8"/>
    </row>
    <row r="51" spans="1:13" ht="15" hidden="1" customHeight="1" x14ac:dyDescent="0.25">
      <c r="A51" s="216"/>
      <c r="B51" s="216"/>
      <c r="C51" s="216"/>
      <c r="D51" s="216"/>
      <c r="E51" s="216"/>
      <c r="F51" s="7"/>
      <c r="G51" s="7"/>
      <c r="H51" s="7"/>
      <c r="I51" s="7"/>
      <c r="J51" s="12"/>
      <c r="K51" s="12"/>
      <c r="L51" s="12"/>
      <c r="M51" s="8"/>
    </row>
    <row r="52" spans="1:13" ht="15" hidden="1" customHeight="1" x14ac:dyDescent="0.25">
      <c r="A52" s="216"/>
      <c r="B52" s="216"/>
      <c r="C52" s="216"/>
      <c r="D52" s="216"/>
      <c r="E52" s="216"/>
      <c r="F52" s="7"/>
      <c r="G52" s="7"/>
      <c r="H52" s="7"/>
      <c r="I52" s="7"/>
      <c r="J52" s="12"/>
      <c r="K52" s="12"/>
      <c r="L52" s="12"/>
      <c r="M52" s="8"/>
    </row>
    <row r="53" spans="1:13" x14ac:dyDescent="0.25">
      <c r="A53" s="224">
        <v>1</v>
      </c>
      <c r="B53" s="225"/>
      <c r="C53" s="225"/>
      <c r="D53" s="225"/>
      <c r="E53" s="226"/>
      <c r="F53" s="7">
        <v>2</v>
      </c>
      <c r="G53" s="7">
        <v>3</v>
      </c>
      <c r="H53" s="7" t="s">
        <v>123</v>
      </c>
      <c r="I53" s="7" t="s">
        <v>125</v>
      </c>
      <c r="J53" s="13">
        <v>6</v>
      </c>
      <c r="K53" s="13" t="s">
        <v>127</v>
      </c>
      <c r="L53" s="13" t="s">
        <v>68</v>
      </c>
      <c r="M53" s="8"/>
    </row>
    <row r="54" spans="1:13" x14ac:dyDescent="0.25">
      <c r="A54" s="166" t="s">
        <v>64</v>
      </c>
      <c r="B54" s="166"/>
      <c r="C54" s="166"/>
      <c r="D54" s="166"/>
      <c r="E54" s="166"/>
      <c r="F54" s="51">
        <v>14178.29</v>
      </c>
      <c r="G54" s="51">
        <v>15.95</v>
      </c>
      <c r="H54" s="51">
        <v>2713723.89</v>
      </c>
      <c r="I54" s="51">
        <f>H54*1.302+0.01</f>
        <v>3533268.5147799999</v>
      </c>
      <c r="J54" s="95">
        <v>71</v>
      </c>
      <c r="K54" s="51">
        <f>I54/J54</f>
        <v>49764.345278591551</v>
      </c>
      <c r="L54" s="102">
        <f>I54/12618816.11*100</f>
        <v>28.0000000315402</v>
      </c>
      <c r="M54" s="8"/>
    </row>
    <row r="55" spans="1:13" ht="15.75" thickBot="1" x14ac:dyDescent="0.3">
      <c r="A55" s="216"/>
      <c r="B55" s="216"/>
      <c r="C55" s="216"/>
      <c r="D55" s="216"/>
      <c r="E55" s="216"/>
      <c r="F55" s="14"/>
      <c r="G55" s="14"/>
      <c r="H55" s="14"/>
      <c r="I55" s="15"/>
      <c r="J55" s="16"/>
      <c r="K55" s="17"/>
      <c r="L55" s="17"/>
      <c r="M55" s="8"/>
    </row>
    <row r="56" spans="1:13" ht="15" hidden="1" customHeight="1" x14ac:dyDescent="0.25">
      <c r="A56" s="216"/>
      <c r="B56" s="216"/>
      <c r="C56" s="216"/>
      <c r="D56" s="216"/>
      <c r="E56" s="216"/>
      <c r="F56" s="17"/>
      <c r="G56" s="17"/>
      <c r="H56" s="17"/>
      <c r="I56" s="37"/>
      <c r="J56" s="16"/>
      <c r="K56" s="17"/>
      <c r="L56" s="17"/>
      <c r="M56" s="8"/>
    </row>
    <row r="57" spans="1:13" ht="15.75" thickBot="1" x14ac:dyDescent="0.3">
      <c r="A57" s="217" t="s">
        <v>129</v>
      </c>
      <c r="B57" s="217"/>
      <c r="C57" s="217"/>
      <c r="D57" s="217"/>
      <c r="E57" s="217"/>
      <c r="F57" s="17"/>
      <c r="G57" s="17"/>
      <c r="H57" s="116"/>
      <c r="I57" s="148">
        <f>I54</f>
        <v>3533268.5147799999</v>
      </c>
      <c r="J57" s="149"/>
      <c r="K57" s="68">
        <f>K54</f>
        <v>49764.345278591551</v>
      </c>
      <c r="L57" s="14"/>
      <c r="M57" s="10"/>
    </row>
    <row r="58" spans="1:13" ht="67.5" customHeight="1" x14ac:dyDescent="0.25">
      <c r="A58" s="18"/>
      <c r="B58" s="18"/>
      <c r="C58" s="18"/>
      <c r="D58" s="18"/>
      <c r="E58" s="18"/>
      <c r="F58" s="22"/>
      <c r="G58" s="22"/>
      <c r="H58" s="22"/>
      <c r="I58" s="22"/>
      <c r="J58" s="23"/>
      <c r="K58" s="22"/>
      <c r="L58" s="23"/>
      <c r="M58" s="8"/>
    </row>
    <row r="59" spans="1:13" hidden="1" x14ac:dyDescent="0.25">
      <c r="A59" s="190" t="s">
        <v>16</v>
      </c>
      <c r="B59" s="190"/>
      <c r="C59" s="190"/>
      <c r="D59" s="190"/>
      <c r="E59" s="190"/>
      <c r="F59" s="190"/>
      <c r="G59" s="190"/>
      <c r="H59" s="190"/>
      <c r="I59" s="190"/>
      <c r="J59" s="190"/>
      <c r="K59" s="190"/>
      <c r="L59" s="190"/>
      <c r="M59" s="8"/>
    </row>
    <row r="60" spans="1:13" hidden="1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1:13" ht="80.25" hidden="1" customHeight="1" x14ac:dyDescent="0.25">
      <c r="A61" s="157" t="s">
        <v>7</v>
      </c>
      <c r="B61" s="157"/>
      <c r="C61" s="157"/>
      <c r="D61" s="157"/>
      <c r="E61" s="157"/>
      <c r="F61" s="6" t="s">
        <v>8</v>
      </c>
      <c r="G61" s="6" t="s">
        <v>9</v>
      </c>
      <c r="H61" s="6" t="s">
        <v>10</v>
      </c>
      <c r="I61" s="6" t="s">
        <v>11</v>
      </c>
      <c r="J61" s="6" t="s">
        <v>12</v>
      </c>
      <c r="K61" s="6" t="s">
        <v>13</v>
      </c>
      <c r="L61" s="6" t="s">
        <v>6</v>
      </c>
      <c r="M61" s="8"/>
    </row>
    <row r="62" spans="1:13" ht="15" hidden="1" customHeight="1" x14ac:dyDescent="0.25">
      <c r="A62" s="253">
        <v>1</v>
      </c>
      <c r="B62" s="254"/>
      <c r="C62" s="254"/>
      <c r="D62" s="254"/>
      <c r="E62" s="255"/>
      <c r="F62" s="6">
        <v>2</v>
      </c>
      <c r="G62" s="6">
        <v>3</v>
      </c>
      <c r="H62" s="6">
        <v>4</v>
      </c>
      <c r="I62" s="6" t="s">
        <v>66</v>
      </c>
      <c r="J62" s="6">
        <v>6</v>
      </c>
      <c r="K62" s="6">
        <v>7</v>
      </c>
      <c r="L62" s="6" t="s">
        <v>67</v>
      </c>
      <c r="M62" s="8"/>
    </row>
    <row r="63" spans="1:13" ht="15" hidden="1" customHeight="1" x14ac:dyDescent="0.25">
      <c r="A63" s="166" t="s">
        <v>82</v>
      </c>
      <c r="B63" s="166"/>
      <c r="C63" s="166"/>
      <c r="D63" s="166"/>
      <c r="E63" s="166"/>
      <c r="F63" s="7" t="s">
        <v>14</v>
      </c>
      <c r="G63" s="6">
        <v>36</v>
      </c>
      <c r="H63" s="7">
        <v>293</v>
      </c>
      <c r="I63" s="61">
        <f>G63/H63</f>
        <v>0.12286689419795221</v>
      </c>
      <c r="J63" s="6">
        <v>20</v>
      </c>
      <c r="K63" s="62">
        <v>7100</v>
      </c>
      <c r="L63" s="63">
        <f>I63*K63</f>
        <v>872.35494880546071</v>
      </c>
      <c r="M63" s="8"/>
    </row>
    <row r="64" spans="1:13" ht="15" hidden="1" customHeight="1" x14ac:dyDescent="0.25">
      <c r="A64" s="166" t="s">
        <v>83</v>
      </c>
      <c r="B64" s="166"/>
      <c r="C64" s="166"/>
      <c r="D64" s="166"/>
      <c r="E64" s="166"/>
      <c r="F64" s="7" t="s">
        <v>14</v>
      </c>
      <c r="G64" s="6">
        <v>1</v>
      </c>
      <c r="H64" s="7">
        <v>293</v>
      </c>
      <c r="I64" s="61">
        <f t="shared" ref="I64:I89" si="0">G64/H64</f>
        <v>3.4129692832764505E-3</v>
      </c>
      <c r="J64" s="6">
        <v>20</v>
      </c>
      <c r="K64" s="62">
        <v>538700</v>
      </c>
      <c r="L64" s="63">
        <f t="shared" ref="L64:L90" si="1">I64*K64</f>
        <v>1838.5665529010239</v>
      </c>
      <c r="M64" s="8"/>
    </row>
    <row r="65" spans="1:13" ht="15" hidden="1" customHeight="1" x14ac:dyDescent="0.25">
      <c r="A65" s="166" t="s">
        <v>84</v>
      </c>
      <c r="B65" s="166"/>
      <c r="C65" s="166"/>
      <c r="D65" s="166"/>
      <c r="E65" s="166"/>
      <c r="F65" s="7" t="s">
        <v>14</v>
      </c>
      <c r="G65" s="6">
        <v>1</v>
      </c>
      <c r="H65" s="7">
        <v>293</v>
      </c>
      <c r="I65" s="61">
        <f t="shared" si="0"/>
        <v>3.4129692832764505E-3</v>
      </c>
      <c r="J65" s="6">
        <v>20</v>
      </c>
      <c r="K65" s="62">
        <v>380000</v>
      </c>
      <c r="L65" s="63">
        <f t="shared" si="1"/>
        <v>1296.9283276450512</v>
      </c>
      <c r="M65" s="8"/>
    </row>
    <row r="66" spans="1:13" ht="12.75" hidden="1" customHeight="1" x14ac:dyDescent="0.25">
      <c r="A66" s="166" t="s">
        <v>92</v>
      </c>
      <c r="B66" s="166"/>
      <c r="C66" s="166"/>
      <c r="D66" s="166"/>
      <c r="E66" s="166"/>
      <c r="F66" s="7" t="s">
        <v>14</v>
      </c>
      <c r="G66" s="6">
        <v>4</v>
      </c>
      <c r="H66" s="7">
        <v>293</v>
      </c>
      <c r="I66" s="61">
        <f t="shared" si="0"/>
        <v>1.3651877133105802E-2</v>
      </c>
      <c r="J66" s="6">
        <v>10</v>
      </c>
      <c r="K66" s="62">
        <v>12845</v>
      </c>
      <c r="L66" s="63">
        <f t="shared" si="1"/>
        <v>175.35836177474403</v>
      </c>
      <c r="M66" s="8"/>
    </row>
    <row r="67" spans="1:13" ht="15" hidden="1" customHeight="1" x14ac:dyDescent="0.25">
      <c r="A67" s="166" t="s">
        <v>93</v>
      </c>
      <c r="B67" s="166"/>
      <c r="C67" s="166"/>
      <c r="D67" s="166"/>
      <c r="E67" s="166"/>
      <c r="F67" s="7" t="s">
        <v>14</v>
      </c>
      <c r="G67" s="6">
        <v>35</v>
      </c>
      <c r="H67" s="7">
        <v>293</v>
      </c>
      <c r="I67" s="61">
        <f t="shared" si="0"/>
        <v>0.11945392491467577</v>
      </c>
      <c r="J67" s="6">
        <v>10</v>
      </c>
      <c r="K67" s="62">
        <v>19043</v>
      </c>
      <c r="L67" s="63">
        <f t="shared" si="1"/>
        <v>2274.7610921501705</v>
      </c>
      <c r="M67" s="8"/>
    </row>
    <row r="68" spans="1:13" ht="15" hidden="1" customHeight="1" x14ac:dyDescent="0.25">
      <c r="A68" s="179" t="s">
        <v>94</v>
      </c>
      <c r="B68" s="180"/>
      <c r="C68" s="180"/>
      <c r="D68" s="180"/>
      <c r="E68" s="181"/>
      <c r="F68" s="7" t="s">
        <v>14</v>
      </c>
      <c r="G68" s="6">
        <v>14</v>
      </c>
      <c r="H68" s="7">
        <v>293</v>
      </c>
      <c r="I68" s="61">
        <f t="shared" si="0"/>
        <v>4.778156996587031E-2</v>
      </c>
      <c r="J68" s="6">
        <v>10</v>
      </c>
      <c r="K68" s="62">
        <v>16653</v>
      </c>
      <c r="L68" s="63">
        <f t="shared" si="1"/>
        <v>795.70648464163833</v>
      </c>
      <c r="M68" s="8"/>
    </row>
    <row r="69" spans="1:13" ht="15" hidden="1" customHeight="1" x14ac:dyDescent="0.25">
      <c r="A69" s="179" t="s">
        <v>95</v>
      </c>
      <c r="B69" s="180"/>
      <c r="C69" s="180"/>
      <c r="D69" s="180"/>
      <c r="E69" s="181"/>
      <c r="F69" s="7" t="s">
        <v>14</v>
      </c>
      <c r="G69" s="6">
        <v>13</v>
      </c>
      <c r="H69" s="7">
        <v>293</v>
      </c>
      <c r="I69" s="61">
        <f t="shared" si="0"/>
        <v>4.4368600682593858E-2</v>
      </c>
      <c r="J69" s="6">
        <v>20</v>
      </c>
      <c r="K69" s="62">
        <v>6390</v>
      </c>
      <c r="L69" s="63">
        <f t="shared" si="1"/>
        <v>283.51535836177476</v>
      </c>
      <c r="M69" s="8"/>
    </row>
    <row r="70" spans="1:13" ht="15" hidden="1" customHeight="1" x14ac:dyDescent="0.25">
      <c r="A70" s="179" t="s">
        <v>96</v>
      </c>
      <c r="B70" s="180"/>
      <c r="C70" s="180"/>
      <c r="D70" s="180"/>
      <c r="E70" s="181"/>
      <c r="F70" s="7" t="s">
        <v>14</v>
      </c>
      <c r="G70" s="6">
        <v>10</v>
      </c>
      <c r="H70" s="7">
        <v>293</v>
      </c>
      <c r="I70" s="61">
        <f t="shared" si="0"/>
        <v>3.4129692832764506E-2</v>
      </c>
      <c r="J70" s="6">
        <v>20</v>
      </c>
      <c r="K70" s="62">
        <v>9798</v>
      </c>
      <c r="L70" s="63">
        <f t="shared" si="1"/>
        <v>334.40273037542664</v>
      </c>
      <c r="M70" s="8"/>
    </row>
    <row r="71" spans="1:13" ht="15" hidden="1" customHeight="1" x14ac:dyDescent="0.25">
      <c r="A71" s="179" t="s">
        <v>97</v>
      </c>
      <c r="B71" s="180"/>
      <c r="C71" s="180"/>
      <c r="D71" s="180"/>
      <c r="E71" s="181"/>
      <c r="F71" s="7" t="s">
        <v>14</v>
      </c>
      <c r="G71" s="6">
        <v>1</v>
      </c>
      <c r="H71" s="7">
        <v>293</v>
      </c>
      <c r="I71" s="61">
        <f t="shared" si="0"/>
        <v>3.4129692832764505E-3</v>
      </c>
      <c r="J71" s="6">
        <v>10</v>
      </c>
      <c r="K71" s="62">
        <v>12640</v>
      </c>
      <c r="L71" s="63">
        <f t="shared" si="1"/>
        <v>43.139931740614337</v>
      </c>
      <c r="M71" s="8"/>
    </row>
    <row r="72" spans="1:13" ht="15" hidden="1" customHeight="1" x14ac:dyDescent="0.25">
      <c r="A72" s="78" t="s">
        <v>105</v>
      </c>
      <c r="B72" s="74"/>
      <c r="C72" s="74"/>
      <c r="D72" s="74"/>
      <c r="E72" s="75"/>
      <c r="F72" s="7" t="s">
        <v>14</v>
      </c>
      <c r="G72" s="6">
        <v>1</v>
      </c>
      <c r="H72" s="7">
        <v>293</v>
      </c>
      <c r="I72" s="61">
        <f t="shared" si="0"/>
        <v>3.4129692832764505E-3</v>
      </c>
      <c r="J72" s="6">
        <v>7</v>
      </c>
      <c r="K72" s="62">
        <v>10000</v>
      </c>
      <c r="L72" s="63">
        <f t="shared" si="1"/>
        <v>34.129692832764505</v>
      </c>
      <c r="M72" s="8"/>
    </row>
    <row r="73" spans="1:13" ht="15" hidden="1" customHeight="1" x14ac:dyDescent="0.25">
      <c r="A73" s="78" t="s">
        <v>106</v>
      </c>
      <c r="B73" s="74"/>
      <c r="C73" s="74"/>
      <c r="D73" s="74"/>
      <c r="E73" s="75"/>
      <c r="F73" s="7" t="s">
        <v>14</v>
      </c>
      <c r="G73" s="6">
        <v>2</v>
      </c>
      <c r="H73" s="7">
        <v>293</v>
      </c>
      <c r="I73" s="61">
        <f t="shared" si="0"/>
        <v>6.8259385665529011E-3</v>
      </c>
      <c r="J73" s="6">
        <v>15</v>
      </c>
      <c r="K73" s="62">
        <v>39200</v>
      </c>
      <c r="L73" s="63">
        <f t="shared" si="1"/>
        <v>267.57679180887374</v>
      </c>
      <c r="M73" s="8"/>
    </row>
    <row r="74" spans="1:13" ht="15" hidden="1" customHeight="1" x14ac:dyDescent="0.25">
      <c r="A74" s="78" t="s">
        <v>107</v>
      </c>
      <c r="B74" s="74"/>
      <c r="C74" s="74"/>
      <c r="D74" s="74"/>
      <c r="E74" s="75"/>
      <c r="F74" s="7" t="s">
        <v>14</v>
      </c>
      <c r="G74" s="6">
        <v>1</v>
      </c>
      <c r="H74" s="7">
        <v>293</v>
      </c>
      <c r="I74" s="61">
        <f t="shared" si="0"/>
        <v>3.4129692832764505E-3</v>
      </c>
      <c r="J74" s="6">
        <v>7</v>
      </c>
      <c r="K74" s="62">
        <v>19760</v>
      </c>
      <c r="L74" s="63">
        <f t="shared" si="1"/>
        <v>67.440273037542667</v>
      </c>
      <c r="M74" s="8"/>
    </row>
    <row r="75" spans="1:13" ht="15" hidden="1" customHeight="1" x14ac:dyDescent="0.25">
      <c r="A75" s="78" t="s">
        <v>108</v>
      </c>
      <c r="B75" s="74"/>
      <c r="C75" s="74"/>
      <c r="D75" s="74"/>
      <c r="E75" s="75"/>
      <c r="F75" s="7" t="s">
        <v>14</v>
      </c>
      <c r="G75" s="6">
        <v>1</v>
      </c>
      <c r="H75" s="7">
        <v>293</v>
      </c>
      <c r="I75" s="61">
        <f t="shared" si="0"/>
        <v>3.4129692832764505E-3</v>
      </c>
      <c r="J75" s="6">
        <v>15</v>
      </c>
      <c r="K75" s="62">
        <v>9520</v>
      </c>
      <c r="L75" s="63">
        <f t="shared" si="1"/>
        <v>32.491467576791813</v>
      </c>
      <c r="M75" s="8"/>
    </row>
    <row r="76" spans="1:13" ht="15" hidden="1" customHeight="1" x14ac:dyDescent="0.25">
      <c r="A76" s="78" t="s">
        <v>109</v>
      </c>
      <c r="B76" s="74"/>
      <c r="C76" s="74"/>
      <c r="D76" s="74"/>
      <c r="E76" s="75"/>
      <c r="F76" s="7" t="s">
        <v>14</v>
      </c>
      <c r="G76" s="6">
        <v>1</v>
      </c>
      <c r="H76" s="7">
        <v>293</v>
      </c>
      <c r="I76" s="61">
        <f t="shared" si="0"/>
        <v>3.4129692832764505E-3</v>
      </c>
      <c r="J76" s="6">
        <v>15</v>
      </c>
      <c r="K76" s="62">
        <v>18060</v>
      </c>
      <c r="L76" s="63">
        <f t="shared" si="1"/>
        <v>61.638225255972699</v>
      </c>
      <c r="M76" s="8"/>
    </row>
    <row r="77" spans="1:13" ht="15" hidden="1" customHeight="1" x14ac:dyDescent="0.25">
      <c r="A77" s="78" t="s">
        <v>110</v>
      </c>
      <c r="B77" s="74"/>
      <c r="C77" s="74"/>
      <c r="D77" s="74"/>
      <c r="E77" s="75"/>
      <c r="F77" s="7" t="s">
        <v>14</v>
      </c>
      <c r="G77" s="6">
        <v>2</v>
      </c>
      <c r="H77" s="7">
        <v>293</v>
      </c>
      <c r="I77" s="61">
        <f t="shared" si="0"/>
        <v>6.8259385665529011E-3</v>
      </c>
      <c r="J77" s="6">
        <v>7</v>
      </c>
      <c r="K77" s="62">
        <v>8658</v>
      </c>
      <c r="L77" s="63">
        <f t="shared" si="1"/>
        <v>59.098976109215016</v>
      </c>
      <c r="M77" s="8"/>
    </row>
    <row r="78" spans="1:13" ht="15" hidden="1" customHeight="1" x14ac:dyDescent="0.25">
      <c r="A78" s="78" t="s">
        <v>111</v>
      </c>
      <c r="B78" s="74"/>
      <c r="C78" s="74"/>
      <c r="D78" s="74"/>
      <c r="E78" s="75"/>
      <c r="F78" s="7" t="s">
        <v>14</v>
      </c>
      <c r="G78" s="6">
        <v>1</v>
      </c>
      <c r="H78" s="7">
        <v>293</v>
      </c>
      <c r="I78" s="61">
        <f t="shared" si="0"/>
        <v>3.4129692832764505E-3</v>
      </c>
      <c r="J78" s="6">
        <v>7</v>
      </c>
      <c r="K78" s="62">
        <v>16788.3</v>
      </c>
      <c r="L78" s="63">
        <f t="shared" si="1"/>
        <v>57.297952218430034</v>
      </c>
      <c r="M78" s="8"/>
    </row>
    <row r="79" spans="1:13" ht="15" hidden="1" customHeight="1" x14ac:dyDescent="0.25">
      <c r="A79" s="179" t="s">
        <v>98</v>
      </c>
      <c r="B79" s="180"/>
      <c r="C79" s="180"/>
      <c r="D79" s="180"/>
      <c r="E79" s="181"/>
      <c r="F79" s="7" t="s">
        <v>14</v>
      </c>
      <c r="G79" s="6">
        <v>1</v>
      </c>
      <c r="H79" s="7">
        <v>293</v>
      </c>
      <c r="I79" s="61">
        <f t="shared" si="0"/>
        <v>3.4129692832764505E-3</v>
      </c>
      <c r="J79" s="6">
        <v>10</v>
      </c>
      <c r="K79" s="62">
        <v>18900</v>
      </c>
      <c r="L79" s="63">
        <f t="shared" si="1"/>
        <v>64.50511945392492</v>
      </c>
      <c r="M79" s="8"/>
    </row>
    <row r="80" spans="1:13" hidden="1" x14ac:dyDescent="0.25">
      <c r="A80" s="182" t="s">
        <v>99</v>
      </c>
      <c r="B80" s="183"/>
      <c r="C80" s="183"/>
      <c r="D80" s="183"/>
      <c r="E80" s="184"/>
      <c r="F80" s="7" t="s">
        <v>14</v>
      </c>
      <c r="G80" s="7">
        <v>2</v>
      </c>
      <c r="H80" s="7">
        <v>293</v>
      </c>
      <c r="I80" s="61">
        <f t="shared" si="0"/>
        <v>6.8259385665529011E-3</v>
      </c>
      <c r="J80" s="7">
        <v>10</v>
      </c>
      <c r="K80" s="17">
        <v>45303</v>
      </c>
      <c r="L80" s="63">
        <f t="shared" si="1"/>
        <v>309.23549488054607</v>
      </c>
      <c r="M80" s="8"/>
    </row>
    <row r="81" spans="1:13" hidden="1" x14ac:dyDescent="0.25">
      <c r="A81" s="182" t="s">
        <v>100</v>
      </c>
      <c r="B81" s="183"/>
      <c r="C81" s="183"/>
      <c r="D81" s="183"/>
      <c r="E81" s="184"/>
      <c r="F81" s="7" t="s">
        <v>14</v>
      </c>
      <c r="G81" s="7">
        <v>2</v>
      </c>
      <c r="H81" s="7">
        <v>293</v>
      </c>
      <c r="I81" s="61">
        <f t="shared" si="0"/>
        <v>6.8259385665529011E-3</v>
      </c>
      <c r="J81" s="7">
        <v>10</v>
      </c>
      <c r="K81" s="17">
        <v>21934</v>
      </c>
      <c r="L81" s="63">
        <f t="shared" si="1"/>
        <v>149.72013651877134</v>
      </c>
      <c r="M81" s="8"/>
    </row>
    <row r="82" spans="1:13" hidden="1" x14ac:dyDescent="0.25">
      <c r="A82" s="182" t="s">
        <v>101</v>
      </c>
      <c r="B82" s="183"/>
      <c r="C82" s="183"/>
      <c r="D82" s="183"/>
      <c r="E82" s="184"/>
      <c r="F82" s="7" t="s">
        <v>14</v>
      </c>
      <c r="G82" s="7">
        <v>1</v>
      </c>
      <c r="H82" s="7">
        <v>293</v>
      </c>
      <c r="I82" s="61">
        <f t="shared" si="0"/>
        <v>3.4129692832764505E-3</v>
      </c>
      <c r="J82" s="7">
        <v>10</v>
      </c>
      <c r="K82" s="17">
        <v>19000</v>
      </c>
      <c r="L82" s="63">
        <f t="shared" si="1"/>
        <v>64.846416382252556</v>
      </c>
      <c r="M82" s="8"/>
    </row>
    <row r="83" spans="1:13" hidden="1" x14ac:dyDescent="0.25">
      <c r="A83" s="182" t="s">
        <v>102</v>
      </c>
      <c r="B83" s="183"/>
      <c r="C83" s="183"/>
      <c r="D83" s="183"/>
      <c r="E83" s="184"/>
      <c r="F83" s="7" t="s">
        <v>14</v>
      </c>
      <c r="G83" s="7">
        <v>1</v>
      </c>
      <c r="H83" s="7">
        <v>293</v>
      </c>
      <c r="I83" s="61">
        <f t="shared" si="0"/>
        <v>3.4129692832764505E-3</v>
      </c>
      <c r="J83" s="7">
        <v>10</v>
      </c>
      <c r="K83" s="17">
        <v>9601.2000000000007</v>
      </c>
      <c r="L83" s="63">
        <f t="shared" si="1"/>
        <v>32.768600682593856</v>
      </c>
      <c r="M83" s="8"/>
    </row>
    <row r="84" spans="1:13" hidden="1" x14ac:dyDescent="0.25">
      <c r="A84" s="182" t="s">
        <v>103</v>
      </c>
      <c r="B84" s="183"/>
      <c r="C84" s="183"/>
      <c r="D84" s="183"/>
      <c r="E84" s="184"/>
      <c r="F84" s="7" t="s">
        <v>14</v>
      </c>
      <c r="G84" s="7">
        <v>6</v>
      </c>
      <c r="H84" s="7">
        <v>293</v>
      </c>
      <c r="I84" s="61">
        <f t="shared" si="0"/>
        <v>2.0477815699658702E-2</v>
      </c>
      <c r="J84" s="7">
        <v>20</v>
      </c>
      <c r="K84" s="17">
        <v>3553</v>
      </c>
      <c r="L84" s="63">
        <f t="shared" si="1"/>
        <v>72.757679180887365</v>
      </c>
      <c r="M84" s="8"/>
    </row>
    <row r="85" spans="1:13" hidden="1" x14ac:dyDescent="0.25">
      <c r="A85" s="182" t="s">
        <v>104</v>
      </c>
      <c r="B85" s="183"/>
      <c r="C85" s="183"/>
      <c r="D85" s="183"/>
      <c r="E85" s="184"/>
      <c r="F85" s="7" t="s">
        <v>14</v>
      </c>
      <c r="G85" s="7">
        <v>1</v>
      </c>
      <c r="H85" s="7">
        <v>293</v>
      </c>
      <c r="I85" s="61">
        <f t="shared" si="0"/>
        <v>3.4129692832764505E-3</v>
      </c>
      <c r="J85" s="7">
        <v>7</v>
      </c>
      <c r="K85" s="17">
        <v>12636</v>
      </c>
      <c r="L85" s="63">
        <f t="shared" si="1"/>
        <v>43.12627986348123</v>
      </c>
      <c r="M85" s="8"/>
    </row>
    <row r="86" spans="1:13" hidden="1" x14ac:dyDescent="0.25">
      <c r="A86" s="79" t="s">
        <v>114</v>
      </c>
      <c r="B86" s="80"/>
      <c r="C86" s="80"/>
      <c r="D86" s="80"/>
      <c r="E86" s="81"/>
      <c r="F86" s="7" t="s">
        <v>14</v>
      </c>
      <c r="G86" s="7">
        <v>3</v>
      </c>
      <c r="H86" s="7">
        <v>293</v>
      </c>
      <c r="I86" s="61">
        <f t="shared" si="0"/>
        <v>1.0238907849829351E-2</v>
      </c>
      <c r="J86" s="7">
        <v>3</v>
      </c>
      <c r="K86" s="17">
        <v>23000</v>
      </c>
      <c r="L86" s="63">
        <f t="shared" si="1"/>
        <v>235.49488054607508</v>
      </c>
      <c r="M86" s="8"/>
    </row>
    <row r="87" spans="1:13" hidden="1" x14ac:dyDescent="0.25">
      <c r="A87" s="79" t="s">
        <v>115</v>
      </c>
      <c r="B87" s="80"/>
      <c r="C87" s="80"/>
      <c r="D87" s="80"/>
      <c r="E87" s="81"/>
      <c r="F87" s="7" t="s">
        <v>14</v>
      </c>
      <c r="G87" s="7">
        <v>2</v>
      </c>
      <c r="H87" s="7">
        <v>293</v>
      </c>
      <c r="I87" s="61">
        <f t="shared" si="0"/>
        <v>6.8259385665529011E-3</v>
      </c>
      <c r="J87" s="7">
        <v>3</v>
      </c>
      <c r="K87" s="17">
        <v>28162.26</v>
      </c>
      <c r="L87" s="63">
        <f t="shared" si="1"/>
        <v>192.23385665529008</v>
      </c>
      <c r="M87" s="8"/>
    </row>
    <row r="88" spans="1:13" hidden="1" x14ac:dyDescent="0.25">
      <c r="A88" s="182" t="s">
        <v>112</v>
      </c>
      <c r="B88" s="183"/>
      <c r="C88" s="183"/>
      <c r="D88" s="183"/>
      <c r="E88" s="184"/>
      <c r="F88" s="7" t="s">
        <v>14</v>
      </c>
      <c r="G88" s="7">
        <v>2</v>
      </c>
      <c r="H88" s="7">
        <v>293</v>
      </c>
      <c r="I88" s="61">
        <f t="shared" si="0"/>
        <v>6.8259385665529011E-3</v>
      </c>
      <c r="J88" s="7">
        <v>10</v>
      </c>
      <c r="K88" s="17">
        <v>10360</v>
      </c>
      <c r="L88" s="63">
        <f t="shared" si="1"/>
        <v>70.716723549488052</v>
      </c>
      <c r="M88" s="8"/>
    </row>
    <row r="89" spans="1:13" hidden="1" x14ac:dyDescent="0.25">
      <c r="A89" s="182" t="s">
        <v>113</v>
      </c>
      <c r="B89" s="183"/>
      <c r="C89" s="183"/>
      <c r="D89" s="183"/>
      <c r="E89" s="184"/>
      <c r="F89" s="7" t="s">
        <v>14</v>
      </c>
      <c r="G89" s="7">
        <v>1</v>
      </c>
      <c r="H89" s="7">
        <v>293</v>
      </c>
      <c r="I89" s="61">
        <f t="shared" si="0"/>
        <v>3.4129692832764505E-3</v>
      </c>
      <c r="J89" s="7">
        <v>20</v>
      </c>
      <c r="K89" s="17">
        <v>21090</v>
      </c>
      <c r="L89" s="63">
        <f t="shared" si="1"/>
        <v>71.979522184300336</v>
      </c>
      <c r="M89" s="8"/>
    </row>
    <row r="90" spans="1:13" hidden="1" x14ac:dyDescent="0.25">
      <c r="A90" s="252" t="s">
        <v>156</v>
      </c>
      <c r="B90" s="252"/>
      <c r="C90" s="252"/>
      <c r="D90" s="252"/>
      <c r="E90" s="252"/>
      <c r="F90" s="7"/>
      <c r="G90" s="7"/>
      <c r="H90" s="7"/>
      <c r="I90" s="64"/>
      <c r="J90" s="7"/>
      <c r="K90" s="17"/>
      <c r="L90" s="12">
        <f t="shared" si="1"/>
        <v>0</v>
      </c>
      <c r="M90" s="8"/>
    </row>
    <row r="91" spans="1:13" hidden="1" x14ac:dyDescent="0.25">
      <c r="A91" s="185" t="s">
        <v>15</v>
      </c>
      <c r="B91" s="186"/>
      <c r="C91" s="186"/>
      <c r="D91" s="186"/>
      <c r="E91" s="186"/>
      <c r="F91" s="186"/>
      <c r="G91" s="186"/>
      <c r="H91" s="186"/>
      <c r="I91" s="186"/>
      <c r="J91" s="186"/>
      <c r="K91" s="187"/>
      <c r="L91" s="14">
        <f>SUM(L63:L90)</f>
        <v>9801.7918771331042</v>
      </c>
      <c r="M91" s="8"/>
    </row>
    <row r="92" spans="1:13" ht="39.75" hidden="1" customHeight="1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1:13" x14ac:dyDescent="0.25">
      <c r="A93" s="156" t="s">
        <v>17</v>
      </c>
      <c r="B93" s="156"/>
      <c r="C93" s="156"/>
      <c r="D93" s="156"/>
      <c r="E93" s="156"/>
      <c r="F93" s="156"/>
      <c r="G93" s="156"/>
      <c r="H93" s="156"/>
      <c r="I93" s="156"/>
      <c r="J93" s="156"/>
      <c r="K93" s="156"/>
      <c r="L93" s="156"/>
      <c r="M93" s="8"/>
    </row>
    <row r="94" spans="1:13" x14ac:dyDescent="0.25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8"/>
    </row>
    <row r="95" spans="1:13" ht="30.75" hidden="1" customHeight="1" x14ac:dyDescent="0.25">
      <c r="A95" s="205"/>
      <c r="B95" s="205"/>
      <c r="C95" s="205"/>
      <c r="D95" s="205"/>
      <c r="E95" s="205"/>
      <c r="F95" s="205"/>
      <c r="G95" s="205"/>
      <c r="H95" s="205"/>
      <c r="I95" s="205"/>
      <c r="J95" s="205"/>
      <c r="K95" s="205"/>
      <c r="L95" s="32"/>
      <c r="M95" s="8"/>
    </row>
    <row r="96" spans="1:13" ht="15" hidden="1" customHeight="1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1:13" ht="73.5" customHeight="1" x14ac:dyDescent="0.25">
      <c r="A97" s="158" t="s">
        <v>18</v>
      </c>
      <c r="B97" s="158"/>
      <c r="C97" s="158"/>
      <c r="D97" s="158"/>
      <c r="E97" s="158"/>
      <c r="F97" s="6" t="s">
        <v>8</v>
      </c>
      <c r="G97" s="33" t="s">
        <v>142</v>
      </c>
      <c r="H97" s="6" t="s">
        <v>116</v>
      </c>
      <c r="I97" s="6" t="s">
        <v>130</v>
      </c>
      <c r="J97" s="34" t="s">
        <v>126</v>
      </c>
      <c r="K97" s="34" t="s">
        <v>121</v>
      </c>
      <c r="L97" s="8"/>
      <c r="M97" s="8"/>
    </row>
    <row r="98" spans="1:13" ht="18.75" customHeight="1" x14ac:dyDescent="0.25">
      <c r="A98" s="206">
        <v>1</v>
      </c>
      <c r="B98" s="207"/>
      <c r="C98" s="207"/>
      <c r="D98" s="207"/>
      <c r="E98" s="208"/>
      <c r="F98" s="6">
        <v>2</v>
      </c>
      <c r="G98" s="6">
        <v>3</v>
      </c>
      <c r="H98" s="34">
        <v>4</v>
      </c>
      <c r="I98" s="34">
        <v>5</v>
      </c>
      <c r="J98" s="35">
        <v>6</v>
      </c>
      <c r="K98" s="35" t="s">
        <v>127</v>
      </c>
      <c r="L98" s="36"/>
      <c r="M98" s="8"/>
    </row>
    <row r="99" spans="1:13" x14ac:dyDescent="0.25">
      <c r="A99" s="196" t="s">
        <v>24</v>
      </c>
      <c r="B99" s="196"/>
      <c r="C99" s="196"/>
      <c r="D99" s="196"/>
      <c r="E99" s="196"/>
      <c r="F99" s="17" t="s">
        <v>27</v>
      </c>
      <c r="G99" s="96">
        <f>I99/H99</f>
        <v>5.0497395664648481</v>
      </c>
      <c r="H99" s="96">
        <v>7873.41</v>
      </c>
      <c r="I99" s="51">
        <v>39758.67</v>
      </c>
      <c r="J99" s="95">
        <v>71</v>
      </c>
      <c r="K99" s="51">
        <f>I99/J99</f>
        <v>559.98126760563378</v>
      </c>
      <c r="L99" s="22"/>
      <c r="M99" s="8"/>
    </row>
    <row r="100" spans="1:13" x14ac:dyDescent="0.25">
      <c r="A100" s="196" t="s">
        <v>25</v>
      </c>
      <c r="B100" s="196"/>
      <c r="C100" s="196"/>
      <c r="D100" s="196"/>
      <c r="E100" s="196"/>
      <c r="F100" s="17" t="s">
        <v>28</v>
      </c>
      <c r="G100" s="96">
        <f t="shared" ref="G100:G101" si="2">I100/H100</f>
        <v>107.21846295843248</v>
      </c>
      <c r="H100" s="96">
        <v>1798.52</v>
      </c>
      <c r="I100" s="51">
        <v>192834.55</v>
      </c>
      <c r="J100" s="95">
        <v>71</v>
      </c>
      <c r="K100" s="51">
        <f>I100/J100</f>
        <v>2715.9795774647887</v>
      </c>
      <c r="L100" s="8"/>
      <c r="M100" s="8"/>
    </row>
    <row r="101" spans="1:13" x14ac:dyDescent="0.25">
      <c r="A101" s="196" t="s">
        <v>131</v>
      </c>
      <c r="B101" s="196"/>
      <c r="C101" s="196"/>
      <c r="D101" s="196"/>
      <c r="E101" s="196"/>
      <c r="F101" s="17" t="s">
        <v>29</v>
      </c>
      <c r="G101" s="96">
        <f t="shared" si="2"/>
        <v>116.01704014939308</v>
      </c>
      <c r="H101" s="96">
        <v>42.84</v>
      </c>
      <c r="I101" s="51">
        <v>4970.17</v>
      </c>
      <c r="J101" s="95">
        <v>71</v>
      </c>
      <c r="K101" s="51">
        <f>I101/J101</f>
        <v>70.00239436619718</v>
      </c>
      <c r="L101" s="8"/>
      <c r="M101" s="8"/>
    </row>
    <row r="102" spans="1:13" x14ac:dyDescent="0.25">
      <c r="A102" s="197" t="s">
        <v>26</v>
      </c>
      <c r="B102" s="197"/>
      <c r="C102" s="197"/>
      <c r="D102" s="197"/>
      <c r="E102" s="197"/>
      <c r="F102" s="37" t="s">
        <v>29</v>
      </c>
      <c r="G102" s="96">
        <f t="shared" ref="G102:G103" si="3">I102/H102</f>
        <v>108.28401987497996</v>
      </c>
      <c r="H102" s="103">
        <v>62.39</v>
      </c>
      <c r="I102" s="138">
        <v>6755.84</v>
      </c>
      <c r="J102" s="95">
        <v>71</v>
      </c>
      <c r="K102" s="51">
        <f>I102/J102</f>
        <v>95.152676056338024</v>
      </c>
      <c r="L102" s="8"/>
      <c r="M102" s="8"/>
    </row>
    <row r="103" spans="1:13" ht="15.75" thickBot="1" x14ac:dyDescent="0.3">
      <c r="A103" s="197" t="s">
        <v>32</v>
      </c>
      <c r="B103" s="197"/>
      <c r="C103" s="197"/>
      <c r="D103" s="197"/>
      <c r="E103" s="197"/>
      <c r="F103" s="37" t="s">
        <v>29</v>
      </c>
      <c r="G103" s="96">
        <f t="shared" si="3"/>
        <v>2.120800869107637</v>
      </c>
      <c r="H103" s="103">
        <v>1178.22</v>
      </c>
      <c r="I103" s="138">
        <v>2498.77</v>
      </c>
      <c r="J103" s="95">
        <v>71</v>
      </c>
      <c r="K103" s="51">
        <f>I103/J103</f>
        <v>35.193943661971829</v>
      </c>
      <c r="L103" s="8"/>
      <c r="M103" s="8"/>
    </row>
    <row r="104" spans="1:13" ht="15.75" thickBot="1" x14ac:dyDescent="0.3">
      <c r="A104" s="198" t="s">
        <v>30</v>
      </c>
      <c r="B104" s="199"/>
      <c r="C104" s="199"/>
      <c r="D104" s="199"/>
      <c r="E104" s="200"/>
      <c r="F104" s="38"/>
      <c r="G104" s="121"/>
      <c r="H104" s="121"/>
      <c r="I104" s="119">
        <f>SUM(I99:I103)</f>
        <v>246817.99999999997</v>
      </c>
      <c r="J104" s="91"/>
      <c r="K104" s="122">
        <f>SUM(K99:K103)</f>
        <v>3476.3098591549297</v>
      </c>
      <c r="L104" s="8"/>
      <c r="M104" s="8"/>
    </row>
    <row r="105" spans="1:13" ht="31.5" customHeight="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1:13" x14ac:dyDescent="0.25">
      <c r="A106" s="156" t="s">
        <v>31</v>
      </c>
      <c r="B106" s="156"/>
      <c r="C106" s="156"/>
      <c r="D106" s="156"/>
      <c r="E106" s="156"/>
      <c r="F106" s="156"/>
      <c r="G106" s="156"/>
      <c r="H106" s="156"/>
      <c r="I106" s="156"/>
      <c r="J106" s="156"/>
      <c r="K106" s="156"/>
      <c r="L106" s="156"/>
      <c r="M106" s="8"/>
    </row>
    <row r="107" spans="1:13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</row>
    <row r="108" spans="1:13" s="1" customFormat="1" ht="45" x14ac:dyDescent="0.25">
      <c r="A108" s="192" t="s">
        <v>34</v>
      </c>
      <c r="B108" s="192"/>
      <c r="C108" s="192"/>
      <c r="D108" s="192"/>
      <c r="E108" s="192"/>
      <c r="F108" s="34" t="s">
        <v>8</v>
      </c>
      <c r="G108" s="34" t="s">
        <v>19</v>
      </c>
      <c r="H108" s="39" t="s">
        <v>133</v>
      </c>
      <c r="I108" s="6" t="s">
        <v>130</v>
      </c>
      <c r="J108" s="34" t="s">
        <v>126</v>
      </c>
      <c r="K108" s="34" t="s">
        <v>121</v>
      </c>
      <c r="L108" s="8"/>
      <c r="M108" s="10"/>
    </row>
    <row r="109" spans="1:13" x14ac:dyDescent="0.25">
      <c r="A109" s="166" t="s">
        <v>165</v>
      </c>
      <c r="B109" s="166"/>
      <c r="C109" s="166"/>
      <c r="D109" s="166"/>
      <c r="E109" s="166"/>
      <c r="F109" s="9" t="s">
        <v>33</v>
      </c>
      <c r="G109" s="92">
        <v>1</v>
      </c>
      <c r="H109" s="104">
        <v>1662</v>
      </c>
      <c r="I109" s="51">
        <v>4387.68</v>
      </c>
      <c r="J109" s="95">
        <v>71</v>
      </c>
      <c r="K109" s="106">
        <f t="shared" ref="K109:K114" si="4">I109/J109</f>
        <v>61.798309859154934</v>
      </c>
      <c r="L109" s="22"/>
      <c r="M109" s="8"/>
    </row>
    <row r="110" spans="1:13" ht="15" customHeight="1" x14ac:dyDescent="0.25">
      <c r="A110" s="166" t="s">
        <v>179</v>
      </c>
      <c r="B110" s="166"/>
      <c r="C110" s="166"/>
      <c r="D110" s="166"/>
      <c r="E110" s="166"/>
      <c r="F110" s="9" t="s">
        <v>33</v>
      </c>
      <c r="G110" s="92">
        <v>1</v>
      </c>
      <c r="H110" s="105">
        <v>3000</v>
      </c>
      <c r="I110" s="51">
        <v>7920</v>
      </c>
      <c r="J110" s="95">
        <v>71</v>
      </c>
      <c r="K110" s="106">
        <f t="shared" si="4"/>
        <v>111.54929577464789</v>
      </c>
      <c r="L110" s="21"/>
      <c r="M110" s="8"/>
    </row>
    <row r="111" spans="1:13" ht="15" customHeight="1" x14ac:dyDescent="0.25">
      <c r="A111" s="166" t="s">
        <v>176</v>
      </c>
      <c r="B111" s="166"/>
      <c r="C111" s="166"/>
      <c r="D111" s="166"/>
      <c r="E111" s="166"/>
      <c r="F111" s="9" t="s">
        <v>33</v>
      </c>
      <c r="G111" s="92">
        <v>1</v>
      </c>
      <c r="H111" s="104">
        <v>1141</v>
      </c>
      <c r="I111" s="51">
        <v>3012.24</v>
      </c>
      <c r="J111" s="95">
        <v>71</v>
      </c>
      <c r="K111" s="106">
        <f t="shared" si="4"/>
        <v>42.425915492957742</v>
      </c>
      <c r="L111" s="21"/>
      <c r="M111" s="8"/>
    </row>
    <row r="112" spans="1:13" x14ac:dyDescent="0.25">
      <c r="A112" s="193" t="s">
        <v>177</v>
      </c>
      <c r="B112" s="194"/>
      <c r="C112" s="194"/>
      <c r="D112" s="194"/>
      <c r="E112" s="195"/>
      <c r="F112" s="9" t="s">
        <v>33</v>
      </c>
      <c r="G112" s="92">
        <v>1</v>
      </c>
      <c r="H112" s="104">
        <v>2100</v>
      </c>
      <c r="I112" s="51">
        <v>5544</v>
      </c>
      <c r="J112" s="95">
        <v>71</v>
      </c>
      <c r="K112" s="106">
        <f t="shared" si="4"/>
        <v>78.08450704225352</v>
      </c>
      <c r="L112" s="22"/>
      <c r="M112" s="8"/>
    </row>
    <row r="113" spans="1:13" x14ac:dyDescent="0.25">
      <c r="A113" s="193" t="s">
        <v>149</v>
      </c>
      <c r="B113" s="180"/>
      <c r="C113" s="180"/>
      <c r="D113" s="180"/>
      <c r="E113" s="181"/>
      <c r="F113" s="9" t="s">
        <v>33</v>
      </c>
      <c r="G113" s="92">
        <v>1</v>
      </c>
      <c r="H113" s="104">
        <v>1062</v>
      </c>
      <c r="I113" s="138">
        <v>6832.98</v>
      </c>
      <c r="J113" s="95">
        <v>71</v>
      </c>
      <c r="K113" s="106">
        <f t="shared" ref="K113" si="5">I113/J113</f>
        <v>96.239154929577452</v>
      </c>
      <c r="L113" s="22"/>
      <c r="M113" s="8"/>
    </row>
    <row r="114" spans="1:13" ht="15.75" thickBot="1" x14ac:dyDescent="0.3">
      <c r="A114" s="193" t="s">
        <v>178</v>
      </c>
      <c r="B114" s="180"/>
      <c r="C114" s="180"/>
      <c r="D114" s="180"/>
      <c r="E114" s="181"/>
      <c r="F114" s="9" t="s">
        <v>33</v>
      </c>
      <c r="G114" s="92">
        <v>1</v>
      </c>
      <c r="H114" s="104">
        <v>800</v>
      </c>
      <c r="I114" s="138">
        <v>2112</v>
      </c>
      <c r="J114" s="95">
        <v>71</v>
      </c>
      <c r="K114" s="106">
        <f t="shared" si="4"/>
        <v>29.746478873239436</v>
      </c>
      <c r="L114" s="22"/>
      <c r="M114" s="8"/>
    </row>
    <row r="115" spans="1:13" ht="15.75" thickBot="1" x14ac:dyDescent="0.3">
      <c r="A115" s="76" t="s">
        <v>137</v>
      </c>
      <c r="B115" s="77"/>
      <c r="C115" s="77"/>
      <c r="D115" s="77"/>
      <c r="E115" s="77"/>
      <c r="F115" s="77"/>
      <c r="G115" s="123"/>
      <c r="H115" s="123"/>
      <c r="I115" s="124">
        <f>SUM(I109:I114)</f>
        <v>29808.899999999998</v>
      </c>
      <c r="J115" s="88"/>
      <c r="K115" s="125">
        <f>SUM(K109:K114)</f>
        <v>419.84366197183095</v>
      </c>
      <c r="L115" s="8"/>
      <c r="M115" s="8"/>
    </row>
    <row r="116" spans="1:13" ht="28.5" customHeight="1" x14ac:dyDescent="0.25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8"/>
    </row>
    <row r="117" spans="1:13" x14ac:dyDescent="0.25">
      <c r="A117" s="156" t="s">
        <v>132</v>
      </c>
      <c r="B117" s="156"/>
      <c r="C117" s="156"/>
      <c r="D117" s="156"/>
      <c r="E117" s="156"/>
      <c r="F117" s="156"/>
      <c r="G117" s="156"/>
      <c r="H117" s="156"/>
      <c r="I117" s="156"/>
      <c r="J117" s="156"/>
      <c r="K117" s="156"/>
      <c r="L117" s="156"/>
      <c r="M117" s="8"/>
    </row>
    <row r="118" spans="1:13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</row>
    <row r="119" spans="1:13" ht="60" x14ac:dyDescent="0.25">
      <c r="A119" s="158" t="s">
        <v>34</v>
      </c>
      <c r="B119" s="158"/>
      <c r="C119" s="158"/>
      <c r="D119" s="158"/>
      <c r="E119" s="158"/>
      <c r="F119" s="6" t="s">
        <v>144</v>
      </c>
      <c r="G119" s="6" t="s">
        <v>23</v>
      </c>
      <c r="H119" s="6" t="s">
        <v>130</v>
      </c>
      <c r="I119" s="34" t="s">
        <v>126</v>
      </c>
      <c r="J119" s="34" t="s">
        <v>121</v>
      </c>
      <c r="K119" s="8"/>
      <c r="L119" s="8"/>
      <c r="M119" s="8"/>
    </row>
    <row r="120" spans="1:13" ht="17.25" hidden="1" customHeight="1" x14ac:dyDescent="0.25">
      <c r="A120" s="172"/>
      <c r="B120" s="173"/>
      <c r="C120" s="173"/>
      <c r="D120" s="173"/>
      <c r="E120" s="174"/>
      <c r="F120" s="93"/>
      <c r="G120" s="93"/>
      <c r="H120" s="94"/>
      <c r="I120" s="15"/>
      <c r="J120" s="43"/>
      <c r="K120" s="8"/>
      <c r="L120" s="8"/>
      <c r="M120" s="8"/>
    </row>
    <row r="121" spans="1:13" ht="28.5" customHeight="1" x14ac:dyDescent="0.25">
      <c r="A121" s="178" t="s">
        <v>152</v>
      </c>
      <c r="B121" s="178"/>
      <c r="C121" s="178"/>
      <c r="D121" s="178"/>
      <c r="E121" s="178"/>
      <c r="F121" s="33">
        <v>29</v>
      </c>
      <c r="G121" s="33">
        <v>3613.5</v>
      </c>
      <c r="H121" s="150">
        <v>22763.07</v>
      </c>
      <c r="I121" s="95">
        <v>71</v>
      </c>
      <c r="J121" s="109">
        <f t="shared" ref="J121:J123" si="6">H121/I121</f>
        <v>320.60661971830984</v>
      </c>
      <c r="K121" s="8"/>
      <c r="L121" s="8"/>
      <c r="M121" s="8"/>
    </row>
    <row r="122" spans="1:13" ht="28.5" customHeight="1" x14ac:dyDescent="0.25">
      <c r="A122" s="178" t="s">
        <v>153</v>
      </c>
      <c r="B122" s="178"/>
      <c r="C122" s="178"/>
      <c r="D122" s="178"/>
      <c r="E122" s="178"/>
      <c r="F122" s="33">
        <v>4</v>
      </c>
      <c r="G122" s="33">
        <v>2887</v>
      </c>
      <c r="H122" s="150">
        <v>2540.56</v>
      </c>
      <c r="I122" s="95">
        <v>71</v>
      </c>
      <c r="J122" s="109">
        <f t="shared" si="6"/>
        <v>35.782535211267607</v>
      </c>
      <c r="K122" s="8"/>
      <c r="L122" s="8"/>
      <c r="M122" s="8"/>
    </row>
    <row r="123" spans="1:13" ht="33" customHeight="1" thickBot="1" x14ac:dyDescent="0.3">
      <c r="A123" s="172" t="s">
        <v>180</v>
      </c>
      <c r="B123" s="173"/>
      <c r="C123" s="173"/>
      <c r="D123" s="173"/>
      <c r="E123" s="174"/>
      <c r="F123" s="110">
        <v>12</v>
      </c>
      <c r="G123" s="92">
        <v>2282</v>
      </c>
      <c r="H123" s="150">
        <v>6024.48</v>
      </c>
      <c r="I123" s="95">
        <v>71</v>
      </c>
      <c r="J123" s="109">
        <f t="shared" si="6"/>
        <v>84.851830985915484</v>
      </c>
      <c r="K123" s="8"/>
      <c r="L123" s="8"/>
      <c r="M123" s="8"/>
    </row>
    <row r="124" spans="1:13" ht="15.75" hidden="1" thickBot="1" x14ac:dyDescent="0.3">
      <c r="A124" s="172"/>
      <c r="B124" s="243"/>
      <c r="C124" s="243"/>
      <c r="D124" s="243"/>
      <c r="E124" s="244"/>
      <c r="F124" s="33"/>
      <c r="G124" s="33"/>
      <c r="H124" s="126"/>
      <c r="I124" s="95"/>
      <c r="J124" s="109"/>
      <c r="K124" s="8"/>
      <c r="L124" s="8"/>
      <c r="M124" s="8"/>
    </row>
    <row r="125" spans="1:13" hidden="1" x14ac:dyDescent="0.25">
      <c r="A125" s="172"/>
      <c r="B125" s="243"/>
      <c r="C125" s="243"/>
      <c r="D125" s="243"/>
      <c r="E125" s="244"/>
      <c r="F125" s="33"/>
      <c r="G125" s="33"/>
      <c r="H125" s="126"/>
      <c r="I125" s="95"/>
      <c r="J125" s="109"/>
      <c r="K125" s="8"/>
      <c r="L125" s="8"/>
      <c r="M125" s="8"/>
    </row>
    <row r="126" spans="1:13" ht="15.75" hidden="1" customHeight="1" x14ac:dyDescent="0.25">
      <c r="A126" s="172"/>
      <c r="B126" s="173"/>
      <c r="C126" s="173"/>
      <c r="D126" s="173"/>
      <c r="E126" s="174"/>
      <c r="F126" s="33"/>
      <c r="G126" s="33"/>
      <c r="H126" s="126"/>
      <c r="I126" s="95"/>
      <c r="J126" s="109"/>
      <c r="K126" s="8"/>
      <c r="L126" s="8"/>
      <c r="M126" s="8"/>
    </row>
    <row r="127" spans="1:13" ht="16.5" hidden="1" customHeight="1" x14ac:dyDescent="0.25">
      <c r="A127" s="178"/>
      <c r="B127" s="178"/>
      <c r="C127" s="178"/>
      <c r="D127" s="178"/>
      <c r="E127" s="178"/>
      <c r="F127" s="33"/>
      <c r="G127" s="33"/>
      <c r="H127" s="126"/>
      <c r="I127" s="95"/>
      <c r="J127" s="109"/>
      <c r="K127" s="8"/>
      <c r="L127" s="8"/>
      <c r="M127" s="8"/>
    </row>
    <row r="128" spans="1:13" ht="18" hidden="1" customHeight="1" x14ac:dyDescent="0.25">
      <c r="A128" s="178"/>
      <c r="B128" s="178"/>
      <c r="C128" s="178"/>
      <c r="D128" s="178"/>
      <c r="E128" s="178"/>
      <c r="F128" s="33"/>
      <c r="G128" s="33"/>
      <c r="H128" s="126"/>
      <c r="I128" s="95"/>
      <c r="J128" s="109"/>
      <c r="K128" s="8"/>
      <c r="L128" s="8"/>
      <c r="M128" s="8"/>
    </row>
    <row r="129" spans="1:13" ht="17.25" hidden="1" customHeight="1" thickBot="1" x14ac:dyDescent="0.3">
      <c r="A129" s="172"/>
      <c r="B129" s="173"/>
      <c r="C129" s="173"/>
      <c r="D129" s="173"/>
      <c r="E129" s="174"/>
      <c r="F129" s="110"/>
      <c r="G129" s="92"/>
      <c r="H129" s="51"/>
      <c r="I129" s="95"/>
      <c r="J129" s="109"/>
      <c r="K129" s="8"/>
      <c r="L129" s="8"/>
      <c r="M129" s="8"/>
    </row>
    <row r="130" spans="1:13" ht="15.75" thickBot="1" x14ac:dyDescent="0.3">
      <c r="A130" s="167" t="s">
        <v>136</v>
      </c>
      <c r="B130" s="168"/>
      <c r="C130" s="168"/>
      <c r="D130" s="168"/>
      <c r="E130" s="169"/>
      <c r="F130" s="127"/>
      <c r="G130" s="127"/>
      <c r="H130" s="119">
        <f>H129+H128+H127+H126+H123+H122+H121+H120+H124+H125</f>
        <v>31328.11</v>
      </c>
      <c r="I130" s="88"/>
      <c r="J130" s="120">
        <f>J129+J128+J127+J126+J123+J122+J121+J120+J124+J125</f>
        <v>441.24098591549296</v>
      </c>
      <c r="K130" s="44"/>
      <c r="L130" s="8"/>
      <c r="M130" s="8"/>
    </row>
    <row r="131" spans="1:13" x14ac:dyDescent="0.25">
      <c r="A131" s="8"/>
      <c r="B131" s="8"/>
      <c r="C131" s="8"/>
      <c r="D131" s="8"/>
      <c r="E131" s="8"/>
      <c r="F131" s="88"/>
      <c r="G131" s="88"/>
      <c r="H131" s="88"/>
      <c r="I131" s="88"/>
      <c r="J131" s="88"/>
      <c r="K131" s="8"/>
      <c r="L131" s="8"/>
      <c r="M131" s="8"/>
    </row>
    <row r="132" spans="1:13" x14ac:dyDescent="0.25">
      <c r="A132" s="248" t="s">
        <v>134</v>
      </c>
      <c r="B132" s="249"/>
      <c r="C132" s="249"/>
      <c r="D132" s="249"/>
      <c r="E132" s="249"/>
      <c r="F132" s="250"/>
      <c r="G132" s="250"/>
      <c r="H132" s="250"/>
      <c r="I132" s="223"/>
      <c r="J132" s="223"/>
      <c r="K132" s="223"/>
      <c r="L132" s="250"/>
      <c r="M132" s="251"/>
    </row>
    <row r="133" spans="1:13" ht="60" x14ac:dyDescent="0.25">
      <c r="A133" s="158" t="s">
        <v>35</v>
      </c>
      <c r="B133" s="158"/>
      <c r="C133" s="158"/>
      <c r="D133" s="158"/>
      <c r="E133" s="158"/>
      <c r="F133" s="6" t="s">
        <v>8</v>
      </c>
      <c r="G133" s="6" t="s">
        <v>19</v>
      </c>
      <c r="H133" s="6" t="s">
        <v>116</v>
      </c>
      <c r="I133" s="6" t="s">
        <v>36</v>
      </c>
      <c r="J133" s="6" t="s">
        <v>130</v>
      </c>
      <c r="K133" s="34" t="s">
        <v>126</v>
      </c>
      <c r="L133" s="34" t="s">
        <v>121</v>
      </c>
      <c r="M133" s="8"/>
    </row>
    <row r="134" spans="1:13" ht="30" customHeight="1" thickBot="1" x14ac:dyDescent="0.3">
      <c r="A134" s="158" t="s">
        <v>37</v>
      </c>
      <c r="B134" s="158"/>
      <c r="C134" s="158"/>
      <c r="D134" s="158"/>
      <c r="E134" s="158"/>
      <c r="F134" s="118" t="s">
        <v>38</v>
      </c>
      <c r="G134" s="92">
        <v>4</v>
      </c>
      <c r="H134" s="111">
        <v>400</v>
      </c>
      <c r="I134" s="92">
        <v>12</v>
      </c>
      <c r="J134" s="138">
        <v>8184</v>
      </c>
      <c r="K134" s="95">
        <v>71</v>
      </c>
      <c r="L134" s="109">
        <f>J134/K134</f>
        <v>115.26760563380282</v>
      </c>
      <c r="M134" s="8"/>
    </row>
    <row r="135" spans="1:13" ht="24" customHeight="1" thickBot="1" x14ac:dyDescent="0.3">
      <c r="A135" s="185" t="s">
        <v>39</v>
      </c>
      <c r="B135" s="186"/>
      <c r="C135" s="186"/>
      <c r="D135" s="186"/>
      <c r="E135" s="187"/>
      <c r="F135" s="188"/>
      <c r="G135" s="189"/>
      <c r="H135" s="189"/>
      <c r="I135" s="189"/>
      <c r="J135" s="119">
        <f>SUM(J134)</f>
        <v>8184</v>
      </c>
      <c r="K135" s="88"/>
      <c r="L135" s="120">
        <f>L134</f>
        <v>115.26760563380282</v>
      </c>
      <c r="M135" s="8"/>
    </row>
    <row r="136" spans="1:13" ht="66.75" customHeight="1" x14ac:dyDescent="0.25">
      <c r="A136" s="8"/>
      <c r="B136" s="8"/>
      <c r="C136" s="8"/>
      <c r="D136" s="8"/>
      <c r="E136" s="8"/>
      <c r="F136" s="97"/>
      <c r="G136" s="97"/>
      <c r="H136" s="97"/>
      <c r="I136" s="97"/>
      <c r="J136" s="97"/>
      <c r="K136" s="117"/>
      <c r="L136" s="117"/>
      <c r="M136" s="8"/>
    </row>
    <row r="137" spans="1:13" x14ac:dyDescent="0.25">
      <c r="A137" s="156" t="s">
        <v>63</v>
      </c>
      <c r="B137" s="156"/>
      <c r="C137" s="156"/>
      <c r="D137" s="156"/>
      <c r="E137" s="156"/>
      <c r="F137" s="156"/>
      <c r="G137" s="156"/>
      <c r="H137" s="156"/>
      <c r="I137" s="156"/>
      <c r="J137" s="156"/>
      <c r="K137" s="156"/>
      <c r="L137" s="156"/>
      <c r="M137" s="8"/>
    </row>
    <row r="138" spans="1:13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</row>
    <row r="139" spans="1:13" ht="60" x14ac:dyDescent="0.25">
      <c r="A139" s="158" t="s">
        <v>4</v>
      </c>
      <c r="B139" s="158"/>
      <c r="C139" s="158"/>
      <c r="D139" s="158"/>
      <c r="E139" s="158"/>
      <c r="F139" s="6" t="s">
        <v>5</v>
      </c>
      <c r="G139" s="7" t="s">
        <v>1</v>
      </c>
      <c r="H139" s="45" t="s">
        <v>135</v>
      </c>
      <c r="I139" s="45" t="s">
        <v>124</v>
      </c>
      <c r="J139" s="34" t="s">
        <v>126</v>
      </c>
      <c r="K139" s="34" t="s">
        <v>121</v>
      </c>
      <c r="L139" s="6" t="s">
        <v>128</v>
      </c>
      <c r="M139" s="8"/>
    </row>
    <row r="140" spans="1:13" x14ac:dyDescent="0.25">
      <c r="A140" s="159">
        <v>1</v>
      </c>
      <c r="B140" s="160"/>
      <c r="C140" s="160"/>
      <c r="D140" s="160"/>
      <c r="E140" s="161"/>
      <c r="F140" s="34">
        <v>2</v>
      </c>
      <c r="G140" s="9">
        <v>3</v>
      </c>
      <c r="H140" s="34">
        <v>4</v>
      </c>
      <c r="I140" s="34">
        <v>5</v>
      </c>
      <c r="J140" s="35">
        <v>6</v>
      </c>
      <c r="K140" s="49">
        <v>7</v>
      </c>
      <c r="L140" s="50">
        <v>8</v>
      </c>
      <c r="M140" s="10"/>
    </row>
    <row r="141" spans="1:13" ht="15" hidden="1" customHeight="1" x14ac:dyDescent="0.25">
      <c r="A141" s="178" t="s">
        <v>2</v>
      </c>
      <c r="B141" s="178"/>
      <c r="C141" s="178"/>
      <c r="D141" s="178"/>
      <c r="E141" s="178"/>
      <c r="F141" s="51">
        <v>10669.45</v>
      </c>
      <c r="G141" s="15">
        <v>8</v>
      </c>
      <c r="H141" s="14">
        <f>F141*G141*12</f>
        <v>1024267.2000000001</v>
      </c>
      <c r="I141" s="14">
        <f>H141*1.302</f>
        <v>1333595.8944000001</v>
      </c>
      <c r="J141" s="7">
        <v>10</v>
      </c>
      <c r="K141" s="52">
        <f>I141/J141</f>
        <v>133359.58944000001</v>
      </c>
      <c r="L141" s="12"/>
      <c r="M141" s="10"/>
    </row>
    <row r="142" spans="1:13" ht="15" hidden="1" customHeight="1" x14ac:dyDescent="0.25">
      <c r="A142" s="179"/>
      <c r="B142" s="180"/>
      <c r="C142" s="180"/>
      <c r="D142" s="180"/>
      <c r="E142" s="181"/>
      <c r="F142" s="51">
        <v>17865.98</v>
      </c>
      <c r="G142" s="53">
        <v>4</v>
      </c>
      <c r="H142" s="15"/>
      <c r="I142" s="16">
        <f>J67</f>
        <v>10</v>
      </c>
      <c r="J142" s="14" t="e">
        <f>G142/H142*I142</f>
        <v>#DIV/0!</v>
      </c>
      <c r="K142" s="14">
        <f>F142*G142*12*1.302</f>
        <v>1116552.28608</v>
      </c>
      <c r="L142" s="13" t="s">
        <v>68</v>
      </c>
      <c r="M142" s="10"/>
    </row>
    <row r="143" spans="1:13" ht="15" hidden="1" customHeight="1" x14ac:dyDescent="0.25">
      <c r="A143" s="166"/>
      <c r="B143" s="166"/>
      <c r="C143" s="166"/>
      <c r="D143" s="166"/>
      <c r="E143" s="166"/>
      <c r="F143" s="14">
        <v>9544</v>
      </c>
      <c r="G143" s="53">
        <v>1</v>
      </c>
      <c r="H143" s="15"/>
      <c r="I143" s="16">
        <f>J67</f>
        <v>10</v>
      </c>
      <c r="J143" s="14" t="e">
        <f>G143/H143*I143</f>
        <v>#DIV/0!</v>
      </c>
      <c r="K143" s="14">
        <f>F143*G143*12*1.302</f>
        <v>149115.45600000001</v>
      </c>
      <c r="L143" s="16">
        <f>I143/11429499.42*100</f>
        <v>8.7492895642493501E-5</v>
      </c>
      <c r="M143" s="10"/>
    </row>
    <row r="144" spans="1:13" ht="15" hidden="1" customHeight="1" x14ac:dyDescent="0.25">
      <c r="A144" s="182"/>
      <c r="B144" s="183"/>
      <c r="C144" s="183"/>
      <c r="D144" s="183"/>
      <c r="E144" s="184"/>
      <c r="F144" s="51">
        <v>11560</v>
      </c>
      <c r="G144" s="53">
        <v>1</v>
      </c>
      <c r="H144" s="15"/>
      <c r="I144" s="16">
        <f>J67</f>
        <v>10</v>
      </c>
      <c r="J144" s="14" t="e">
        <f>G144/H144*I144</f>
        <v>#DIV/0!</v>
      </c>
      <c r="K144" s="14">
        <f>F144*G144*12*1.302</f>
        <v>180613.44</v>
      </c>
      <c r="L144" s="17"/>
      <c r="M144" s="10"/>
    </row>
    <row r="145" spans="1:13" ht="15" hidden="1" customHeight="1" x14ac:dyDescent="0.25">
      <c r="A145" s="178"/>
      <c r="B145" s="178"/>
      <c r="C145" s="178"/>
      <c r="D145" s="178"/>
      <c r="E145" s="178"/>
      <c r="F145" s="51">
        <v>9544</v>
      </c>
      <c r="G145" s="54">
        <v>0.5</v>
      </c>
      <c r="H145" s="15"/>
      <c r="I145" s="16">
        <f>J67</f>
        <v>10</v>
      </c>
      <c r="J145" s="14" t="e">
        <f>G145/H145*I145</f>
        <v>#DIV/0!</v>
      </c>
      <c r="K145" s="14">
        <f>F145*G145*12*1.302</f>
        <v>74557.728000000003</v>
      </c>
      <c r="L145" s="17"/>
      <c r="M145" s="10"/>
    </row>
    <row r="146" spans="1:13" ht="14.25" hidden="1" customHeight="1" x14ac:dyDescent="0.25">
      <c r="A146" s="178"/>
      <c r="B146" s="178"/>
      <c r="C146" s="178"/>
      <c r="D146" s="178"/>
      <c r="E146" s="178"/>
      <c r="F146" s="51">
        <v>9544</v>
      </c>
      <c r="G146" s="53">
        <v>1</v>
      </c>
      <c r="H146" s="15"/>
      <c r="I146" s="16">
        <f>J67</f>
        <v>10</v>
      </c>
      <c r="J146" s="14" t="e">
        <f t="shared" ref="J146:J163" si="7">G146/H146*I146</f>
        <v>#DIV/0!</v>
      </c>
      <c r="K146" s="14">
        <f t="shared" ref="K146:K163" si="8">F146*G146*12*1.302</f>
        <v>149115.45600000001</v>
      </c>
      <c r="L146" s="14"/>
      <c r="M146" s="10"/>
    </row>
    <row r="147" spans="1:13" ht="15" hidden="1" customHeight="1" x14ac:dyDescent="0.25">
      <c r="A147" s="178"/>
      <c r="B147" s="178"/>
      <c r="C147" s="178"/>
      <c r="D147" s="178"/>
      <c r="E147" s="178"/>
      <c r="F147" s="51">
        <v>9544</v>
      </c>
      <c r="G147" s="53">
        <v>1</v>
      </c>
      <c r="H147" s="15"/>
      <c r="I147" s="16">
        <f>J67</f>
        <v>10</v>
      </c>
      <c r="J147" s="14" t="e">
        <f t="shared" si="7"/>
        <v>#DIV/0!</v>
      </c>
      <c r="K147" s="14">
        <f t="shared" si="8"/>
        <v>149115.45600000001</v>
      </c>
      <c r="L147" s="21" t="e">
        <f t="shared" ref="L147:L165" si="9">J147*K147</f>
        <v>#DIV/0!</v>
      </c>
      <c r="M147" s="10"/>
    </row>
    <row r="148" spans="1:13" ht="15" hidden="1" customHeight="1" x14ac:dyDescent="0.25">
      <c r="A148" s="172"/>
      <c r="B148" s="173"/>
      <c r="C148" s="173"/>
      <c r="D148" s="173"/>
      <c r="E148" s="174"/>
      <c r="F148" s="51">
        <v>9544</v>
      </c>
      <c r="G148" s="14"/>
      <c r="H148" s="15"/>
      <c r="I148" s="16">
        <f>J67</f>
        <v>10</v>
      </c>
      <c r="J148" s="14" t="e">
        <f t="shared" si="7"/>
        <v>#DIV/0!</v>
      </c>
      <c r="K148" s="14">
        <f t="shared" si="8"/>
        <v>0</v>
      </c>
      <c r="L148" s="21" t="e">
        <f t="shared" si="9"/>
        <v>#DIV/0!</v>
      </c>
      <c r="M148" s="10"/>
    </row>
    <row r="149" spans="1:13" ht="15" hidden="1" customHeight="1" x14ac:dyDescent="0.25">
      <c r="A149" s="172"/>
      <c r="B149" s="173"/>
      <c r="C149" s="173"/>
      <c r="D149" s="173"/>
      <c r="E149" s="174"/>
      <c r="F149" s="51">
        <v>9544</v>
      </c>
      <c r="G149" s="55">
        <v>0.25</v>
      </c>
      <c r="H149" s="15"/>
      <c r="I149" s="16">
        <f>J67</f>
        <v>10</v>
      </c>
      <c r="J149" s="14" t="e">
        <f t="shared" si="7"/>
        <v>#DIV/0!</v>
      </c>
      <c r="K149" s="14">
        <f>F149*G149*12*1.302</f>
        <v>37278.864000000001</v>
      </c>
      <c r="L149" s="21" t="e">
        <f t="shared" si="9"/>
        <v>#DIV/0!</v>
      </c>
      <c r="M149" s="10"/>
    </row>
    <row r="150" spans="1:13" ht="15" hidden="1" customHeight="1" x14ac:dyDescent="0.25">
      <c r="A150" s="172"/>
      <c r="B150" s="173"/>
      <c r="C150" s="173"/>
      <c r="D150" s="173"/>
      <c r="E150" s="174"/>
      <c r="F150" s="51">
        <v>9544</v>
      </c>
      <c r="G150" s="14"/>
      <c r="H150" s="15"/>
      <c r="I150" s="16">
        <f>J67</f>
        <v>10</v>
      </c>
      <c r="J150" s="14" t="e">
        <f t="shared" si="7"/>
        <v>#DIV/0!</v>
      </c>
      <c r="K150" s="14">
        <f t="shared" si="8"/>
        <v>0</v>
      </c>
      <c r="L150" s="21" t="e">
        <f t="shared" si="9"/>
        <v>#DIV/0!</v>
      </c>
      <c r="M150" s="10"/>
    </row>
    <row r="151" spans="1:13" ht="15.75" hidden="1" customHeight="1" x14ac:dyDescent="0.25">
      <c r="A151" s="172"/>
      <c r="B151" s="173"/>
      <c r="C151" s="173"/>
      <c r="D151" s="173"/>
      <c r="E151" s="174"/>
      <c r="F151" s="51">
        <v>9544</v>
      </c>
      <c r="G151" s="54">
        <v>0.5</v>
      </c>
      <c r="H151" s="15"/>
      <c r="I151" s="16">
        <f>J67</f>
        <v>10</v>
      </c>
      <c r="J151" s="14" t="e">
        <f t="shared" si="7"/>
        <v>#DIV/0!</v>
      </c>
      <c r="K151" s="14">
        <f t="shared" si="8"/>
        <v>74557.728000000003</v>
      </c>
      <c r="L151" s="21" t="e">
        <f t="shared" si="9"/>
        <v>#DIV/0!</v>
      </c>
      <c r="M151" s="10"/>
    </row>
    <row r="152" spans="1:13" ht="15" hidden="1" customHeight="1" x14ac:dyDescent="0.25">
      <c r="A152" s="172"/>
      <c r="B152" s="173"/>
      <c r="C152" s="173"/>
      <c r="D152" s="173"/>
      <c r="E152" s="174"/>
      <c r="F152" s="51">
        <v>9544</v>
      </c>
      <c r="G152" s="53">
        <v>1</v>
      </c>
      <c r="H152" s="15"/>
      <c r="I152" s="16">
        <f>J67</f>
        <v>10</v>
      </c>
      <c r="J152" s="14" t="e">
        <f t="shared" si="7"/>
        <v>#DIV/0!</v>
      </c>
      <c r="K152" s="14">
        <f t="shared" si="8"/>
        <v>149115.45600000001</v>
      </c>
      <c r="L152" s="21" t="e">
        <f t="shared" si="9"/>
        <v>#DIV/0!</v>
      </c>
      <c r="M152" s="10"/>
    </row>
    <row r="153" spans="1:13" ht="15" hidden="1" customHeight="1" x14ac:dyDescent="0.25">
      <c r="A153" s="178"/>
      <c r="B153" s="178"/>
      <c r="C153" s="178"/>
      <c r="D153" s="178"/>
      <c r="E153" s="178"/>
      <c r="F153" s="51">
        <v>9544</v>
      </c>
      <c r="G153" s="53">
        <v>1</v>
      </c>
      <c r="H153" s="15"/>
      <c r="I153" s="16">
        <f>J67</f>
        <v>10</v>
      </c>
      <c r="J153" s="14" t="e">
        <f t="shared" si="7"/>
        <v>#DIV/0!</v>
      </c>
      <c r="K153" s="14">
        <f t="shared" si="8"/>
        <v>149115.45600000001</v>
      </c>
      <c r="L153" s="21" t="e">
        <f t="shared" si="9"/>
        <v>#DIV/0!</v>
      </c>
      <c r="M153" s="10"/>
    </row>
    <row r="154" spans="1:13" ht="15" hidden="1" customHeight="1" x14ac:dyDescent="0.25">
      <c r="A154" s="178"/>
      <c r="B154" s="178"/>
      <c r="C154" s="178"/>
      <c r="D154" s="178"/>
      <c r="E154" s="178"/>
      <c r="F154" s="51">
        <v>9544</v>
      </c>
      <c r="G154" s="54">
        <v>5.5</v>
      </c>
      <c r="H154" s="15"/>
      <c r="I154" s="16">
        <f>J67</f>
        <v>10</v>
      </c>
      <c r="J154" s="14" t="e">
        <f t="shared" si="7"/>
        <v>#DIV/0!</v>
      </c>
      <c r="K154" s="14">
        <f>F154*G154*12*1.302</f>
        <v>820135.00800000003</v>
      </c>
      <c r="L154" s="21" t="e">
        <f t="shared" si="9"/>
        <v>#DIV/0!</v>
      </c>
      <c r="M154" s="10"/>
    </row>
    <row r="155" spans="1:13" ht="15" hidden="1" customHeight="1" x14ac:dyDescent="0.25">
      <c r="A155" s="178"/>
      <c r="B155" s="178"/>
      <c r="C155" s="178"/>
      <c r="D155" s="178"/>
      <c r="E155" s="178"/>
      <c r="F155" s="51">
        <v>9544</v>
      </c>
      <c r="G155" s="53">
        <v>1</v>
      </c>
      <c r="H155" s="15"/>
      <c r="I155" s="16">
        <f>J67</f>
        <v>10</v>
      </c>
      <c r="J155" s="14" t="e">
        <f t="shared" si="7"/>
        <v>#DIV/0!</v>
      </c>
      <c r="K155" s="14">
        <f t="shared" si="8"/>
        <v>149115.45600000001</v>
      </c>
      <c r="L155" s="21" t="e">
        <f t="shared" si="9"/>
        <v>#DIV/0!</v>
      </c>
      <c r="M155" s="10"/>
    </row>
    <row r="156" spans="1:13" ht="15" hidden="1" customHeight="1" x14ac:dyDescent="0.25">
      <c r="A156" s="178"/>
      <c r="B156" s="178"/>
      <c r="C156" s="178"/>
      <c r="D156" s="178"/>
      <c r="E156" s="178"/>
      <c r="F156" s="51">
        <v>9544</v>
      </c>
      <c r="G156" s="54">
        <v>0.5</v>
      </c>
      <c r="H156" s="15"/>
      <c r="I156" s="16">
        <f>J67</f>
        <v>10</v>
      </c>
      <c r="J156" s="14" t="e">
        <f t="shared" si="7"/>
        <v>#DIV/0!</v>
      </c>
      <c r="K156" s="14">
        <f>F156*G156*12*1.302</f>
        <v>74557.728000000003</v>
      </c>
      <c r="L156" s="21" t="e">
        <f t="shared" si="9"/>
        <v>#DIV/0!</v>
      </c>
      <c r="M156" s="10"/>
    </row>
    <row r="157" spans="1:13" ht="15" hidden="1" customHeight="1" x14ac:dyDescent="0.25">
      <c r="A157" s="178"/>
      <c r="B157" s="178"/>
      <c r="C157" s="178"/>
      <c r="D157" s="178"/>
      <c r="E157" s="178"/>
      <c r="F157" s="51">
        <v>9544</v>
      </c>
      <c r="G157" s="54">
        <v>0.5</v>
      </c>
      <c r="H157" s="15"/>
      <c r="I157" s="16">
        <f>J67</f>
        <v>10</v>
      </c>
      <c r="J157" s="14" t="e">
        <f t="shared" si="7"/>
        <v>#DIV/0!</v>
      </c>
      <c r="K157" s="14">
        <f>F157*G157*12*1.302</f>
        <v>74557.728000000003</v>
      </c>
      <c r="L157" s="21" t="e">
        <f t="shared" si="9"/>
        <v>#DIV/0!</v>
      </c>
      <c r="M157" s="10"/>
    </row>
    <row r="158" spans="1:13" ht="15.75" hidden="1" customHeight="1" x14ac:dyDescent="0.25">
      <c r="A158" s="178"/>
      <c r="B158" s="178"/>
      <c r="C158" s="178"/>
      <c r="D158" s="178"/>
      <c r="E158" s="178"/>
      <c r="F158" s="51">
        <v>9544</v>
      </c>
      <c r="G158" s="53">
        <v>1</v>
      </c>
      <c r="H158" s="15"/>
      <c r="I158" s="16">
        <f>J67</f>
        <v>10</v>
      </c>
      <c r="J158" s="14" t="e">
        <f t="shared" si="7"/>
        <v>#DIV/0!</v>
      </c>
      <c r="K158" s="14">
        <f t="shared" si="8"/>
        <v>149115.45600000001</v>
      </c>
      <c r="L158" s="21" t="e">
        <f t="shared" si="9"/>
        <v>#DIV/0!</v>
      </c>
      <c r="M158" s="10"/>
    </row>
    <row r="159" spans="1:13" ht="16.5" hidden="1" customHeight="1" x14ac:dyDescent="0.25">
      <c r="A159" s="178"/>
      <c r="B159" s="178"/>
      <c r="C159" s="178"/>
      <c r="D159" s="178"/>
      <c r="E159" s="178"/>
      <c r="F159" s="51">
        <v>9544</v>
      </c>
      <c r="G159" s="53">
        <v>4</v>
      </c>
      <c r="H159" s="15"/>
      <c r="I159" s="16">
        <f>J67</f>
        <v>10</v>
      </c>
      <c r="J159" s="14" t="e">
        <f t="shared" si="7"/>
        <v>#DIV/0!</v>
      </c>
      <c r="K159" s="14">
        <f t="shared" si="8"/>
        <v>596461.82400000002</v>
      </c>
      <c r="L159" s="21" t="e">
        <f t="shared" si="9"/>
        <v>#DIV/0!</v>
      </c>
      <c r="M159" s="10"/>
    </row>
    <row r="160" spans="1:13" ht="16.5" hidden="1" customHeight="1" x14ac:dyDescent="0.25">
      <c r="A160" s="172"/>
      <c r="B160" s="173"/>
      <c r="C160" s="173"/>
      <c r="D160" s="173"/>
      <c r="E160" s="174"/>
      <c r="F160" s="14">
        <v>9544</v>
      </c>
      <c r="G160" s="53">
        <v>1</v>
      </c>
      <c r="H160" s="15"/>
      <c r="I160" s="16">
        <f>J67</f>
        <v>10</v>
      </c>
      <c r="J160" s="14" t="e">
        <f t="shared" si="7"/>
        <v>#DIV/0!</v>
      </c>
      <c r="K160" s="14">
        <f t="shared" si="8"/>
        <v>149115.45600000001</v>
      </c>
      <c r="L160" s="21" t="e">
        <f t="shared" si="9"/>
        <v>#DIV/0!</v>
      </c>
      <c r="M160" s="10"/>
    </row>
    <row r="161" spans="1:13" ht="16.5" hidden="1" customHeight="1" x14ac:dyDescent="0.25">
      <c r="A161" s="172"/>
      <c r="B161" s="173"/>
      <c r="C161" s="173"/>
      <c r="D161" s="173"/>
      <c r="E161" s="174"/>
      <c r="F161" s="14">
        <v>9544</v>
      </c>
      <c r="G161" s="55">
        <v>1.75</v>
      </c>
      <c r="H161" s="15"/>
      <c r="I161" s="16">
        <f>J67</f>
        <v>10</v>
      </c>
      <c r="J161" s="14" t="e">
        <f t="shared" si="7"/>
        <v>#DIV/0!</v>
      </c>
      <c r="K161" s="14">
        <f>F161*G161*12*1.302</f>
        <v>260952.04800000001</v>
      </c>
      <c r="L161" s="21" t="e">
        <f t="shared" si="9"/>
        <v>#DIV/0!</v>
      </c>
      <c r="M161" s="10"/>
    </row>
    <row r="162" spans="1:13" ht="16.5" hidden="1" customHeight="1" x14ac:dyDescent="0.25">
      <c r="A162" s="172"/>
      <c r="B162" s="173"/>
      <c r="C162" s="173"/>
      <c r="D162" s="173"/>
      <c r="E162" s="174"/>
      <c r="F162" s="14">
        <v>9544</v>
      </c>
      <c r="G162" s="16"/>
      <c r="H162" s="15"/>
      <c r="I162" s="16">
        <f>J67</f>
        <v>10</v>
      </c>
      <c r="J162" s="14" t="e">
        <f t="shared" si="7"/>
        <v>#DIV/0!</v>
      </c>
      <c r="K162" s="14">
        <f t="shared" si="8"/>
        <v>0</v>
      </c>
      <c r="L162" s="21" t="e">
        <f t="shared" si="9"/>
        <v>#DIV/0!</v>
      </c>
      <c r="M162" s="10"/>
    </row>
    <row r="163" spans="1:13" ht="15" hidden="1" customHeight="1" x14ac:dyDescent="0.25">
      <c r="A163" s="172"/>
      <c r="B163" s="173"/>
      <c r="C163" s="173"/>
      <c r="D163" s="173"/>
      <c r="E163" s="174"/>
      <c r="F163" s="14">
        <v>9544</v>
      </c>
      <c r="G163" s="54">
        <v>0.5</v>
      </c>
      <c r="H163" s="15"/>
      <c r="I163" s="16">
        <f>J67</f>
        <v>10</v>
      </c>
      <c r="J163" s="14" t="e">
        <f t="shared" si="7"/>
        <v>#DIV/0!</v>
      </c>
      <c r="K163" s="14">
        <f t="shared" si="8"/>
        <v>74557.728000000003</v>
      </c>
      <c r="L163" s="21" t="e">
        <f t="shared" si="9"/>
        <v>#DIV/0!</v>
      </c>
      <c r="M163" s="10"/>
    </row>
    <row r="164" spans="1:13" ht="15.75" hidden="1" customHeight="1" x14ac:dyDescent="0.25">
      <c r="A164" s="172"/>
      <c r="B164" s="173"/>
      <c r="C164" s="173"/>
      <c r="D164" s="173"/>
      <c r="E164" s="174"/>
      <c r="F164" s="14"/>
      <c r="G164" s="14"/>
      <c r="H164" s="14"/>
      <c r="I164" s="14"/>
      <c r="J164" s="14"/>
      <c r="K164" s="14"/>
      <c r="L164" s="21">
        <f t="shared" si="9"/>
        <v>0</v>
      </c>
      <c r="M164" s="10"/>
    </row>
    <row r="165" spans="1:13" ht="14.25" hidden="1" customHeight="1" x14ac:dyDescent="0.25">
      <c r="A165" s="172"/>
      <c r="B165" s="173"/>
      <c r="C165" s="173"/>
      <c r="D165" s="173"/>
      <c r="E165" s="174"/>
      <c r="F165" s="14"/>
      <c r="G165" s="14"/>
      <c r="H165" s="14"/>
      <c r="I165" s="14"/>
      <c r="J165" s="14"/>
      <c r="K165" s="14"/>
      <c r="L165" s="21">
        <f t="shared" si="9"/>
        <v>0</v>
      </c>
      <c r="M165" s="10"/>
    </row>
    <row r="166" spans="1:13" ht="15.75" thickBot="1" x14ac:dyDescent="0.3">
      <c r="A166" s="178" t="s">
        <v>2</v>
      </c>
      <c r="B166" s="178"/>
      <c r="C166" s="178"/>
      <c r="D166" s="178"/>
      <c r="E166" s="178"/>
      <c r="F166" s="51">
        <v>21246.080000000002</v>
      </c>
      <c r="G166" s="51">
        <v>5.33</v>
      </c>
      <c r="H166" s="51">
        <v>1358899.31</v>
      </c>
      <c r="I166" s="51">
        <f>H166*1.302</f>
        <v>1769286.9016200001</v>
      </c>
      <c r="J166" s="95">
        <v>71</v>
      </c>
      <c r="K166" s="144">
        <f>I166/J166</f>
        <v>24919.533825633804</v>
      </c>
      <c r="L166" s="102">
        <f>I166/8042213.17*100</f>
        <v>22.000000052473119</v>
      </c>
      <c r="M166" s="10"/>
    </row>
    <row r="167" spans="1:13" ht="24.75" customHeight="1" thickBot="1" x14ac:dyDescent="0.3">
      <c r="A167" s="175" t="s">
        <v>40</v>
      </c>
      <c r="B167" s="176"/>
      <c r="C167" s="176"/>
      <c r="D167" s="176"/>
      <c r="E167" s="177"/>
      <c r="F167" s="139"/>
      <c r="G167" s="140"/>
      <c r="H167" s="140"/>
      <c r="I167" s="119">
        <f>I166</f>
        <v>1769286.9016200001</v>
      </c>
      <c r="J167" s="130"/>
      <c r="K167" s="145">
        <f>K166</f>
        <v>24919.533825633804</v>
      </c>
      <c r="L167" s="51"/>
      <c r="M167" s="8"/>
    </row>
    <row r="168" spans="1:13" x14ac:dyDescent="0.2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</row>
    <row r="169" spans="1:13" hidden="1" x14ac:dyDescent="0.25">
      <c r="A169" s="156" t="s">
        <v>41</v>
      </c>
      <c r="B169" s="156"/>
      <c r="C169" s="156"/>
      <c r="D169" s="156"/>
      <c r="E169" s="156"/>
      <c r="F169" s="156"/>
      <c r="G169" s="156"/>
      <c r="H169" s="156"/>
      <c r="I169" s="156"/>
      <c r="J169" s="156"/>
      <c r="K169" s="156"/>
      <c r="L169" s="156"/>
      <c r="M169" s="8"/>
    </row>
    <row r="170" spans="1:13" hidden="1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</row>
    <row r="171" spans="1:13" ht="60" hidden="1" x14ac:dyDescent="0.25">
      <c r="A171" s="158" t="s">
        <v>42</v>
      </c>
      <c r="B171" s="158"/>
      <c r="C171" s="158"/>
      <c r="D171" s="158"/>
      <c r="E171" s="158"/>
      <c r="F171" s="6" t="s">
        <v>8</v>
      </c>
      <c r="G171" s="6" t="s">
        <v>19</v>
      </c>
      <c r="H171" s="6" t="s">
        <v>20</v>
      </c>
      <c r="I171" s="6" t="s">
        <v>21</v>
      </c>
      <c r="J171" s="6" t="s">
        <v>22</v>
      </c>
      <c r="K171" s="6" t="s">
        <v>23</v>
      </c>
      <c r="L171" s="6" t="s">
        <v>130</v>
      </c>
      <c r="M171" s="8"/>
    </row>
    <row r="172" spans="1:13" hidden="1" x14ac:dyDescent="0.25">
      <c r="A172" s="166" t="s">
        <v>43</v>
      </c>
      <c r="B172" s="166"/>
      <c r="C172" s="166"/>
      <c r="D172" s="166"/>
      <c r="E172" s="166"/>
      <c r="F172" s="9" t="s">
        <v>46</v>
      </c>
      <c r="G172" s="9">
        <v>0</v>
      </c>
      <c r="H172" s="49">
        <f>L96</f>
        <v>0</v>
      </c>
      <c r="I172" s="41"/>
      <c r="J172" s="9"/>
      <c r="K172" s="9"/>
      <c r="L172" s="9"/>
      <c r="M172" s="8"/>
    </row>
    <row r="173" spans="1:13" hidden="1" x14ac:dyDescent="0.25">
      <c r="A173" s="166" t="s">
        <v>44</v>
      </c>
      <c r="B173" s="166"/>
      <c r="C173" s="166"/>
      <c r="D173" s="166"/>
      <c r="E173" s="166"/>
      <c r="F173" s="9" t="s">
        <v>47</v>
      </c>
      <c r="G173" s="9">
        <v>0</v>
      </c>
      <c r="H173" s="49">
        <f>L96</f>
        <v>0</v>
      </c>
      <c r="I173" s="41"/>
      <c r="J173" s="9"/>
      <c r="K173" s="9"/>
      <c r="L173" s="9"/>
      <c r="M173" s="8"/>
    </row>
    <row r="174" spans="1:13" hidden="1" x14ac:dyDescent="0.25">
      <c r="A174" s="166" t="s">
        <v>45</v>
      </c>
      <c r="B174" s="166"/>
      <c r="C174" s="166"/>
      <c r="D174" s="166"/>
      <c r="E174" s="166"/>
      <c r="F174" s="9" t="s">
        <v>47</v>
      </c>
      <c r="G174" s="9">
        <v>0</v>
      </c>
      <c r="H174" s="49">
        <f>L96</f>
        <v>0</v>
      </c>
      <c r="I174" s="41"/>
      <c r="J174" s="9"/>
      <c r="K174" s="9"/>
      <c r="L174" s="9"/>
      <c r="M174" s="8"/>
    </row>
    <row r="175" spans="1:13" hidden="1" x14ac:dyDescent="0.25">
      <c r="A175" s="167" t="s">
        <v>48</v>
      </c>
      <c r="B175" s="168"/>
      <c r="C175" s="168"/>
      <c r="D175" s="168"/>
      <c r="E175" s="168"/>
      <c r="F175" s="168"/>
      <c r="G175" s="168"/>
      <c r="H175" s="168"/>
      <c r="I175" s="168"/>
      <c r="J175" s="168"/>
      <c r="K175" s="169"/>
      <c r="L175" s="56">
        <f>L172+L173+L174</f>
        <v>0</v>
      </c>
      <c r="M175" s="8"/>
    </row>
    <row r="176" spans="1:13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</row>
    <row r="177" spans="1:13" ht="12.75" customHeight="1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</row>
    <row r="178" spans="1:13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</row>
    <row r="179" spans="1:13" hidden="1" x14ac:dyDescent="0.25">
      <c r="A179" s="170" t="s">
        <v>145</v>
      </c>
      <c r="B179" s="171"/>
      <c r="C179" s="171"/>
      <c r="D179" s="171"/>
      <c r="E179" s="171"/>
      <c r="F179" s="171"/>
      <c r="G179" s="171"/>
      <c r="H179" s="171"/>
      <c r="I179" s="171"/>
      <c r="J179" s="171"/>
      <c r="K179" s="171"/>
      <c r="L179" s="171"/>
      <c r="M179" s="8"/>
    </row>
    <row r="180" spans="1:13" hidden="1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</row>
    <row r="181" spans="1:13" ht="45" hidden="1" x14ac:dyDescent="0.25">
      <c r="A181" s="163" t="s">
        <v>87</v>
      </c>
      <c r="B181" s="164"/>
      <c r="C181" s="164"/>
      <c r="D181" s="164"/>
      <c r="E181" s="165"/>
      <c r="F181" s="6" t="s">
        <v>8</v>
      </c>
      <c r="G181" s="6" t="s">
        <v>19</v>
      </c>
      <c r="H181" s="34" t="s">
        <v>23</v>
      </c>
      <c r="I181" s="6" t="s">
        <v>130</v>
      </c>
      <c r="J181" s="34" t="s">
        <v>126</v>
      </c>
      <c r="K181" s="34" t="s">
        <v>121</v>
      </c>
      <c r="L181" s="8"/>
      <c r="M181" s="8"/>
    </row>
    <row r="182" spans="1:13" hidden="1" x14ac:dyDescent="0.25">
      <c r="A182" s="159">
        <v>1</v>
      </c>
      <c r="B182" s="160"/>
      <c r="C182" s="160"/>
      <c r="D182" s="160"/>
      <c r="E182" s="161"/>
      <c r="F182" s="34">
        <v>2</v>
      </c>
      <c r="G182" s="34">
        <v>3</v>
      </c>
      <c r="H182" s="34">
        <v>4</v>
      </c>
      <c r="I182" s="34">
        <v>5</v>
      </c>
      <c r="J182" s="35">
        <v>6</v>
      </c>
      <c r="K182" s="49">
        <v>7</v>
      </c>
      <c r="L182" s="8"/>
      <c r="M182" s="8"/>
    </row>
    <row r="183" spans="1:13" ht="15.75" hidden="1" thickBot="1" x14ac:dyDescent="0.3">
      <c r="A183" s="153"/>
      <c r="B183" s="154"/>
      <c r="C183" s="154"/>
      <c r="D183" s="154"/>
      <c r="E183" s="155"/>
      <c r="F183" s="14"/>
      <c r="G183" s="15"/>
      <c r="H183" s="14"/>
      <c r="I183" s="14"/>
      <c r="J183" s="15"/>
      <c r="K183" s="17"/>
      <c r="L183" s="8"/>
      <c r="M183" s="8"/>
    </row>
    <row r="184" spans="1:13" ht="15.75" hidden="1" thickBot="1" x14ac:dyDescent="0.3">
      <c r="A184" s="82" t="s">
        <v>146</v>
      </c>
      <c r="B184" s="83"/>
      <c r="C184" s="83"/>
      <c r="D184" s="83"/>
      <c r="E184" s="83"/>
      <c r="F184" s="83"/>
      <c r="G184" s="83"/>
      <c r="H184" s="83"/>
      <c r="I184" s="57">
        <f>I183</f>
        <v>0</v>
      </c>
      <c r="J184" s="58"/>
      <c r="K184" s="65">
        <f>K183</f>
        <v>0</v>
      </c>
      <c r="L184" s="8"/>
      <c r="M184" s="8"/>
    </row>
    <row r="185" spans="1:13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</row>
    <row r="186" spans="1:13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</row>
    <row r="187" spans="1:13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</row>
    <row r="188" spans="1:13" x14ac:dyDescent="0.25">
      <c r="A188" s="162" t="s">
        <v>86</v>
      </c>
      <c r="B188" s="162"/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8"/>
    </row>
    <row r="189" spans="1:13" ht="12.75" customHeight="1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</row>
    <row r="190" spans="1:13" hidden="1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</row>
    <row r="191" spans="1:13" hidden="1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</row>
    <row r="192" spans="1:13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</row>
    <row r="193" spans="1:13" ht="45" x14ac:dyDescent="0.25">
      <c r="A193" s="163" t="s">
        <v>87</v>
      </c>
      <c r="B193" s="164"/>
      <c r="C193" s="164"/>
      <c r="D193" s="164"/>
      <c r="E193" s="165"/>
      <c r="F193" s="6" t="s">
        <v>8</v>
      </c>
      <c r="G193" s="6" t="s">
        <v>19</v>
      </c>
      <c r="H193" s="34" t="s">
        <v>23</v>
      </c>
      <c r="I193" s="6" t="s">
        <v>130</v>
      </c>
      <c r="J193" s="34" t="s">
        <v>126</v>
      </c>
      <c r="K193" s="34" t="s">
        <v>121</v>
      </c>
      <c r="L193" s="8"/>
      <c r="M193" s="8"/>
    </row>
    <row r="194" spans="1:13" x14ac:dyDescent="0.25">
      <c r="A194" s="159">
        <v>1</v>
      </c>
      <c r="B194" s="160"/>
      <c r="C194" s="160"/>
      <c r="D194" s="160"/>
      <c r="E194" s="161"/>
      <c r="F194" s="34">
        <v>2</v>
      </c>
      <c r="G194" s="34">
        <v>3</v>
      </c>
      <c r="H194" s="34">
        <v>4</v>
      </c>
      <c r="I194" s="34">
        <v>5</v>
      </c>
      <c r="J194" s="35">
        <v>6</v>
      </c>
      <c r="K194" s="49">
        <v>7</v>
      </c>
      <c r="L194" s="60"/>
      <c r="M194" s="10"/>
    </row>
    <row r="195" spans="1:13" hidden="1" x14ac:dyDescent="0.25">
      <c r="A195" s="153" t="s">
        <v>89</v>
      </c>
      <c r="B195" s="154"/>
      <c r="C195" s="154"/>
      <c r="D195" s="154"/>
      <c r="E195" s="155"/>
      <c r="F195" s="14" t="s">
        <v>33</v>
      </c>
      <c r="G195" s="15">
        <v>0</v>
      </c>
      <c r="H195" s="14"/>
      <c r="I195" s="14">
        <f>J66</f>
        <v>10</v>
      </c>
      <c r="J195" s="21"/>
      <c r="K195" s="8"/>
      <c r="L195" s="42">
        <f>J195*H195</f>
        <v>0</v>
      </c>
      <c r="M195" s="10"/>
    </row>
    <row r="196" spans="1:13" hidden="1" x14ac:dyDescent="0.25">
      <c r="A196" s="153" t="s">
        <v>90</v>
      </c>
      <c r="B196" s="154"/>
      <c r="C196" s="154"/>
      <c r="D196" s="154"/>
      <c r="E196" s="155"/>
      <c r="F196" s="14" t="s">
        <v>33</v>
      </c>
      <c r="G196" s="15">
        <v>0</v>
      </c>
      <c r="H196" s="14"/>
      <c r="I196" s="14">
        <f>J66</f>
        <v>10</v>
      </c>
      <c r="J196" s="21"/>
      <c r="K196" s="8"/>
      <c r="L196" s="14"/>
      <c r="M196" s="10"/>
    </row>
    <row r="197" spans="1:13" ht="15.75" thickBot="1" x14ac:dyDescent="0.3">
      <c r="A197" s="153" t="s">
        <v>91</v>
      </c>
      <c r="B197" s="154"/>
      <c r="C197" s="154"/>
      <c r="D197" s="154"/>
      <c r="E197" s="155"/>
      <c r="F197" s="51" t="s">
        <v>143</v>
      </c>
      <c r="G197" s="102">
        <f>I197/H197</f>
        <v>197.57855421686747</v>
      </c>
      <c r="H197" s="51">
        <v>41.5</v>
      </c>
      <c r="I197" s="51">
        <v>8199.51</v>
      </c>
      <c r="J197" s="95">
        <v>71</v>
      </c>
      <c r="K197" s="113">
        <f>I197/J197</f>
        <v>115.48605633802818</v>
      </c>
      <c r="L197" s="8"/>
      <c r="M197" s="10"/>
    </row>
    <row r="198" spans="1:13" ht="15.75" thickBot="1" x14ac:dyDescent="0.3">
      <c r="A198" s="82" t="s">
        <v>88</v>
      </c>
      <c r="B198" s="83"/>
      <c r="C198" s="83"/>
      <c r="D198" s="83"/>
      <c r="E198" s="83"/>
      <c r="F198" s="128"/>
      <c r="G198" s="128"/>
      <c r="H198" s="128"/>
      <c r="I198" s="119">
        <f>I197</f>
        <v>8199.51</v>
      </c>
      <c r="J198" s="130"/>
      <c r="K198" s="120">
        <f>K197</f>
        <v>115.48605633802818</v>
      </c>
      <c r="L198" s="8"/>
      <c r="M198" s="10"/>
    </row>
    <row r="199" spans="1:13" x14ac:dyDescent="0.2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66"/>
      <c r="L199" s="67"/>
      <c r="M199" s="8"/>
    </row>
    <row r="200" spans="1:13" x14ac:dyDescent="0.2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</row>
    <row r="201" spans="1:13" x14ac:dyDescent="0.2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</row>
    <row r="202" spans="1:13" x14ac:dyDescent="0.25">
      <c r="A202" s="156" t="s">
        <v>49</v>
      </c>
      <c r="B202" s="156"/>
      <c r="C202" s="156"/>
      <c r="D202" s="156"/>
      <c r="E202" s="156"/>
      <c r="F202" s="156"/>
      <c r="G202" s="156"/>
      <c r="H202" s="156"/>
      <c r="I202" s="156"/>
      <c r="J202" s="156"/>
      <c r="K202" s="156"/>
      <c r="L202" s="156"/>
      <c r="M202" s="8"/>
    </row>
    <row r="203" spans="1:13" x14ac:dyDescent="0.2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</row>
    <row r="204" spans="1:13" ht="43.5" customHeight="1" x14ac:dyDescent="0.25">
      <c r="A204" s="157" t="s">
        <v>50</v>
      </c>
      <c r="B204" s="157"/>
      <c r="C204" s="157"/>
      <c r="D204" s="158" t="s">
        <v>51</v>
      </c>
      <c r="E204" s="158"/>
      <c r="F204" s="158"/>
      <c r="G204" s="158"/>
      <c r="H204" s="158"/>
      <c r="I204" s="158"/>
      <c r="J204" s="158"/>
      <c r="K204" s="157" t="s">
        <v>62</v>
      </c>
      <c r="L204" s="157"/>
      <c r="M204" s="8"/>
    </row>
    <row r="205" spans="1:13" ht="30" x14ac:dyDescent="0.25">
      <c r="A205" s="7" t="s">
        <v>52</v>
      </c>
      <c r="B205" s="6" t="s">
        <v>53</v>
      </c>
      <c r="C205" s="7" t="s">
        <v>54</v>
      </c>
      <c r="D205" s="7" t="s">
        <v>55</v>
      </c>
      <c r="E205" s="7" t="s">
        <v>56</v>
      </c>
      <c r="F205" s="7" t="s">
        <v>148</v>
      </c>
      <c r="G205" s="7" t="s">
        <v>58</v>
      </c>
      <c r="H205" s="7" t="s">
        <v>59</v>
      </c>
      <c r="I205" s="7" t="s">
        <v>60</v>
      </c>
      <c r="J205" s="7" t="s">
        <v>61</v>
      </c>
      <c r="K205" s="157"/>
      <c r="L205" s="157"/>
      <c r="M205" s="8"/>
    </row>
    <row r="206" spans="1:13" x14ac:dyDescent="0.25">
      <c r="A206" s="17">
        <f>K57</f>
        <v>49764.345278591551</v>
      </c>
      <c r="B206" s="17"/>
      <c r="C206" s="14"/>
      <c r="D206" s="17">
        <f>K104</f>
        <v>3476.3098591549297</v>
      </c>
      <c r="E206" s="17">
        <f>K115</f>
        <v>419.84366197183095</v>
      </c>
      <c r="F206" s="17"/>
      <c r="G206" s="17">
        <f>L135</f>
        <v>115.26760563380282</v>
      </c>
      <c r="H206" s="17">
        <f>K198</f>
        <v>115.48605633802818</v>
      </c>
      <c r="I206" s="17">
        <f>K167</f>
        <v>24919.533825633804</v>
      </c>
      <c r="J206" s="17">
        <f>J130</f>
        <v>441.24098591549296</v>
      </c>
      <c r="K206" s="151">
        <f>SUM(A206:J206)</f>
        <v>79252.027273239437</v>
      </c>
      <c r="L206" s="152"/>
      <c r="M206" s="8"/>
    </row>
    <row r="207" spans="1:13" ht="15.75" thickBot="1" x14ac:dyDescent="0.3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</row>
    <row r="208" spans="1:13" ht="15.75" thickBot="1" x14ac:dyDescent="0.3">
      <c r="A208" s="11" t="s">
        <v>138</v>
      </c>
      <c r="B208" s="11"/>
      <c r="C208" s="11"/>
      <c r="D208" s="8"/>
      <c r="E208" s="8"/>
      <c r="F208" s="8"/>
      <c r="G208" s="8"/>
      <c r="H208" s="8"/>
      <c r="I208" s="8"/>
      <c r="J208" s="114">
        <f>I57+I104+I115+H130+J135+I167+I198-0.01</f>
        <v>5626893.9264000002</v>
      </c>
      <c r="K208" s="8"/>
      <c r="L208" s="114">
        <f>K206*71-0.01</f>
        <v>5626893.9264000002</v>
      </c>
      <c r="M208" s="8"/>
    </row>
    <row r="209" spans="1:13" x14ac:dyDescent="0.25">
      <c r="A209" s="8"/>
      <c r="B209" s="8"/>
      <c r="C209" s="8"/>
      <c r="D209" s="8"/>
      <c r="E209" s="8"/>
      <c r="F209" s="8"/>
      <c r="G209" s="8"/>
      <c r="H209" s="8"/>
      <c r="I209" s="8"/>
      <c r="K209" s="8"/>
      <c r="L209" s="8"/>
      <c r="M209" s="8"/>
    </row>
    <row r="211" spans="1:13" ht="18.75" x14ac:dyDescent="0.3">
      <c r="A211" s="3" t="s">
        <v>159</v>
      </c>
      <c r="B211" s="3"/>
      <c r="C211" s="3"/>
      <c r="F211" s="3" t="s">
        <v>160</v>
      </c>
    </row>
    <row r="216" spans="1:13" ht="15.75" x14ac:dyDescent="0.25">
      <c r="A216" s="4" t="s">
        <v>117</v>
      </c>
      <c r="B216" s="4"/>
    </row>
    <row r="217" spans="1:13" ht="15.75" x14ac:dyDescent="0.25">
      <c r="A217" s="4" t="s">
        <v>118</v>
      </c>
      <c r="B217" s="4"/>
      <c r="I217" s="1"/>
      <c r="J217" s="1"/>
      <c r="K217" s="1"/>
    </row>
    <row r="218" spans="1:13" ht="15.75" x14ac:dyDescent="0.25">
      <c r="A218" s="4" t="s">
        <v>119</v>
      </c>
      <c r="B218" s="4"/>
      <c r="I218" s="1"/>
      <c r="J218" s="1"/>
      <c r="K218" s="1"/>
    </row>
    <row r="219" spans="1:13" x14ac:dyDescent="0.25">
      <c r="I219" s="1"/>
      <c r="J219" s="1"/>
      <c r="K219" s="1"/>
    </row>
    <row r="220" spans="1:13" x14ac:dyDescent="0.25">
      <c r="I220" s="1"/>
      <c r="J220" s="1"/>
      <c r="K220" s="1"/>
    </row>
    <row r="221" spans="1:13" ht="15.75" x14ac:dyDescent="0.25">
      <c r="A221" s="2"/>
      <c r="B221" s="2"/>
      <c r="I221" s="1"/>
      <c r="J221" s="1"/>
      <c r="K221" s="1"/>
    </row>
    <row r="222" spans="1:13" x14ac:dyDescent="0.25">
      <c r="I222" s="1"/>
      <c r="J222" s="1"/>
      <c r="K222" s="1"/>
    </row>
  </sheetData>
  <mergeCells count="180">
    <mergeCell ref="A124:E124"/>
    <mergeCell ref="A125:E125"/>
    <mergeCell ref="A6:C6"/>
    <mergeCell ref="E6:G6"/>
    <mergeCell ref="A8:G8"/>
    <mergeCell ref="A9:H9"/>
    <mergeCell ref="A18:E18"/>
    <mergeCell ref="G18:K18"/>
    <mergeCell ref="A2:D2"/>
    <mergeCell ref="E2:H2"/>
    <mergeCell ref="A3:B3"/>
    <mergeCell ref="E3:F3"/>
    <mergeCell ref="A4:C4"/>
    <mergeCell ref="E4:G4"/>
    <mergeCell ref="A22:E22"/>
    <mergeCell ref="G22:K22"/>
    <mergeCell ref="A23:E23"/>
    <mergeCell ref="G23:K23"/>
    <mergeCell ref="A24:E24"/>
    <mergeCell ref="G24:K24"/>
    <mergeCell ref="A19:E19"/>
    <mergeCell ref="G19:K19"/>
    <mergeCell ref="A20:E20"/>
    <mergeCell ref="G20:K20"/>
    <mergeCell ref="G31:K31"/>
    <mergeCell ref="A31:E31"/>
    <mergeCell ref="A32:E32"/>
    <mergeCell ref="A33:E33"/>
    <mergeCell ref="G39:K39"/>
    <mergeCell ref="A40:E40"/>
    <mergeCell ref="G35:K35"/>
    <mergeCell ref="G29:K29"/>
    <mergeCell ref="A21:E21"/>
    <mergeCell ref="G21:K21"/>
    <mergeCell ref="A28:E28"/>
    <mergeCell ref="G28:K28"/>
    <mergeCell ref="A29:E29"/>
    <mergeCell ref="A30:E30"/>
    <mergeCell ref="A25:E25"/>
    <mergeCell ref="G25:K25"/>
    <mergeCell ref="A26:E26"/>
    <mergeCell ref="A27:E27"/>
    <mergeCell ref="G27:K27"/>
    <mergeCell ref="G26:L26"/>
    <mergeCell ref="G30:K30"/>
    <mergeCell ref="A41:E41"/>
    <mergeCell ref="G36:K36"/>
    <mergeCell ref="A42:E42"/>
    <mergeCell ref="G37:K37"/>
    <mergeCell ref="A37:E37"/>
    <mergeCell ref="G32:K32"/>
    <mergeCell ref="A38:E38"/>
    <mergeCell ref="G33:K33"/>
    <mergeCell ref="A39:E39"/>
    <mergeCell ref="G38:K38"/>
    <mergeCell ref="A35:E35"/>
    <mergeCell ref="G34:K34"/>
    <mergeCell ref="A36:E36"/>
    <mergeCell ref="A49:L49"/>
    <mergeCell ref="A50:E50"/>
    <mergeCell ref="A51:E51"/>
    <mergeCell ref="A52:E52"/>
    <mergeCell ref="A53:E53"/>
    <mergeCell ref="A54:E54"/>
    <mergeCell ref="A43:E43"/>
    <mergeCell ref="G43:K43"/>
    <mergeCell ref="A44:E44"/>
    <mergeCell ref="A45:E45"/>
    <mergeCell ref="G45:K45"/>
    <mergeCell ref="A63:E63"/>
    <mergeCell ref="A64:E64"/>
    <mergeCell ref="A65:E65"/>
    <mergeCell ref="A66:E66"/>
    <mergeCell ref="A67:E67"/>
    <mergeCell ref="A68:E68"/>
    <mergeCell ref="A55:E55"/>
    <mergeCell ref="A56:E56"/>
    <mergeCell ref="A57:E57"/>
    <mergeCell ref="A59:L59"/>
    <mergeCell ref="A61:E61"/>
    <mergeCell ref="A62:E62"/>
    <mergeCell ref="A82:E82"/>
    <mergeCell ref="A83:E83"/>
    <mergeCell ref="A84:E84"/>
    <mergeCell ref="A85:E85"/>
    <mergeCell ref="A88:E88"/>
    <mergeCell ref="A89:E89"/>
    <mergeCell ref="A69:E69"/>
    <mergeCell ref="A70:E70"/>
    <mergeCell ref="A71:E71"/>
    <mergeCell ref="A79:E79"/>
    <mergeCell ref="A80:E80"/>
    <mergeCell ref="A81:E81"/>
    <mergeCell ref="A99:E99"/>
    <mergeCell ref="A100:E100"/>
    <mergeCell ref="A101:E101"/>
    <mergeCell ref="A103:E103"/>
    <mergeCell ref="A104:E104"/>
    <mergeCell ref="A106:L106"/>
    <mergeCell ref="A90:E90"/>
    <mergeCell ref="A91:K91"/>
    <mergeCell ref="A93:L93"/>
    <mergeCell ref="A95:K95"/>
    <mergeCell ref="A97:E97"/>
    <mergeCell ref="A98:E98"/>
    <mergeCell ref="A102:E102"/>
    <mergeCell ref="A117:L117"/>
    <mergeCell ref="A119:E119"/>
    <mergeCell ref="A120:E120"/>
    <mergeCell ref="A121:E121"/>
    <mergeCell ref="A122:E122"/>
    <mergeCell ref="A123:E123"/>
    <mergeCell ref="A108:E108"/>
    <mergeCell ref="A109:E109"/>
    <mergeCell ref="A110:E110"/>
    <mergeCell ref="A111:E111"/>
    <mergeCell ref="A112:E112"/>
    <mergeCell ref="A114:E114"/>
    <mergeCell ref="A113:E113"/>
    <mergeCell ref="A133:E133"/>
    <mergeCell ref="A134:E134"/>
    <mergeCell ref="A135:E135"/>
    <mergeCell ref="F135:I135"/>
    <mergeCell ref="A137:L137"/>
    <mergeCell ref="A139:E139"/>
    <mergeCell ref="A126:E126"/>
    <mergeCell ref="A127:E127"/>
    <mergeCell ref="A128:E128"/>
    <mergeCell ref="A129:E129"/>
    <mergeCell ref="A130:E130"/>
    <mergeCell ref="A132:M132"/>
    <mergeCell ref="A146:E146"/>
    <mergeCell ref="A147:E147"/>
    <mergeCell ref="A148:E148"/>
    <mergeCell ref="A149:E149"/>
    <mergeCell ref="A150:E150"/>
    <mergeCell ref="A151:E151"/>
    <mergeCell ref="A140:E140"/>
    <mergeCell ref="A141:E141"/>
    <mergeCell ref="A142:E142"/>
    <mergeCell ref="A143:E143"/>
    <mergeCell ref="A144:E144"/>
    <mergeCell ref="A145:E145"/>
    <mergeCell ref="A158:E158"/>
    <mergeCell ref="A159:E159"/>
    <mergeCell ref="A160:E160"/>
    <mergeCell ref="A161:E161"/>
    <mergeCell ref="A162:E162"/>
    <mergeCell ref="A163:E163"/>
    <mergeCell ref="A152:E152"/>
    <mergeCell ref="A153:E153"/>
    <mergeCell ref="A154:E154"/>
    <mergeCell ref="A155:E155"/>
    <mergeCell ref="A156:E156"/>
    <mergeCell ref="A157:E157"/>
    <mergeCell ref="K206:L206"/>
    <mergeCell ref="A196:E196"/>
    <mergeCell ref="A197:E197"/>
    <mergeCell ref="A202:L202"/>
    <mergeCell ref="A204:C204"/>
    <mergeCell ref="D204:J204"/>
    <mergeCell ref="K204:L205"/>
    <mergeCell ref="A182:E182"/>
    <mergeCell ref="A183:E183"/>
    <mergeCell ref="A188:L188"/>
    <mergeCell ref="A193:E193"/>
    <mergeCell ref="A194:E194"/>
    <mergeCell ref="A195:E195"/>
    <mergeCell ref="A172:E172"/>
    <mergeCell ref="A173:E173"/>
    <mergeCell ref="A174:E174"/>
    <mergeCell ref="A175:K175"/>
    <mergeCell ref="A179:L179"/>
    <mergeCell ref="A181:E181"/>
    <mergeCell ref="A164:E164"/>
    <mergeCell ref="A165:E165"/>
    <mergeCell ref="A166:E166"/>
    <mergeCell ref="A167:E167"/>
    <mergeCell ref="A169:L169"/>
    <mergeCell ref="A171:E171"/>
  </mergeCells>
  <pageMargins left="0.70866141732283472" right="0.70866141732283472" top="0.85" bottom="0.51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Услуга №1 на 01.01.2021</vt:lpstr>
      <vt:lpstr>Услуга № 2 на 01.01.2021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2021-03-30T01:57:08Z</dcterms:modified>
</cp:coreProperties>
</file>