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755" tabRatio="862"/>
  </bookViews>
  <sheets>
    <sheet name="Работа №1 на 01.01.2022" sheetId="13" r:id="rId1"/>
    <sheet name="Работа №2 на 01.01.2022" sheetId="14" r:id="rId2"/>
    <sheet name="Работа №3 на 01.01.2022" sheetId="15" r:id="rId3"/>
    <sheet name="Работа №4 на 01.01.2022" sheetId="16" r:id="rId4"/>
    <sheet name="Лист1" sheetId="17" r:id="rId5"/>
    <sheet name="Работа №4 на 01.01.2022 (2)" sheetId="18" r:id="rId6"/>
  </sheets>
  <definedNames>
    <definedName name="_xlnm.Print_Area" localSheetId="0">'Работа №1 на 01.01.2022'!$A$1:$O$192</definedName>
    <definedName name="_xlnm.Print_Area" localSheetId="1">'Работа №2 на 01.01.2022'!$A$1:$O$184</definedName>
    <definedName name="_xlnm.Print_Area" localSheetId="2">'Работа №3 на 01.01.2022'!$A$1:$O$184</definedName>
    <definedName name="_xlnm.Print_Area" localSheetId="3">'Работа №4 на 01.01.2022'!$A$1:$O$192</definedName>
    <definedName name="_xlnm.Print_Area" localSheetId="5">'Работа №4 на 01.01.2022 (2)'!$A$1:$N$201</definedName>
  </definedNames>
  <calcPr calcId="162913"/>
</workbook>
</file>

<file path=xl/calcChain.xml><?xml version="1.0" encoding="utf-8"?>
<calcChain xmlns="http://schemas.openxmlformats.org/spreadsheetml/2006/main">
  <c r="O167" i="14" l="1"/>
  <c r="K170" i="14"/>
  <c r="L201" i="16" s="1"/>
  <c r="K170" i="15"/>
  <c r="N175" i="16" l="1"/>
  <c r="K168" i="16"/>
  <c r="K167" i="16"/>
  <c r="K166" i="16"/>
  <c r="K165" i="16"/>
  <c r="K164" i="16"/>
  <c r="K163" i="16"/>
  <c r="K162" i="16"/>
  <c r="K161" i="16"/>
  <c r="K160" i="16"/>
  <c r="K159" i="16"/>
  <c r="I161" i="15"/>
  <c r="K160" i="15"/>
  <c r="K159" i="15"/>
  <c r="K161" i="15" s="1"/>
  <c r="N167" i="15" s="1"/>
  <c r="K160" i="14"/>
  <c r="K159" i="14"/>
  <c r="M195" i="13"/>
  <c r="Q178" i="13"/>
  <c r="K195" i="13"/>
  <c r="K196" i="13" s="1"/>
  <c r="I170" i="13"/>
  <c r="I179" i="13" s="1"/>
  <c r="K194" i="13" s="1"/>
  <c r="K167" i="13"/>
  <c r="K165" i="13"/>
  <c r="K166" i="13"/>
  <c r="K164" i="13"/>
  <c r="K168" i="13"/>
  <c r="K169" i="13"/>
  <c r="I161" i="13"/>
  <c r="K161" i="13" s="1"/>
  <c r="H95" i="18"/>
  <c r="I160" i="13"/>
  <c r="K163" i="13"/>
  <c r="K162" i="13"/>
  <c r="K169" i="16" l="1"/>
  <c r="I169" i="16"/>
  <c r="K161" i="14"/>
  <c r="N167" i="14" s="1"/>
  <c r="I161" i="14"/>
  <c r="I193" i="13"/>
  <c r="K160" i="13"/>
  <c r="K170" i="13" s="1"/>
  <c r="N177" i="13" l="1"/>
  <c r="H193" i="16"/>
  <c r="I146" i="15"/>
  <c r="H185" i="15"/>
  <c r="H185" i="14"/>
  <c r="I175" i="18"/>
  <c r="K175" i="18" s="1"/>
  <c r="I174" i="18"/>
  <c r="K174" i="18" s="1"/>
  <c r="K176" i="18" s="1"/>
  <c r="F184" i="18" s="1"/>
  <c r="I167" i="18"/>
  <c r="I168" i="18" s="1"/>
  <c r="I161" i="18"/>
  <c r="I162" i="18" s="1"/>
  <c r="I155" i="18"/>
  <c r="I156" i="18" s="1"/>
  <c r="I148" i="18"/>
  <c r="I149" i="18" s="1"/>
  <c r="I142" i="18"/>
  <c r="K141" i="18"/>
  <c r="M141" i="18" s="1"/>
  <c r="M140" i="18"/>
  <c r="M139" i="18"/>
  <c r="K138" i="18"/>
  <c r="I138" i="18"/>
  <c r="J138" i="18" s="1"/>
  <c r="K137" i="18"/>
  <c r="I137" i="18"/>
  <c r="J137" i="18" s="1"/>
  <c r="M137" i="18" s="1"/>
  <c r="K136" i="18"/>
  <c r="I136" i="18"/>
  <c r="J136" i="18" s="1"/>
  <c r="K135" i="18"/>
  <c r="I135" i="18"/>
  <c r="J135" i="18" s="1"/>
  <c r="M135" i="18" s="1"/>
  <c r="K134" i="18"/>
  <c r="I134" i="18"/>
  <c r="J134" i="18" s="1"/>
  <c r="K133" i="18"/>
  <c r="I133" i="18"/>
  <c r="J133" i="18" s="1"/>
  <c r="M133" i="18" s="1"/>
  <c r="K132" i="18"/>
  <c r="I132" i="18"/>
  <c r="J132" i="18" s="1"/>
  <c r="M132" i="18" s="1"/>
  <c r="K131" i="18"/>
  <c r="J131" i="18"/>
  <c r="I131" i="18"/>
  <c r="K130" i="18"/>
  <c r="I130" i="18"/>
  <c r="J130" i="18" s="1"/>
  <c r="M130" i="18" s="1"/>
  <c r="K129" i="18"/>
  <c r="I129" i="18"/>
  <c r="J129" i="18" s="1"/>
  <c r="M129" i="18" s="1"/>
  <c r="K128" i="18"/>
  <c r="I128" i="18"/>
  <c r="J128" i="18" s="1"/>
  <c r="M128" i="18" s="1"/>
  <c r="K127" i="18"/>
  <c r="J127" i="18"/>
  <c r="I127" i="18"/>
  <c r="K126" i="18"/>
  <c r="I126" i="18"/>
  <c r="J126" i="18" s="1"/>
  <c r="M126" i="18" s="1"/>
  <c r="K125" i="18"/>
  <c r="I125" i="18"/>
  <c r="J125" i="18" s="1"/>
  <c r="M125" i="18" s="1"/>
  <c r="K124" i="18"/>
  <c r="I124" i="18"/>
  <c r="J124" i="18" s="1"/>
  <c r="M124" i="18" s="1"/>
  <c r="K123" i="18"/>
  <c r="J123" i="18"/>
  <c r="I123" i="18"/>
  <c r="K122" i="18"/>
  <c r="I122" i="18"/>
  <c r="J122" i="18" s="1"/>
  <c r="M122" i="18" s="1"/>
  <c r="K121" i="18"/>
  <c r="I121" i="18"/>
  <c r="J121" i="18" s="1"/>
  <c r="M121" i="18" s="1"/>
  <c r="K120" i="18"/>
  <c r="I120" i="18"/>
  <c r="J120" i="18" s="1"/>
  <c r="M120" i="18" s="1"/>
  <c r="K119" i="18"/>
  <c r="J119" i="18"/>
  <c r="I119" i="18"/>
  <c r="L118" i="18"/>
  <c r="K118" i="18"/>
  <c r="I118" i="18"/>
  <c r="J118" i="18" s="1"/>
  <c r="K117" i="18"/>
  <c r="I117" i="18"/>
  <c r="J117" i="18" s="1"/>
  <c r="M117" i="18" s="1"/>
  <c r="L116" i="18"/>
  <c r="K116" i="18"/>
  <c r="K142" i="18" s="1"/>
  <c r="I184" i="18" s="1"/>
  <c r="J107" i="18"/>
  <c r="L107" i="18" s="1"/>
  <c r="J106" i="18"/>
  <c r="L106" i="18" s="1"/>
  <c r="J105" i="18"/>
  <c r="L105" i="18" s="1"/>
  <c r="H105" i="18"/>
  <c r="J100" i="18"/>
  <c r="H100" i="18"/>
  <c r="J99" i="18"/>
  <c r="J98" i="18"/>
  <c r="J97" i="18"/>
  <c r="J96" i="18"/>
  <c r="J95" i="18"/>
  <c r="J94" i="18"/>
  <c r="J93" i="18"/>
  <c r="J92" i="18"/>
  <c r="H92" i="18"/>
  <c r="H91" i="18"/>
  <c r="J91" i="18" s="1"/>
  <c r="K85" i="18"/>
  <c r="K84" i="18"/>
  <c r="I84" i="18"/>
  <c r="I83" i="18"/>
  <c r="K83" i="18" s="1"/>
  <c r="K82" i="18"/>
  <c r="K81" i="18"/>
  <c r="K80" i="18"/>
  <c r="K79" i="18"/>
  <c r="K78" i="18"/>
  <c r="K77" i="18"/>
  <c r="K76" i="18"/>
  <c r="K75" i="18"/>
  <c r="I74" i="18"/>
  <c r="K74" i="18" s="1"/>
  <c r="I73" i="18"/>
  <c r="K67" i="18"/>
  <c r="K66" i="18"/>
  <c r="I65" i="18"/>
  <c r="K65" i="18" s="1"/>
  <c r="I64" i="18"/>
  <c r="K64" i="18" s="1"/>
  <c r="G64" i="18"/>
  <c r="I63" i="18"/>
  <c r="K63" i="18" s="1"/>
  <c r="K62" i="18"/>
  <c r="I62" i="18"/>
  <c r="G62" i="18" s="1"/>
  <c r="I61" i="18"/>
  <c r="G61" i="18" s="1"/>
  <c r="I55" i="18"/>
  <c r="L52" i="18"/>
  <c r="K52" i="18"/>
  <c r="K55" i="18" s="1"/>
  <c r="A184" i="18" s="1"/>
  <c r="M22" i="18"/>
  <c r="F22" i="18"/>
  <c r="M21" i="18"/>
  <c r="F21" i="18"/>
  <c r="M20" i="18"/>
  <c r="F20" i="18"/>
  <c r="M19" i="18"/>
  <c r="M44" i="18" s="1"/>
  <c r="F19" i="18"/>
  <c r="F44" i="18" s="1"/>
  <c r="M18" i="18"/>
  <c r="F18" i="18"/>
  <c r="H193" i="13"/>
  <c r="I147" i="13"/>
  <c r="G63" i="18" l="1"/>
  <c r="J108" i="18"/>
  <c r="I86" i="18"/>
  <c r="L108" i="18"/>
  <c r="G184" i="18" s="1"/>
  <c r="M118" i="18"/>
  <c r="M119" i="18"/>
  <c r="M123" i="18"/>
  <c r="M127" i="18"/>
  <c r="M131" i="18"/>
  <c r="M134" i="18"/>
  <c r="M136" i="18"/>
  <c r="M138" i="18"/>
  <c r="O44" i="18"/>
  <c r="P44" i="18" s="1"/>
  <c r="J101" i="18"/>
  <c r="K184" i="18" s="1"/>
  <c r="H101" i="18"/>
  <c r="K61" i="18"/>
  <c r="K68" i="18" s="1"/>
  <c r="D184" i="18" s="1"/>
  <c r="I68" i="18"/>
  <c r="O68" i="18" s="1"/>
  <c r="K73" i="18"/>
  <c r="K86" i="18" s="1"/>
  <c r="E184" i="18" s="1"/>
  <c r="K148" i="18"/>
  <c r="K149" i="18" s="1"/>
  <c r="L184" i="18" s="1"/>
  <c r="K155" i="18"/>
  <c r="K156" i="18" s="1"/>
  <c r="M184" i="18" s="1"/>
  <c r="K161" i="18"/>
  <c r="K162" i="18" s="1"/>
  <c r="H184" i="18" s="1"/>
  <c r="K167" i="18"/>
  <c r="I170" i="18"/>
  <c r="I176" i="18"/>
  <c r="P54" i="13"/>
  <c r="P56" i="13" s="1"/>
  <c r="B24" i="17"/>
  <c r="K187" i="18" l="1"/>
  <c r="I202" i="18" s="1"/>
  <c r="I204" i="18" s="1"/>
  <c r="K168" i="18"/>
  <c r="K170" i="18"/>
  <c r="J184" i="18" s="1"/>
  <c r="N184" i="18" s="1"/>
  <c r="M186" i="18" s="1"/>
  <c r="I146" i="16"/>
  <c r="M18" i="16"/>
  <c r="I154" i="16"/>
  <c r="K154" i="16" s="1"/>
  <c r="I153" i="16"/>
  <c r="K153" i="16" s="1"/>
  <c r="I147" i="16"/>
  <c r="I140" i="16"/>
  <c r="I141" i="16" s="1"/>
  <c r="I134" i="16"/>
  <c r="I135" i="16" s="1"/>
  <c r="I127" i="16"/>
  <c r="I128" i="16" s="1"/>
  <c r="I121" i="16"/>
  <c r="K120" i="16"/>
  <c r="M120" i="16" s="1"/>
  <c r="M119" i="16"/>
  <c r="M118" i="16"/>
  <c r="K117" i="16"/>
  <c r="I117" i="16"/>
  <c r="J117" i="16" s="1"/>
  <c r="K116" i="16"/>
  <c r="I116" i="16"/>
  <c r="J116" i="16" s="1"/>
  <c r="M116" i="16" s="1"/>
  <c r="K115" i="16"/>
  <c r="I115" i="16"/>
  <c r="J115" i="16" s="1"/>
  <c r="K114" i="16"/>
  <c r="I114" i="16"/>
  <c r="J114" i="16" s="1"/>
  <c r="M114" i="16" s="1"/>
  <c r="K113" i="16"/>
  <c r="J113" i="16"/>
  <c r="I113" i="16"/>
  <c r="K112" i="16"/>
  <c r="I112" i="16"/>
  <c r="J112" i="16" s="1"/>
  <c r="K111" i="16"/>
  <c r="I111" i="16"/>
  <c r="J111" i="16" s="1"/>
  <c r="K110" i="16"/>
  <c r="I110" i="16"/>
  <c r="J110" i="16" s="1"/>
  <c r="K109" i="16"/>
  <c r="I109" i="16"/>
  <c r="J109" i="16" s="1"/>
  <c r="K108" i="16"/>
  <c r="I108" i="16"/>
  <c r="J108" i="16" s="1"/>
  <c r="K107" i="16"/>
  <c r="I107" i="16"/>
  <c r="J107" i="16" s="1"/>
  <c r="K106" i="16"/>
  <c r="I106" i="16"/>
  <c r="J106" i="16" s="1"/>
  <c r="M106" i="16" s="1"/>
  <c r="K105" i="16"/>
  <c r="I105" i="16"/>
  <c r="J105" i="16" s="1"/>
  <c r="K104" i="16"/>
  <c r="I104" i="16"/>
  <c r="J104" i="16" s="1"/>
  <c r="K103" i="16"/>
  <c r="I103" i="16"/>
  <c r="J103" i="16" s="1"/>
  <c r="M103" i="16" s="1"/>
  <c r="K102" i="16"/>
  <c r="I102" i="16"/>
  <c r="J102" i="16" s="1"/>
  <c r="K101" i="16"/>
  <c r="I101" i="16"/>
  <c r="J101" i="16" s="1"/>
  <c r="M101" i="16" s="1"/>
  <c r="K100" i="16"/>
  <c r="I100" i="16"/>
  <c r="J100" i="16" s="1"/>
  <c r="K99" i="16"/>
  <c r="I99" i="16"/>
  <c r="J99" i="16" s="1"/>
  <c r="M99" i="16" s="1"/>
  <c r="K98" i="16"/>
  <c r="I98" i="16"/>
  <c r="J98" i="16" s="1"/>
  <c r="M98" i="16" s="1"/>
  <c r="K97" i="16"/>
  <c r="I97" i="16"/>
  <c r="J97" i="16" s="1"/>
  <c r="M97" i="16" s="1"/>
  <c r="K96" i="16"/>
  <c r="I96" i="16"/>
  <c r="J96" i="16" s="1"/>
  <c r="M96" i="16" s="1"/>
  <c r="L95" i="16"/>
  <c r="K95" i="16"/>
  <c r="K121" i="16" s="1"/>
  <c r="I175" i="16" s="1"/>
  <c r="J86" i="16"/>
  <c r="L86" i="16" s="1"/>
  <c r="J85" i="16"/>
  <c r="L85" i="16" s="1"/>
  <c r="J84" i="16"/>
  <c r="H84" i="16"/>
  <c r="H79" i="16"/>
  <c r="J79" i="16" s="1"/>
  <c r="H78" i="16"/>
  <c r="J78" i="16" s="1"/>
  <c r="I72" i="16"/>
  <c r="K72" i="16" s="1"/>
  <c r="I71" i="16"/>
  <c r="I65" i="16"/>
  <c r="K65" i="16" s="1"/>
  <c r="I64" i="16"/>
  <c r="G64" i="16" s="1"/>
  <c r="I63" i="16"/>
  <c r="G63" i="16" s="1"/>
  <c r="I62" i="16"/>
  <c r="G62" i="16" s="1"/>
  <c r="I61" i="16"/>
  <c r="G61" i="16" s="1"/>
  <c r="I55" i="16"/>
  <c r="L52" i="16"/>
  <c r="K52" i="16"/>
  <c r="K55" i="16" s="1"/>
  <c r="A175" i="16" s="1"/>
  <c r="M22" i="16"/>
  <c r="F22" i="16"/>
  <c r="M21" i="16"/>
  <c r="F21" i="16"/>
  <c r="M20" i="16"/>
  <c r="F20" i="16"/>
  <c r="M19" i="16"/>
  <c r="F19" i="16"/>
  <c r="F18" i="16"/>
  <c r="M18" i="15"/>
  <c r="I154" i="15"/>
  <c r="K154" i="15" s="1"/>
  <c r="I153" i="15"/>
  <c r="K153" i="15" s="1"/>
  <c r="K155" i="15" s="1"/>
  <c r="F167" i="15" s="1"/>
  <c r="I147" i="15"/>
  <c r="I140" i="15"/>
  <c r="I141" i="15" s="1"/>
  <c r="I134" i="15"/>
  <c r="I135" i="15" s="1"/>
  <c r="I127" i="15"/>
  <c r="I128" i="15" s="1"/>
  <c r="I121" i="15"/>
  <c r="K120" i="15"/>
  <c r="M120" i="15" s="1"/>
  <c r="M119" i="15"/>
  <c r="M118" i="15"/>
  <c r="K117" i="15"/>
  <c r="I117" i="15"/>
  <c r="J117" i="15" s="1"/>
  <c r="M117" i="15" s="1"/>
  <c r="K116" i="15"/>
  <c r="I116" i="15"/>
  <c r="J116" i="15" s="1"/>
  <c r="K115" i="15"/>
  <c r="I115" i="15"/>
  <c r="J115" i="15" s="1"/>
  <c r="M115" i="15" s="1"/>
  <c r="K114" i="15"/>
  <c r="I114" i="15"/>
  <c r="J114" i="15" s="1"/>
  <c r="K113" i="15"/>
  <c r="J113" i="15"/>
  <c r="M113" i="15" s="1"/>
  <c r="I113" i="15"/>
  <c r="K112" i="15"/>
  <c r="I112" i="15"/>
  <c r="J112" i="15" s="1"/>
  <c r="K111" i="15"/>
  <c r="I111" i="15"/>
  <c r="J111" i="15" s="1"/>
  <c r="K110" i="15"/>
  <c r="I110" i="15"/>
  <c r="J110" i="15" s="1"/>
  <c r="M110" i="15" s="1"/>
  <c r="K109" i="15"/>
  <c r="I109" i="15"/>
  <c r="J109" i="15" s="1"/>
  <c r="K108" i="15"/>
  <c r="I108" i="15"/>
  <c r="J108" i="15" s="1"/>
  <c r="K107" i="15"/>
  <c r="I107" i="15"/>
  <c r="J107" i="15" s="1"/>
  <c r="K106" i="15"/>
  <c r="I106" i="15"/>
  <c r="J106" i="15" s="1"/>
  <c r="K105" i="15"/>
  <c r="J105" i="15"/>
  <c r="I105" i="15"/>
  <c r="K104" i="15"/>
  <c r="I104" i="15"/>
  <c r="J104" i="15" s="1"/>
  <c r="K103" i="15"/>
  <c r="I103" i="15"/>
  <c r="J103" i="15" s="1"/>
  <c r="K102" i="15"/>
  <c r="I102" i="15"/>
  <c r="J102" i="15" s="1"/>
  <c r="K101" i="15"/>
  <c r="I101" i="15"/>
  <c r="J101" i="15" s="1"/>
  <c r="K100" i="15"/>
  <c r="I100" i="15"/>
  <c r="J100" i="15" s="1"/>
  <c r="K99" i="15"/>
  <c r="I99" i="15"/>
  <c r="J99" i="15" s="1"/>
  <c r="K98" i="15"/>
  <c r="I98" i="15"/>
  <c r="J98" i="15" s="1"/>
  <c r="K97" i="15"/>
  <c r="I97" i="15"/>
  <c r="J97" i="15" s="1"/>
  <c r="K96" i="15"/>
  <c r="I96" i="15"/>
  <c r="J96" i="15" s="1"/>
  <c r="L95" i="15"/>
  <c r="K95" i="15"/>
  <c r="K121" i="15" s="1"/>
  <c r="I167" i="15" s="1"/>
  <c r="J86" i="15"/>
  <c r="L86" i="15" s="1"/>
  <c r="J85" i="15"/>
  <c r="L85" i="15" s="1"/>
  <c r="J84" i="15"/>
  <c r="H84" i="15"/>
  <c r="H79" i="15"/>
  <c r="J79" i="15" s="1"/>
  <c r="H78" i="15"/>
  <c r="I72" i="15"/>
  <c r="K72" i="15" s="1"/>
  <c r="I71" i="15"/>
  <c r="I65" i="15"/>
  <c r="K65" i="15" s="1"/>
  <c r="I64" i="15"/>
  <c r="K64" i="15" s="1"/>
  <c r="I63" i="15"/>
  <c r="K63" i="15" s="1"/>
  <c r="I62" i="15"/>
  <c r="G62" i="15" s="1"/>
  <c r="I61" i="15"/>
  <c r="G61" i="15" s="1"/>
  <c r="I55" i="15"/>
  <c r="L52" i="15"/>
  <c r="K52" i="15"/>
  <c r="K55" i="15" s="1"/>
  <c r="A167" i="15" s="1"/>
  <c r="M22" i="15"/>
  <c r="F22" i="15"/>
  <c r="M21" i="15"/>
  <c r="F21" i="15"/>
  <c r="M20" i="15"/>
  <c r="F20" i="15"/>
  <c r="M19" i="15"/>
  <c r="F19" i="15"/>
  <c r="F18" i="15"/>
  <c r="I146" i="14"/>
  <c r="I147" i="14" s="1"/>
  <c r="M18" i="14"/>
  <c r="M22" i="14"/>
  <c r="I154" i="14"/>
  <c r="K154" i="14" s="1"/>
  <c r="I153" i="14"/>
  <c r="K153" i="14" s="1"/>
  <c r="I140" i="14"/>
  <c r="I141" i="14" s="1"/>
  <c r="I134" i="14"/>
  <c r="I135" i="14" s="1"/>
  <c r="I127" i="14"/>
  <c r="I128" i="14" s="1"/>
  <c r="I121" i="14"/>
  <c r="K120" i="14"/>
  <c r="M120" i="14" s="1"/>
  <c r="M119" i="14"/>
  <c r="M118" i="14"/>
  <c r="K117" i="14"/>
  <c r="I117" i="14"/>
  <c r="J117" i="14" s="1"/>
  <c r="M117" i="14" s="1"/>
  <c r="K116" i="14"/>
  <c r="I116" i="14"/>
  <c r="J116" i="14" s="1"/>
  <c r="K115" i="14"/>
  <c r="I115" i="14"/>
  <c r="J115" i="14" s="1"/>
  <c r="M115" i="14" s="1"/>
  <c r="K114" i="14"/>
  <c r="I114" i="14"/>
  <c r="J114" i="14" s="1"/>
  <c r="K113" i="14"/>
  <c r="I113" i="14"/>
  <c r="J113" i="14" s="1"/>
  <c r="M113" i="14" s="1"/>
  <c r="K112" i="14"/>
  <c r="I112" i="14"/>
  <c r="J112" i="14" s="1"/>
  <c r="K111" i="14"/>
  <c r="I111" i="14"/>
  <c r="J111" i="14" s="1"/>
  <c r="M111" i="14" s="1"/>
  <c r="K110" i="14"/>
  <c r="I110" i="14"/>
  <c r="J110" i="14" s="1"/>
  <c r="K109" i="14"/>
  <c r="I109" i="14"/>
  <c r="J109" i="14" s="1"/>
  <c r="M109" i="14" s="1"/>
  <c r="K108" i="14"/>
  <c r="I108" i="14"/>
  <c r="J108" i="14" s="1"/>
  <c r="K107" i="14"/>
  <c r="I107" i="14"/>
  <c r="J107" i="14" s="1"/>
  <c r="M107" i="14" s="1"/>
  <c r="K106" i="14"/>
  <c r="I106" i="14"/>
  <c r="J106" i="14" s="1"/>
  <c r="K105" i="14"/>
  <c r="I105" i="14"/>
  <c r="J105" i="14" s="1"/>
  <c r="M105" i="14" s="1"/>
  <c r="K104" i="14"/>
  <c r="I104" i="14"/>
  <c r="J104" i="14" s="1"/>
  <c r="K103" i="14"/>
  <c r="I103" i="14"/>
  <c r="J103" i="14" s="1"/>
  <c r="M103" i="14" s="1"/>
  <c r="K102" i="14"/>
  <c r="I102" i="14"/>
  <c r="J102" i="14" s="1"/>
  <c r="K101" i="14"/>
  <c r="I101" i="14"/>
  <c r="J101" i="14" s="1"/>
  <c r="M101" i="14" s="1"/>
  <c r="K100" i="14"/>
  <c r="I100" i="14"/>
  <c r="J100" i="14" s="1"/>
  <c r="K99" i="14"/>
  <c r="I99" i="14"/>
  <c r="J99" i="14" s="1"/>
  <c r="M99" i="14" s="1"/>
  <c r="K98" i="14"/>
  <c r="I98" i="14"/>
  <c r="J98" i="14" s="1"/>
  <c r="K97" i="14"/>
  <c r="I97" i="14"/>
  <c r="L97" i="14" s="1"/>
  <c r="K96" i="14"/>
  <c r="I96" i="14"/>
  <c r="J96" i="14" s="1"/>
  <c r="M96" i="14" s="1"/>
  <c r="L95" i="14"/>
  <c r="K95" i="14"/>
  <c r="K121" i="14" s="1"/>
  <c r="I167" i="14" s="1"/>
  <c r="J86" i="14"/>
  <c r="L86" i="14" s="1"/>
  <c r="J85" i="14"/>
  <c r="L85" i="14" s="1"/>
  <c r="J84" i="14"/>
  <c r="L84" i="14" s="1"/>
  <c r="H84" i="14"/>
  <c r="H79" i="14"/>
  <c r="J79" i="14" s="1"/>
  <c r="H78" i="14"/>
  <c r="I72" i="14"/>
  <c r="K72" i="14" s="1"/>
  <c r="I71" i="14"/>
  <c r="K71" i="14" s="1"/>
  <c r="I65" i="14"/>
  <c r="K65" i="14" s="1"/>
  <c r="I64" i="14"/>
  <c r="G64" i="14" s="1"/>
  <c r="I63" i="14"/>
  <c r="G63" i="14" s="1"/>
  <c r="I62" i="14"/>
  <c r="K62" i="14" s="1"/>
  <c r="I61" i="14"/>
  <c r="G61" i="14" s="1"/>
  <c r="I55" i="14"/>
  <c r="L52" i="14"/>
  <c r="K52" i="14"/>
  <c r="K55" i="14" s="1"/>
  <c r="A167" i="14" s="1"/>
  <c r="F22" i="14"/>
  <c r="M21" i="14"/>
  <c r="F21" i="14"/>
  <c r="M20" i="14"/>
  <c r="F20" i="14"/>
  <c r="M19" i="14"/>
  <c r="F19" i="14"/>
  <c r="F18" i="14"/>
  <c r="M113" i="16" l="1"/>
  <c r="M115" i="16"/>
  <c r="M117" i="16"/>
  <c r="L97" i="15"/>
  <c r="M105" i="15"/>
  <c r="M107" i="15"/>
  <c r="M109" i="15"/>
  <c r="M110" i="16"/>
  <c r="M105" i="16"/>
  <c r="M107" i="16"/>
  <c r="M109" i="16"/>
  <c r="M102" i="16"/>
  <c r="M111" i="16"/>
  <c r="M104" i="16"/>
  <c r="M112" i="16"/>
  <c r="M44" i="16"/>
  <c r="M100" i="16"/>
  <c r="M108" i="16"/>
  <c r="M102" i="15"/>
  <c r="M104" i="15"/>
  <c r="M99" i="15"/>
  <c r="M101" i="15"/>
  <c r="M103" i="15"/>
  <c r="M112" i="15"/>
  <c r="M98" i="15"/>
  <c r="M106" i="15"/>
  <c r="M114" i="15"/>
  <c r="M100" i="15"/>
  <c r="M108" i="15"/>
  <c r="M111" i="15"/>
  <c r="M116" i="15"/>
  <c r="M97" i="15"/>
  <c r="M96" i="15"/>
  <c r="J97" i="14"/>
  <c r="M97" i="14" s="1"/>
  <c r="M44" i="14"/>
  <c r="K155" i="14"/>
  <c r="F167" i="14" s="1"/>
  <c r="M98" i="14"/>
  <c r="M100" i="14"/>
  <c r="M102" i="14"/>
  <c r="M104" i="14"/>
  <c r="M106" i="14"/>
  <c r="M108" i="14"/>
  <c r="M110" i="14"/>
  <c r="M112" i="14"/>
  <c r="M114" i="14"/>
  <c r="M116" i="14"/>
  <c r="H80" i="14"/>
  <c r="M44" i="15"/>
  <c r="G63" i="15"/>
  <c r="K64" i="16"/>
  <c r="K155" i="16"/>
  <c r="F175" i="16" s="1"/>
  <c r="K63" i="16"/>
  <c r="L97" i="16"/>
  <c r="F44" i="16"/>
  <c r="J87" i="16"/>
  <c r="K62" i="16"/>
  <c r="I73" i="16"/>
  <c r="L84" i="16"/>
  <c r="L87" i="16" s="1"/>
  <c r="G175" i="16" s="1"/>
  <c r="J80" i="16"/>
  <c r="K175" i="16" s="1"/>
  <c r="H80" i="16"/>
  <c r="I149" i="16"/>
  <c r="K61" i="16"/>
  <c r="I66" i="16"/>
  <c r="K71" i="16"/>
  <c r="K73" i="16" s="1"/>
  <c r="E175" i="16" s="1"/>
  <c r="K127" i="16"/>
  <c r="K128" i="16" s="1"/>
  <c r="L175" i="16" s="1"/>
  <c r="K134" i="16"/>
  <c r="K135" i="16" s="1"/>
  <c r="M175" i="16" s="1"/>
  <c r="K140" i="16"/>
  <c r="K141" i="16" s="1"/>
  <c r="H175" i="16" s="1"/>
  <c r="K146" i="16"/>
  <c r="I155" i="16"/>
  <c r="H80" i="15"/>
  <c r="J87" i="15"/>
  <c r="F44" i="15"/>
  <c r="I73" i="15"/>
  <c r="L84" i="15"/>
  <c r="L87" i="15" s="1"/>
  <c r="G167" i="15" s="1"/>
  <c r="K62" i="15"/>
  <c r="G64" i="15"/>
  <c r="K61" i="15"/>
  <c r="I66" i="15"/>
  <c r="K71" i="15"/>
  <c r="K73" i="15" s="1"/>
  <c r="E167" i="15" s="1"/>
  <c r="J78" i="15"/>
  <c r="J80" i="15" s="1"/>
  <c r="K167" i="15" s="1"/>
  <c r="K127" i="15"/>
  <c r="K128" i="15" s="1"/>
  <c r="L167" i="15" s="1"/>
  <c r="K134" i="15"/>
  <c r="K135" i="15" s="1"/>
  <c r="M167" i="15" s="1"/>
  <c r="K140" i="15"/>
  <c r="K141" i="15" s="1"/>
  <c r="H167" i="15" s="1"/>
  <c r="K146" i="15"/>
  <c r="I149" i="15"/>
  <c r="I155" i="15"/>
  <c r="K73" i="14"/>
  <c r="E167" i="14" s="1"/>
  <c r="F44" i="14"/>
  <c r="K61" i="14"/>
  <c r="K63" i="14"/>
  <c r="J78" i="14"/>
  <c r="J80" i="14" s="1"/>
  <c r="K167" i="14" s="1"/>
  <c r="I73" i="14"/>
  <c r="L87" i="14"/>
  <c r="G167" i="14" s="1"/>
  <c r="I66" i="14"/>
  <c r="J87" i="14"/>
  <c r="I149" i="14"/>
  <c r="G62" i="14"/>
  <c r="K64" i="14"/>
  <c r="K127" i="14"/>
  <c r="K128" i="14" s="1"/>
  <c r="L167" i="14" s="1"/>
  <c r="K134" i="14"/>
  <c r="K135" i="14" s="1"/>
  <c r="M167" i="14" s="1"/>
  <c r="K140" i="14"/>
  <c r="K141" i="14" s="1"/>
  <c r="H167" i="14" s="1"/>
  <c r="K146" i="14"/>
  <c r="I155" i="14"/>
  <c r="I141" i="13"/>
  <c r="I135" i="13"/>
  <c r="K135" i="13" s="1"/>
  <c r="L96" i="13"/>
  <c r="I128" i="13"/>
  <c r="I129" i="13" s="1"/>
  <c r="I155" i="13"/>
  <c r="I154" i="13"/>
  <c r="K154" i="13" s="1"/>
  <c r="H80" i="13"/>
  <c r="J80" i="13" s="1"/>
  <c r="H79" i="13"/>
  <c r="J79" i="13" s="1"/>
  <c r="K178" i="16" l="1"/>
  <c r="P44" i="14"/>
  <c r="P44" i="16"/>
  <c r="P44" i="15"/>
  <c r="K66" i="14"/>
  <c r="D167" i="14" s="1"/>
  <c r="K128" i="13"/>
  <c r="K129" i="13" s="1"/>
  <c r="L177" i="13" s="1"/>
  <c r="I185" i="14"/>
  <c r="K66" i="16"/>
  <c r="D175" i="16" s="1"/>
  <c r="K147" i="16"/>
  <c r="K149" i="16"/>
  <c r="J175" i="16" s="1"/>
  <c r="I193" i="16"/>
  <c r="H195" i="16" s="1"/>
  <c r="K66" i="15"/>
  <c r="D167" i="15" s="1"/>
  <c r="I185" i="15"/>
  <c r="H187" i="15" s="1"/>
  <c r="K147" i="15"/>
  <c r="K149" i="15"/>
  <c r="J167" i="15" s="1"/>
  <c r="K147" i="14"/>
  <c r="K149" i="14"/>
  <c r="J167" i="14" s="1"/>
  <c r="I156" i="13"/>
  <c r="O175" i="16" l="1"/>
  <c r="L196" i="16" s="1"/>
  <c r="O167" i="15"/>
  <c r="L186" i="15" s="1"/>
  <c r="L187" i="14"/>
  <c r="I187" i="14"/>
  <c r="H187" i="14"/>
  <c r="I56" i="13"/>
  <c r="I122" i="13"/>
  <c r="I150" i="13"/>
  <c r="J87" i="13" l="1"/>
  <c r="J86" i="13"/>
  <c r="L86" i="13" s="1"/>
  <c r="J85" i="13"/>
  <c r="H85" i="13"/>
  <c r="I72" i="13"/>
  <c r="I73" i="13"/>
  <c r="I66" i="13"/>
  <c r="K66" i="13" s="1"/>
  <c r="I65" i="13"/>
  <c r="I64" i="13"/>
  <c r="I62" i="13"/>
  <c r="I63" i="13"/>
  <c r="G63" i="13" s="1"/>
  <c r="L53" i="13"/>
  <c r="H81" i="13" l="1"/>
  <c r="J88" i="13"/>
  <c r="I74" i="13"/>
  <c r="I67" i="13"/>
  <c r="M23" i="13" l="1"/>
  <c r="M22" i="13"/>
  <c r="M21" i="13"/>
  <c r="M20" i="13"/>
  <c r="M19" i="13"/>
  <c r="F23" i="13"/>
  <c r="F22" i="13"/>
  <c r="F21" i="13"/>
  <c r="F20" i="13"/>
  <c r="F19" i="13"/>
  <c r="F45" i="13" l="1"/>
  <c r="P43" i="13" s="1"/>
  <c r="P45" i="13" s="1"/>
  <c r="G62" i="13"/>
  <c r="K155" i="13" l="1"/>
  <c r="K156" i="13" s="1"/>
  <c r="K147" i="13"/>
  <c r="F177" i="13" l="1"/>
  <c r="L85" i="13" l="1"/>
  <c r="K141" i="13"/>
  <c r="I148" i="13" l="1"/>
  <c r="L87" i="13" l="1"/>
  <c r="G64" i="13"/>
  <c r="G65" i="13"/>
  <c r="K96" i="13"/>
  <c r="J81" i="13" l="1"/>
  <c r="K177" i="13" s="1"/>
  <c r="L88" i="13"/>
  <c r="G177" i="13" s="1"/>
  <c r="K150" i="13"/>
  <c r="J177" i="13" s="1"/>
  <c r="K148" i="13"/>
  <c r="K136" i="13" l="1"/>
  <c r="M177" i="13" s="1"/>
  <c r="K142" i="13"/>
  <c r="H177" i="13" s="1"/>
  <c r="I136" i="13"/>
  <c r="I142" i="13"/>
  <c r="H195" i="13" l="1"/>
  <c r="K121" i="13"/>
  <c r="M121" i="13" s="1"/>
  <c r="M120" i="13"/>
  <c r="M119" i="13"/>
  <c r="K118" i="13"/>
  <c r="I118" i="13"/>
  <c r="J118" i="13" s="1"/>
  <c r="K117" i="13"/>
  <c r="I117" i="13"/>
  <c r="J117" i="13" s="1"/>
  <c r="K116" i="13"/>
  <c r="I116" i="13"/>
  <c r="J116" i="13" s="1"/>
  <c r="K115" i="13"/>
  <c r="I115" i="13"/>
  <c r="J115" i="13" s="1"/>
  <c r="K114" i="13"/>
  <c r="I114" i="13"/>
  <c r="J114" i="13" s="1"/>
  <c r="K113" i="13"/>
  <c r="I113" i="13"/>
  <c r="J113" i="13" s="1"/>
  <c r="K112" i="13"/>
  <c r="I112" i="13"/>
  <c r="J112" i="13" s="1"/>
  <c r="K111" i="13"/>
  <c r="I111" i="13"/>
  <c r="J111" i="13" s="1"/>
  <c r="K110" i="13"/>
  <c r="I110" i="13"/>
  <c r="J110" i="13" s="1"/>
  <c r="K109" i="13"/>
  <c r="I109" i="13"/>
  <c r="J109" i="13" s="1"/>
  <c r="K108" i="13"/>
  <c r="I108" i="13"/>
  <c r="J108" i="13" s="1"/>
  <c r="K107" i="13"/>
  <c r="I107" i="13"/>
  <c r="J107" i="13" s="1"/>
  <c r="K106" i="13"/>
  <c r="I106" i="13"/>
  <c r="J106" i="13" s="1"/>
  <c r="K105" i="13"/>
  <c r="I105" i="13"/>
  <c r="J105" i="13" s="1"/>
  <c r="K104" i="13"/>
  <c r="I104" i="13"/>
  <c r="J104" i="13" s="1"/>
  <c r="K103" i="13"/>
  <c r="I103" i="13"/>
  <c r="J103" i="13" s="1"/>
  <c r="K102" i="13"/>
  <c r="I102" i="13"/>
  <c r="J102" i="13" s="1"/>
  <c r="K101" i="13"/>
  <c r="I101" i="13"/>
  <c r="J101" i="13" s="1"/>
  <c r="K100" i="13"/>
  <c r="I100" i="13"/>
  <c r="J100" i="13" s="1"/>
  <c r="K99" i="13"/>
  <c r="I99" i="13"/>
  <c r="J99" i="13" s="1"/>
  <c r="K98" i="13"/>
  <c r="I98" i="13"/>
  <c r="K97" i="13"/>
  <c r="I97" i="13"/>
  <c r="J97" i="13" s="1"/>
  <c r="K73" i="13"/>
  <c r="K72" i="13"/>
  <c r="K65" i="13"/>
  <c r="K64" i="13"/>
  <c r="K63" i="13"/>
  <c r="K62" i="13"/>
  <c r="K67" i="13" l="1"/>
  <c r="K74" i="13"/>
  <c r="E177" i="13" s="1"/>
  <c r="M97" i="13"/>
  <c r="M99" i="13"/>
  <c r="M100" i="13"/>
  <c r="M101" i="13"/>
  <c r="M102" i="13"/>
  <c r="M103" i="13"/>
  <c r="M104" i="13"/>
  <c r="M105" i="13"/>
  <c r="M106" i="13"/>
  <c r="M107" i="13"/>
  <c r="M108" i="13"/>
  <c r="M109" i="13"/>
  <c r="M110" i="13"/>
  <c r="M111" i="13"/>
  <c r="M112" i="13"/>
  <c r="M113" i="13"/>
  <c r="M114" i="13"/>
  <c r="M115" i="13"/>
  <c r="M116" i="13"/>
  <c r="M117" i="13"/>
  <c r="M118" i="13"/>
  <c r="J98" i="13"/>
  <c r="M98" i="13" s="1"/>
  <c r="L98" i="13"/>
  <c r="K122" i="13"/>
  <c r="I177" i="13" s="1"/>
  <c r="D177" i="13"/>
  <c r="K53" i="13"/>
  <c r="K56" i="13" s="1"/>
  <c r="A177" i="13" s="1"/>
  <c r="O177" i="13" s="1"/>
  <c r="I195" i="13"/>
</calcChain>
</file>

<file path=xl/sharedStrings.xml><?xml version="1.0" encoding="utf-8"?>
<sst xmlns="http://schemas.openxmlformats.org/spreadsheetml/2006/main" count="1040" uniqueCount="162">
  <si>
    <t>Кол-во ставок</t>
  </si>
  <si>
    <t>Директор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</si>
  <si>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</si>
  <si>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</si>
  <si>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</si>
  <si>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</si>
  <si>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</si>
  <si>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</si>
  <si>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Нормативный объем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</si>
  <si>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</si>
  <si>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</si>
  <si>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</si>
  <si>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</si>
  <si>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</si>
  <si>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</si>
  <si>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</si>
  <si>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</si>
  <si>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</si>
  <si>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</si>
  <si>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</si>
  <si>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</si>
  <si>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</si>
  <si>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</si>
  <si>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</si>
  <si>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</si>
  <si>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Прочие затрат</t>
  </si>
  <si>
    <t>сумма в год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</si>
  <si>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</si>
  <si>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</si>
  <si>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</si>
  <si>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</si>
  <si>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</si>
  <si>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</si>
  <si>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</si>
  <si>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</si>
  <si>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УС</t>
  </si>
  <si>
    <t>ТУ</t>
  </si>
  <si>
    <t>ОТ2</t>
  </si>
  <si>
    <t>ПНЗ</t>
  </si>
  <si>
    <t>Базовый норматив затрат на оказание услуг, руб.</t>
  </si>
  <si>
    <t>8=6*7</t>
  </si>
  <si>
    <t>Наименование транспортных услуг</t>
  </si>
  <si>
    <t>Итого транспортные услуги</t>
  </si>
  <si>
    <t>Бензин</t>
  </si>
  <si>
    <t xml:space="preserve">Тариф (цена), рублей </t>
  </si>
  <si>
    <t>Исполнитель: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</si>
  <si>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</si>
  <si>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</si>
  <si>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</si>
  <si>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</si>
  <si>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</si>
  <si>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</si>
  <si>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</si>
  <si>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</si>
  <si>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</si>
  <si>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</si>
  <si>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</si>
  <si>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</si>
  <si>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 xml:space="preserve">Тариф (цена), рублей   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</si>
  <si>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</si>
  <si>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</si>
  <si>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</si>
  <si>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</si>
  <si>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 xml:space="preserve">Нормативный объем </t>
  </si>
  <si>
    <t>литры</t>
  </si>
  <si>
    <t xml:space="preserve">нормативный объем </t>
  </si>
  <si>
    <t>Итого прочие расходы</t>
  </si>
  <si>
    <r>
      <t xml:space="preserve">Содержание услуги:  </t>
    </r>
    <r>
      <rPr>
        <sz val="12"/>
        <color theme="1"/>
        <rFont val="Times New Roman"/>
        <family val="1"/>
        <charset val="204"/>
      </rPr>
      <t>очно</t>
    </r>
  </si>
  <si>
    <t>Интернет</t>
  </si>
  <si>
    <t>кол-во точек, ед</t>
  </si>
  <si>
    <t>Прочие затраты</t>
  </si>
  <si>
    <t>Количество мероприятий</t>
  </si>
  <si>
    <t>Нормативные затраты на одного потребителя</t>
  </si>
  <si>
    <t>ИТОГО по муниципальной работе</t>
  </si>
  <si>
    <t>Кол-во штатных едениц</t>
  </si>
  <si>
    <t>Работники, непосредственно связанные с оказанием работ</t>
  </si>
  <si>
    <t>Работники, непосредственно не связанные с оказанием работ</t>
  </si>
  <si>
    <t>Оплата услуг по техническому обслуживанию, ремонту вычислительной техники и оборудования</t>
  </si>
  <si>
    <t xml:space="preserve">Затраты на оплату труда (с начисленииями) работников, непосредственно связанных с оказанием работ. </t>
  </si>
  <si>
    <t>Затраты на оплату труда (с начислениями) работников, непосредственно не связанных с оказанием работ</t>
  </si>
  <si>
    <t>Уборщик служебных помещений</t>
  </si>
  <si>
    <t>Наименование</t>
  </si>
  <si>
    <t>Нормативные затраты на одно мероприятие</t>
  </si>
  <si>
    <t xml:space="preserve">                     ИСХОДНЫЕ ДАННЫЕ И РЕЗУЛЬТАТЫ РАСЧЕТОВ  МБУ  "УГХ"</t>
  </si>
  <si>
    <t>БАЗОВОГО НОРМАТИВА ЗАТРАТ НА ОКАЗАНИЕ МУНИЦИПАЛЬНЫХ РАБОТ НА 2022 год</t>
  </si>
  <si>
    <r>
      <t xml:space="preserve">Учреждение: </t>
    </r>
    <r>
      <rPr>
        <sz val="12"/>
        <color theme="1"/>
        <rFont val="Times New Roman"/>
        <family val="1"/>
        <charset val="204"/>
      </rPr>
      <t>Муниципальное бюджетное  учреждение "Управление городским хозяйством" г. Назарово"</t>
    </r>
  </si>
  <si>
    <t>Приложение № 1 к Распоряжению от                                № ____</t>
  </si>
  <si>
    <r>
      <t>Работа № 1:</t>
    </r>
    <r>
      <rPr>
        <sz val="12"/>
        <rFont val="Times New Roman"/>
        <family val="1"/>
        <charset val="204"/>
      </rPr>
      <t xml:space="preserve"> Организация благоустройства и озеленения. </t>
    </r>
  </si>
  <si>
    <r>
      <t>Наименование показателя объема: 2453</t>
    </r>
    <r>
      <rPr>
        <sz val="12"/>
        <color theme="1"/>
        <rFont val="Times New Roman"/>
        <family val="1"/>
        <charset val="204"/>
      </rPr>
      <t xml:space="preserve"> еденицы</t>
    </r>
  </si>
  <si>
    <r>
      <t>Работа № 2:</t>
    </r>
    <r>
      <rPr>
        <sz val="12"/>
        <color theme="1"/>
        <rFont val="Times New Roman"/>
        <family val="1"/>
        <charset val="204"/>
      </rPr>
      <t xml:space="preserve"> Организация капитального ремонта, ремонта и содержания закрепленных автомобильных дорогобщего пользования и искусственных дорожных сооружений в их составе.</t>
    </r>
  </si>
  <si>
    <r>
      <t>Наименование показателя объема: 201,527</t>
    </r>
    <r>
      <rPr>
        <sz val="12"/>
        <color theme="1"/>
        <rFont val="Times New Roman"/>
        <family val="1"/>
        <charset val="204"/>
      </rPr>
      <t xml:space="preserve"> км.</t>
    </r>
  </si>
  <si>
    <r>
      <t>Штатное расписание: 20,5</t>
    </r>
    <r>
      <rPr>
        <sz val="12"/>
        <color theme="1"/>
        <rFont val="Times New Roman"/>
        <family val="1"/>
        <charset val="204"/>
      </rPr>
      <t xml:space="preserve"> штатных единиц</t>
    </r>
  </si>
  <si>
    <r>
      <t>Штатное расписание: 20,5</t>
    </r>
    <r>
      <rPr>
        <sz val="12"/>
        <color theme="1"/>
        <rFont val="Times New Roman"/>
        <family val="1"/>
        <charset val="204"/>
      </rPr>
      <t xml:space="preserve"> штатных едениц</t>
    </r>
  </si>
  <si>
    <t>Приложение № 2 к Распоряжению от                              № ____</t>
  </si>
  <si>
    <t>Приложение № 3 к Распоряжению от                            № ____</t>
  </si>
  <si>
    <r>
      <t xml:space="preserve">Работа № 3: </t>
    </r>
    <r>
      <rPr>
        <sz val="12"/>
        <color theme="1"/>
        <rFont val="Times New Roman"/>
        <family val="1"/>
        <charset val="204"/>
      </rPr>
      <t>Организация ритуальных услуги содержание мест захоронения.</t>
    </r>
  </si>
  <si>
    <r>
      <t>Наименование показателя объема: 680</t>
    </r>
    <r>
      <rPr>
        <sz val="12"/>
        <color theme="1"/>
        <rFont val="Times New Roman"/>
        <family val="1"/>
        <charset val="204"/>
      </rPr>
      <t xml:space="preserve"> человек</t>
    </r>
  </si>
  <si>
    <t>Приложение № 4 к Распоряжению от                            № ____</t>
  </si>
  <si>
    <r>
      <t xml:space="preserve">Работа № 4: </t>
    </r>
    <r>
      <rPr>
        <sz val="12"/>
        <color theme="1"/>
        <rFont val="Times New Roman"/>
        <family val="1"/>
        <charset val="204"/>
      </rPr>
      <t>Уборка территории и аналогичная деятельность.</t>
    </r>
  </si>
  <si>
    <r>
      <t>Наименование показателя объема: 59</t>
    </r>
    <r>
      <rPr>
        <sz val="12"/>
        <color theme="1"/>
        <rFont val="Times New Roman"/>
        <family val="1"/>
        <charset val="204"/>
      </rPr>
      <t xml:space="preserve"> едениц</t>
    </r>
  </si>
  <si>
    <t>Главный специалист</t>
  </si>
  <si>
    <t>Ведцщий инженер</t>
  </si>
  <si>
    <t>Инженер 1 категории</t>
  </si>
  <si>
    <t>Ведущий специалист</t>
  </si>
  <si>
    <t>Специалист</t>
  </si>
  <si>
    <t>Заместитель директора</t>
  </si>
  <si>
    <t>Водитель автомобиля</t>
  </si>
  <si>
    <t>Подсобный рабочий</t>
  </si>
  <si>
    <t>Планируемое число мероприятий в год: 2453</t>
  </si>
  <si>
    <t>Тех.осмотр транспортного средства</t>
  </si>
  <si>
    <t>Содержание общественных пространств</t>
  </si>
  <si>
    <t>Ликвидация дикорастущих трав</t>
  </si>
  <si>
    <t>Демонтаж новогодней иллюминации и деревянных горок, работы по оформлению города к Новогодеим праздникам</t>
  </si>
  <si>
    <t>Капитальный ремонт и ремонт автомобильных дорог общего пользования местного значения за счет средств дорожного фонда</t>
  </si>
  <si>
    <t>Содержание площадок временного накопления ТКО</t>
  </si>
  <si>
    <t>Акарицидная обработка мест массового отдыха населения</t>
  </si>
  <si>
    <t>Оформление города к празднованию 9 мая</t>
  </si>
  <si>
    <t>Ликвидация несанкционированных свалок</t>
  </si>
  <si>
    <t>Устройство цветников на территории г. Назарово</t>
  </si>
  <si>
    <t>Текущее содержание мест захоронения</t>
  </si>
  <si>
    <t>Оказание услуг по захоронению безродных граждан</t>
  </si>
  <si>
    <t>Потребление электроэнергии (уличное освещение)</t>
  </si>
  <si>
    <t>Проведение работ по энергосервисному контракту</t>
  </si>
  <si>
    <t>Ремонт и содержание сетей уличного освещения города Назарово</t>
  </si>
  <si>
    <t>Обслуживание светофорных объектов</t>
  </si>
  <si>
    <t>Мероприятия по предписанию надзорных органов</t>
  </si>
  <si>
    <t>Санитарная уборка территории г .Назарово: текущее содержание площадей, парков, скверов</t>
  </si>
  <si>
    <t>Содержание городских фонтанов</t>
  </si>
  <si>
    <t>Вырубка сухих и аварийных деревьев</t>
  </si>
  <si>
    <t>Содержание автомобильных дорог общего пользования местного значения городских округов, городских и сельских поселений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</si>
  <si>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</t>
  </si>
  <si>
    <t>Увеличение стоимости прочих материальных запасов</t>
  </si>
  <si>
    <t>Канцелярские товары</t>
  </si>
  <si>
    <t>Междугородняя связь</t>
  </si>
  <si>
    <t>ПМЗ</t>
  </si>
  <si>
    <t>Директор МБУ "УГХ""</t>
  </si>
  <si>
    <t>А. Г. Шахматов</t>
  </si>
  <si>
    <t>Шефовалова Е.А.</t>
  </si>
  <si>
    <t>7-45-59</t>
  </si>
  <si>
    <t>Обновление Гранд-Сметы</t>
  </si>
  <si>
    <t>Услуги нотариуса</t>
  </si>
  <si>
    <t>Страхование</t>
  </si>
  <si>
    <t>ОСАГО</t>
  </si>
  <si>
    <t>Страхование ответственности в СРО</t>
  </si>
  <si>
    <t>Затраты на пособия по социальной помощи насилению в денежной форме</t>
  </si>
  <si>
    <t>Ежемесячное пособие на ребенка</t>
  </si>
  <si>
    <t>Итого расходы на пособия по социальной помощи насилению в денежной форме</t>
  </si>
  <si>
    <t>Иные выплаты текущего характера организациям</t>
  </si>
  <si>
    <t>Членский взнос в СРО</t>
  </si>
  <si>
    <t>Затраты на ГСМ</t>
  </si>
  <si>
    <t>СТР</t>
  </si>
  <si>
    <t>СПН</t>
  </si>
  <si>
    <t>ИВТХ</t>
  </si>
  <si>
    <t>Планируемое число мероприятий в год: 201,527</t>
  </si>
  <si>
    <t>Планируемое число мероприятий в год: 680</t>
  </si>
  <si>
    <t>Планируемое число мероприятий в год: 59</t>
  </si>
  <si>
    <t>светоф</t>
  </si>
  <si>
    <t>озелен</t>
  </si>
  <si>
    <t>осв</t>
  </si>
  <si>
    <t>фонтаны</t>
  </si>
  <si>
    <t>Затраты на проведение мероприятий</t>
  </si>
  <si>
    <t>ЗНПР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</si>
</sst>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3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3" fillId="0" borderId="0" xfId="0" applyFont="1"/>
    <xf numFmtId="0" fontId="0" fillId="0" borderId="0" xfId="0" applyAlignme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2" borderId="0" xfId="0" applyFont="1" applyFill="1"/>
    <xf numFmtId="0" fontId="8" fillId="0" borderId="0" xfId="0" applyFont="1"/>
    <xf numFmtId="4" fontId="7" fillId="2" borderId="1" xfId="0" applyNumberFormat="1" applyFont="1" applyFill="1" applyBorder="1"/>
    <xf numFmtId="0" fontId="7" fillId="0" borderId="0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4" fontId="10" fillId="0" borderId="1" xfId="0" applyNumberFormat="1" applyFont="1" applyBorder="1"/>
    <xf numFmtId="0" fontId="10" fillId="2" borderId="2" xfId="0" applyFont="1" applyFill="1" applyBorder="1" applyAlignment="1">
      <alignment wrapText="1"/>
    </xf>
    <xf numFmtId="0" fontId="8" fillId="0" borderId="0" xfId="0" applyFont="1" applyBorder="1" applyAlignment="1">
      <alignment horizontal="left"/>
    </xf>
    <xf numFmtId="4" fontId="10" fillId="2" borderId="1" xfId="0" applyNumberFormat="1" applyFont="1" applyFill="1" applyBorder="1"/>
    <xf numFmtId="164" fontId="10" fillId="2" borderId="1" xfId="0" applyNumberFormat="1" applyFont="1" applyFill="1" applyBorder="1"/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4" fontId="8" fillId="2" borderId="2" xfId="0" applyNumberFormat="1" applyFont="1" applyFill="1" applyBorder="1" applyAlignment="1">
      <alignment horizontal="left"/>
    </xf>
    <xf numFmtId="4" fontId="8" fillId="2" borderId="3" xfId="0" applyNumberFormat="1" applyFont="1" applyFill="1" applyBorder="1" applyAlignment="1">
      <alignment horizontal="left"/>
    </xf>
    <xf numFmtId="4" fontId="8" fillId="2" borderId="0" xfId="0" applyNumberFormat="1" applyFont="1" applyFill="1" applyBorder="1" applyAlignment="1">
      <alignment horizontal="left"/>
    </xf>
    <xf numFmtId="0" fontId="13" fillId="0" borderId="0" xfId="0" applyFont="1" applyAlignment="1">
      <alignment horizontal="center"/>
    </xf>
    <xf numFmtId="0" fontId="12" fillId="0" borderId="0" xfId="0" applyFont="1" applyAlignment="1"/>
    <xf numFmtId="0" fontId="12" fillId="0" borderId="0" xfId="0" applyFont="1"/>
    <xf numFmtId="3" fontId="10" fillId="2" borderId="1" xfId="0" applyNumberFormat="1" applyFont="1" applyFill="1" applyBorder="1"/>
    <xf numFmtId="0" fontId="10" fillId="0" borderId="0" xfId="0" applyFont="1"/>
    <xf numFmtId="4" fontId="10" fillId="2" borderId="7" xfId="0" applyNumberFormat="1" applyFont="1" applyFill="1" applyBorder="1"/>
    <xf numFmtId="0" fontId="10" fillId="0" borderId="2" xfId="0" applyFont="1" applyBorder="1"/>
    <xf numFmtId="0" fontId="11" fillId="0" borderId="0" xfId="0" applyFont="1"/>
    <xf numFmtId="0" fontId="10" fillId="0" borderId="1" xfId="0" applyFont="1" applyFill="1" applyBorder="1" applyAlignment="1">
      <alignment wrapText="1"/>
    </xf>
    <xf numFmtId="0" fontId="10" fillId="2" borderId="1" xfId="0" applyFont="1" applyFill="1" applyBorder="1"/>
    <xf numFmtId="2" fontId="10" fillId="2" borderId="7" xfId="0" applyNumberFormat="1" applyFont="1" applyFill="1" applyBorder="1"/>
    <xf numFmtId="2" fontId="9" fillId="6" borderId="8" xfId="0" applyNumberFormat="1" applyFont="1" applyFill="1" applyBorder="1"/>
    <xf numFmtId="4" fontId="10" fillId="0" borderId="7" xfId="0" applyNumberFormat="1" applyFont="1" applyBorder="1"/>
    <xf numFmtId="4" fontId="9" fillId="0" borderId="1" xfId="0" applyNumberFormat="1" applyFont="1" applyBorder="1" applyAlignment="1">
      <alignment horizontal="left"/>
    </xf>
    <xf numFmtId="2" fontId="10" fillId="2" borderId="1" xfId="0" applyNumberFormat="1" applyFont="1" applyFill="1" applyBorder="1"/>
    <xf numFmtId="4" fontId="9" fillId="6" borderId="8" xfId="0" applyNumberFormat="1" applyFont="1" applyFill="1" applyBorder="1" applyAlignment="1">
      <alignment horizontal="right"/>
    </xf>
    <xf numFmtId="4" fontId="10" fillId="0" borderId="1" xfId="0" applyNumberFormat="1" applyFont="1" applyBorder="1" applyAlignment="1">
      <alignment wrapText="1"/>
    </xf>
    <xf numFmtId="0" fontId="10" fillId="2" borderId="1" xfId="0" applyFont="1" applyFill="1" applyBorder="1" applyAlignment="1">
      <alignment wrapText="1"/>
    </xf>
    <xf numFmtId="4" fontId="10" fillId="0" borderId="2" xfId="0" applyNumberFormat="1" applyFont="1" applyBorder="1"/>
    <xf numFmtId="0" fontId="3" fillId="0" borderId="0" xfId="0" applyFont="1"/>
    <xf numFmtId="0" fontId="12" fillId="0" borderId="0" xfId="0" applyFont="1" applyAlignment="1"/>
    <xf numFmtId="0" fontId="0" fillId="0" borderId="0" xfId="0" applyAlignment="1"/>
    <xf numFmtId="165" fontId="10" fillId="0" borderId="1" xfId="0" applyNumberFormat="1" applyFont="1" applyBorder="1"/>
    <xf numFmtId="3" fontId="10" fillId="5" borderId="1" xfId="0" applyNumberFormat="1" applyFont="1" applyFill="1" applyBorder="1"/>
    <xf numFmtId="0" fontId="10" fillId="0" borderId="1" xfId="0" applyNumberFormat="1" applyFont="1" applyBorder="1"/>
    <xf numFmtId="164" fontId="10" fillId="5" borderId="1" xfId="0" applyNumberFormat="1" applyFont="1" applyFill="1" applyBorder="1"/>
    <xf numFmtId="4" fontId="10" fillId="5" borderId="1" xfId="0" applyNumberFormat="1" applyFont="1" applyFill="1" applyBorder="1"/>
    <xf numFmtId="4" fontId="9" fillId="2" borderId="2" xfId="0" applyNumberFormat="1" applyFont="1" applyFill="1" applyBorder="1" applyAlignment="1">
      <alignment horizontal="left"/>
    </xf>
    <xf numFmtId="4" fontId="9" fillId="6" borderId="8" xfId="0" applyNumberFormat="1" applyFont="1" applyFill="1" applyBorder="1" applyAlignment="1"/>
    <xf numFmtId="0" fontId="10" fillId="0" borderId="1" xfId="0" applyFont="1" applyBorder="1"/>
    <xf numFmtId="0" fontId="12" fillId="0" borderId="0" xfId="0" applyFont="1" applyAlignment="1">
      <alignment horizontal="left"/>
    </xf>
    <xf numFmtId="4" fontId="9" fillId="7" borderId="8" xfId="0" applyNumberFormat="1" applyFont="1" applyFill="1" applyBorder="1"/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right"/>
    </xf>
    <xf numFmtId="4" fontId="9" fillId="7" borderId="8" xfId="0" applyNumberFormat="1" applyFont="1" applyFill="1" applyBorder="1" applyAlignment="1">
      <alignment horizontal="center" vertical="center"/>
    </xf>
    <xf numFmtId="2" fontId="9" fillId="0" borderId="3" xfId="0" applyNumberFormat="1" applyFont="1" applyBorder="1" applyAlignment="1"/>
    <xf numFmtId="4" fontId="9" fillId="7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wrapText="1"/>
    </xf>
    <xf numFmtId="4" fontId="10" fillId="2" borderId="1" xfId="0" applyNumberFormat="1" applyFont="1" applyFill="1" applyBorder="1" applyAlignment="1">
      <alignment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/>
    <xf numFmtId="1" fontId="10" fillId="2" borderId="2" xfId="0" applyNumberFormat="1" applyFont="1" applyFill="1" applyBorder="1"/>
    <xf numFmtId="165" fontId="10" fillId="2" borderId="1" xfId="0" applyNumberFormat="1" applyFont="1" applyFill="1" applyBorder="1"/>
    <xf numFmtId="4" fontId="9" fillId="2" borderId="1" xfId="0" applyNumberFormat="1" applyFont="1" applyFill="1" applyBorder="1"/>
    <xf numFmtId="0" fontId="10" fillId="2" borderId="1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4" fontId="10" fillId="2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/>
    <xf numFmtId="0" fontId="14" fillId="0" borderId="0" xfId="0" applyFont="1" applyAlignment="1"/>
    <xf numFmtId="0" fontId="10" fillId="0" borderId="3" xfId="0" applyFont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6" fillId="0" borderId="0" xfId="0" applyFont="1" applyFill="1"/>
    <xf numFmtId="164" fontId="0" fillId="0" borderId="0" xfId="0" applyNumberFormat="1"/>
    <xf numFmtId="2" fontId="10" fillId="2" borderId="1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/>
    <xf numFmtId="4" fontId="10" fillId="0" borderId="1" xfId="0" applyNumberFormat="1" applyFont="1" applyFill="1" applyBorder="1" applyAlignment="1">
      <alignment wrapText="1"/>
    </xf>
    <xf numFmtId="2" fontId="10" fillId="0" borderId="1" xfId="0" applyNumberFormat="1" applyFont="1" applyBorder="1"/>
    <xf numFmtId="4" fontId="10" fillId="0" borderId="1" xfId="0" applyNumberFormat="1" applyFont="1" applyBorder="1" applyAlignment="1">
      <alignment horizontal="center" vertical="center" wrapText="1"/>
    </xf>
    <xf numFmtId="4" fontId="9" fillId="6" borderId="8" xfId="0" applyNumberFormat="1" applyFont="1" applyFill="1" applyBorder="1"/>
    <xf numFmtId="0" fontId="14" fillId="0" borderId="0" xfId="0" applyFont="1"/>
    <xf numFmtId="0" fontId="3" fillId="0" borderId="0" xfId="0" applyFont="1" applyAlignment="1">
      <alignment horizontal="left"/>
    </xf>
    <xf numFmtId="9" fontId="14" fillId="8" borderId="0" xfId="0" applyNumberFormat="1" applyFont="1" applyFill="1"/>
    <xf numFmtId="0" fontId="10" fillId="0" borderId="1" xfId="0" applyFont="1" applyBorder="1" applyAlignment="1">
      <alignment horizontal="center" wrapText="1"/>
    </xf>
    <xf numFmtId="0" fontId="14" fillId="2" borderId="0" xfId="0" applyFont="1" applyFill="1"/>
    <xf numFmtId="0" fontId="9" fillId="0" borderId="0" xfId="0" applyFont="1"/>
    <xf numFmtId="4" fontId="9" fillId="0" borderId="1" xfId="0" applyNumberFormat="1" applyFont="1" applyBorder="1"/>
    <xf numFmtId="4" fontId="9" fillId="0" borderId="2" xfId="0" applyNumberFormat="1" applyFont="1" applyBorder="1"/>
    <xf numFmtId="164" fontId="9" fillId="2" borderId="3" xfId="0" applyNumberFormat="1" applyFont="1" applyFill="1" applyBorder="1"/>
    <xf numFmtId="4" fontId="10" fillId="2" borderId="4" xfId="0" applyNumberFormat="1" applyFont="1" applyFill="1" applyBorder="1"/>
    <xf numFmtId="0" fontId="10" fillId="0" borderId="0" xfId="0" applyFont="1" applyBorder="1" applyAlignment="1">
      <alignment horizontal="center"/>
    </xf>
    <xf numFmtId="4" fontId="10" fillId="0" borderId="0" xfId="0" applyNumberFormat="1" applyFont="1" applyBorder="1"/>
    <xf numFmtId="164" fontId="10" fillId="2" borderId="0" xfId="0" applyNumberFormat="1" applyFont="1" applyFill="1" applyBorder="1"/>
    <xf numFmtId="0" fontId="10" fillId="2" borderId="1" xfId="0" applyNumberFormat="1" applyFont="1" applyFill="1" applyBorder="1"/>
    <xf numFmtId="0" fontId="10" fillId="0" borderId="0" xfId="0" applyFont="1" applyBorder="1" applyAlignment="1">
      <alignment wrapText="1"/>
    </xf>
    <xf numFmtId="0" fontId="10" fillId="0" borderId="0" xfId="0" applyFont="1" applyBorder="1"/>
    <xf numFmtId="0" fontId="10" fillId="2" borderId="0" xfId="0" applyFont="1" applyFill="1"/>
    <xf numFmtId="4" fontId="9" fillId="7" borderId="8" xfId="0" applyNumberFormat="1" applyFont="1" applyFill="1" applyBorder="1" applyAlignment="1"/>
    <xf numFmtId="0" fontId="9" fillId="2" borderId="1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4" fontId="9" fillId="2" borderId="0" xfId="0" applyNumberFormat="1" applyFont="1" applyFill="1" applyBorder="1"/>
    <xf numFmtId="2" fontId="9" fillId="2" borderId="0" xfId="0" applyNumberFormat="1" applyFont="1" applyFill="1" applyBorder="1"/>
    <xf numFmtId="0" fontId="9" fillId="0" borderId="0" xfId="0" applyFont="1" applyBorder="1" applyAlignment="1">
      <alignment horizontal="left"/>
    </xf>
    <xf numFmtId="1" fontId="10" fillId="2" borderId="1" xfId="0" applyNumberFormat="1" applyFont="1" applyFill="1" applyBorder="1"/>
    <xf numFmtId="1" fontId="10" fillId="0" borderId="1" xfId="0" applyNumberFormat="1" applyFont="1" applyBorder="1"/>
    <xf numFmtId="4" fontId="10" fillId="2" borderId="6" xfId="0" applyNumberFormat="1" applyFont="1" applyFill="1" applyBorder="1"/>
    <xf numFmtId="4" fontId="9" fillId="2" borderId="3" xfId="0" applyNumberFormat="1" applyFont="1" applyFill="1" applyBorder="1" applyAlignment="1">
      <alignment horizontal="left"/>
    </xf>
    <xf numFmtId="4" fontId="9" fillId="4" borderId="9" xfId="0" applyNumberFormat="1" applyFont="1" applyFill="1" applyBorder="1"/>
    <xf numFmtId="0" fontId="10" fillId="0" borderId="10" xfId="0" applyFont="1" applyBorder="1"/>
    <xf numFmtId="4" fontId="9" fillId="6" borderId="11" xfId="0" applyNumberFormat="1" applyFont="1" applyFill="1" applyBorder="1"/>
    <xf numFmtId="2" fontId="9" fillId="6" borderId="11" xfId="0" applyNumberFormat="1" applyFont="1" applyFill="1" applyBorder="1"/>
    <xf numFmtId="0" fontId="10" fillId="2" borderId="0" xfId="0" applyFont="1" applyFill="1" applyBorder="1" applyAlignment="1">
      <alignment wrapText="1"/>
    </xf>
    <xf numFmtId="2" fontId="10" fillId="0" borderId="7" xfId="0" applyNumberFormat="1" applyFont="1" applyBorder="1"/>
    <xf numFmtId="4" fontId="9" fillId="2" borderId="0" xfId="0" applyNumberFormat="1" applyFont="1" applyFill="1" applyBorder="1" applyAlignment="1">
      <alignment horizontal="left"/>
    </xf>
    <xf numFmtId="0" fontId="10" fillId="2" borderId="0" xfId="0" applyFont="1" applyFill="1" applyBorder="1"/>
    <xf numFmtId="0" fontId="10" fillId="0" borderId="12" xfId="0" applyFont="1" applyBorder="1" applyAlignment="1">
      <alignment wrapText="1"/>
    </xf>
    <xf numFmtId="2" fontId="10" fillId="0" borderId="12" xfId="0" applyNumberFormat="1" applyFont="1" applyBorder="1"/>
    <xf numFmtId="4" fontId="9" fillId="0" borderId="1" xfId="0" applyNumberFormat="1" applyFont="1" applyBorder="1" applyAlignment="1"/>
    <xf numFmtId="4" fontId="10" fillId="0" borderId="0" xfId="0" applyNumberFormat="1" applyFont="1"/>
    <xf numFmtId="4" fontId="9" fillId="7" borderId="9" xfId="0" applyNumberFormat="1" applyFont="1" applyFill="1" applyBorder="1"/>
    <xf numFmtId="2" fontId="10" fillId="0" borderId="2" xfId="0" applyNumberFormat="1" applyFont="1" applyBorder="1"/>
    <xf numFmtId="2" fontId="9" fillId="6" borderId="8" xfId="0" applyNumberFormat="1" applyFont="1" applyFill="1" applyBorder="1" applyAlignment="1"/>
    <xf numFmtId="2" fontId="10" fillId="0" borderId="0" xfId="0" applyNumberFormat="1" applyFont="1" applyBorder="1"/>
    <xf numFmtId="4" fontId="10" fillId="7" borderId="8" xfId="0" applyNumberFormat="1" applyFont="1" applyFill="1" applyBorder="1"/>
    <xf numFmtId="0" fontId="15" fillId="0" borderId="0" xfId="0" applyFont="1"/>
    <xf numFmtId="4" fontId="10" fillId="0" borderId="2" xfId="0" applyNumberFormat="1" applyFont="1" applyBorder="1" applyAlignment="1"/>
    <xf numFmtId="0" fontId="9" fillId="2" borderId="3" xfId="0" applyFont="1" applyFill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3" fillId="0" borderId="0" xfId="0" applyFont="1"/>
    <xf numFmtId="0" fontId="10" fillId="0" borderId="1" xfId="0" applyFont="1" applyBorder="1" applyAlignment="1">
      <alignment horizontal="center" wrapText="1"/>
    </xf>
    <xf numFmtId="0" fontId="12" fillId="0" borderId="0" xfId="0" applyFont="1" applyAlignment="1"/>
    <xf numFmtId="0" fontId="3" fillId="0" borderId="0" xfId="0" applyFont="1" applyAlignment="1"/>
    <xf numFmtId="0" fontId="4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10" fontId="0" fillId="0" borderId="0" xfId="0" applyNumberFormat="1"/>
    <xf numFmtId="166" fontId="10" fillId="2" borderId="1" xfId="0" applyNumberFormat="1" applyFont="1" applyFill="1" applyBorder="1"/>
    <xf numFmtId="4" fontId="0" fillId="0" borderId="0" xfId="0" applyNumberFormat="1"/>
    <xf numFmtId="4" fontId="4" fillId="0" borderId="0" xfId="0" applyNumberFormat="1" applyFont="1" applyFill="1" applyAlignment="1">
      <alignment wrapText="1"/>
    </xf>
    <xf numFmtId="4" fontId="7" fillId="0" borderId="0" xfId="0" applyNumberFormat="1" applyFont="1" applyAlignment="1">
      <alignment wrapText="1"/>
    </xf>
    <xf numFmtId="4" fontId="6" fillId="9" borderId="0" xfId="0" applyNumberFormat="1" applyFont="1" applyFill="1" applyAlignment="1">
      <alignment wrapText="1"/>
    </xf>
    <xf numFmtId="4" fontId="4" fillId="9" borderId="0" xfId="0" applyNumberFormat="1" applyFont="1" applyFill="1" applyAlignment="1">
      <alignment wrapText="1"/>
    </xf>
    <xf numFmtId="0" fontId="7" fillId="0" borderId="6" xfId="0" applyFont="1" applyBorder="1"/>
    <xf numFmtId="0" fontId="10" fillId="0" borderId="6" xfId="0" applyFont="1" applyBorder="1"/>
    <xf numFmtId="4" fontId="10" fillId="0" borderId="7" xfId="0" applyNumberFormat="1" applyFont="1" applyFill="1" applyBorder="1" applyAlignment="1">
      <alignment horizontal="center" vertical="center"/>
    </xf>
    <xf numFmtId="4" fontId="10" fillId="2" borderId="7" xfId="0" applyNumberFormat="1" applyFont="1" applyFill="1" applyBorder="1" applyAlignment="1">
      <alignment horizontal="center" vertical="center"/>
    </xf>
    <xf numFmtId="4" fontId="10" fillId="0" borderId="17" xfId="0" applyNumberFormat="1" applyFont="1" applyBorder="1"/>
    <xf numFmtId="4" fontId="9" fillId="10" borderId="2" xfId="0" applyNumberFormat="1" applyFont="1" applyFill="1" applyBorder="1" applyAlignment="1"/>
    <xf numFmtId="4" fontId="14" fillId="0" borderId="0" xfId="0" applyNumberFormat="1" applyFont="1"/>
    <xf numFmtId="4" fontId="9" fillId="10" borderId="1" xfId="0" applyNumberFormat="1" applyFont="1" applyFill="1" applyBorder="1" applyAlignment="1"/>
    <xf numFmtId="0" fontId="3" fillId="0" borderId="0" xfId="0" applyFont="1"/>
    <xf numFmtId="0" fontId="7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 applyAlignment="1"/>
    <xf numFmtId="0" fontId="3" fillId="0" borderId="0" xfId="0" applyFont="1" applyAlignment="1"/>
    <xf numFmtId="0" fontId="4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14" fillId="0" borderId="0" xfId="0" applyFont="1" applyAlignment="1"/>
    <xf numFmtId="0" fontId="4" fillId="0" borderId="0" xfId="0" applyFont="1" applyAlignment="1">
      <alignment horizontal="center"/>
    </xf>
    <xf numFmtId="0" fontId="10" fillId="0" borderId="1" xfId="0" applyFont="1" applyBorder="1" applyAlignment="1">
      <alignment horizontal="left"/>
    </xf>
    <xf numFmtId="0" fontId="10" fillId="2" borderId="2" xfId="0" applyFont="1" applyFill="1" applyBorder="1" applyAlignment="1"/>
    <xf numFmtId="0" fontId="10" fillId="2" borderId="3" xfId="0" applyFont="1" applyFill="1" applyBorder="1" applyAlignment="1"/>
    <xf numFmtId="0" fontId="10" fillId="2" borderId="4" xfId="0" applyFont="1" applyFill="1" applyBorder="1" applyAlignment="1"/>
    <xf numFmtId="0" fontId="10" fillId="2" borderId="1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4" fontId="10" fillId="0" borderId="7" xfId="0" applyNumberFormat="1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3" borderId="5" xfId="0" applyFont="1" applyFill="1" applyBorder="1" applyAlignment="1">
      <alignment horizontal="center" wrapText="1"/>
    </xf>
    <xf numFmtId="0" fontId="8" fillId="3" borderId="5" xfId="0" applyFont="1" applyFill="1" applyBorder="1" applyAlignme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4" fontId="10" fillId="0" borderId="1" xfId="0" applyNumberFormat="1" applyFont="1" applyBorder="1" applyAlignment="1">
      <alignment horizontal="left"/>
    </xf>
    <xf numFmtId="4" fontId="9" fillId="0" borderId="2" xfId="0" applyNumberFormat="1" applyFont="1" applyBorder="1" applyAlignment="1">
      <alignment horizontal="left"/>
    </xf>
    <xf numFmtId="4" fontId="9" fillId="0" borderId="3" xfId="0" applyNumberFormat="1" applyFont="1" applyBorder="1" applyAlignment="1">
      <alignment horizontal="left"/>
    </xf>
    <xf numFmtId="4" fontId="9" fillId="0" borderId="4" xfId="0" applyNumberFormat="1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2" borderId="2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 applyAlignment="1"/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0" borderId="2" xfId="0" applyFont="1" applyBorder="1" applyAlignment="1">
      <alignment horizontal="left" wrapText="1"/>
    </xf>
    <xf numFmtId="0" fontId="14" fillId="0" borderId="3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0" fontId="9" fillId="0" borderId="15" xfId="0" applyFont="1" applyBorder="1" applyAlignment="1">
      <alignment horizontal="left"/>
    </xf>
    <xf numFmtId="0" fontId="8" fillId="3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7" fillId="2" borderId="2" xfId="0" applyNumberFormat="1" applyFont="1" applyFill="1" applyBorder="1" applyAlignment="1">
      <alignment horizontal="left"/>
    </xf>
    <xf numFmtId="4" fontId="7" fillId="2" borderId="3" xfId="0" applyNumberFormat="1" applyFont="1" applyFill="1" applyBorder="1" applyAlignment="1">
      <alignment horizontal="left"/>
    </xf>
    <xf numFmtId="4" fontId="7" fillId="2" borderId="4" xfId="0" applyNumberFormat="1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4" fontId="10" fillId="7" borderId="1" xfId="0" applyNumberFormat="1" applyFont="1" applyFill="1" applyBorder="1" applyAlignment="1">
      <alignment horizontal="center"/>
    </xf>
    <xf numFmtId="0" fontId="7" fillId="2" borderId="3" xfId="0" applyFont="1" applyFill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" xfId="0" applyFont="1" applyBorder="1" applyAlignment="1"/>
    <xf numFmtId="0" fontId="8" fillId="0" borderId="2" xfId="0" applyFont="1" applyBorder="1" applyAlignment="1"/>
    <xf numFmtId="0" fontId="7" fillId="0" borderId="2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7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9" fillId="3" borderId="5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4" fontId="10" fillId="7" borderId="16" xfId="0" applyNumberFormat="1" applyFont="1" applyFill="1" applyBorder="1" applyAlignment="1">
      <alignment horizontal="center"/>
    </xf>
    <xf numFmtId="4" fontId="10" fillId="7" borderId="0" xfId="0" applyNumberFormat="1" applyFont="1" applyFill="1" applyBorder="1" applyAlignment="1">
      <alignment horizontal="center"/>
    </xf>
    <xf numFmtId="2" fontId="10" fillId="2" borderId="2" xfId="0" applyNumberFormat="1" applyFont="1" applyFill="1" applyBorder="1" applyAlignment="1">
      <alignment horizontal="left" wrapText="1"/>
    </xf>
    <xf numFmtId="2" fontId="10" fillId="2" borderId="3" xfId="0" applyNumberFormat="1" applyFont="1" applyFill="1" applyBorder="1" applyAlignment="1">
      <alignment horizontal="left" wrapText="1"/>
    </xf>
    <xf numFmtId="2" fontId="10" fillId="2" borderId="4" xfId="0" applyNumberFormat="1" applyFont="1" applyFill="1" applyBorder="1" applyAlignment="1">
      <alignment horizontal="left" wrapText="1"/>
    </xf>
    <xf numFmtId="0" fontId="7" fillId="2" borderId="3" xfId="0" applyFont="1" applyFill="1" applyBorder="1" applyAlignment="1">
      <alignment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2" fontId="10" fillId="2" borderId="2" xfId="0" applyNumberFormat="1" applyFont="1" applyFill="1" applyBorder="1" applyAlignment="1">
      <alignment horizontal="left"/>
    </xf>
    <xf numFmtId="2" fontId="10" fillId="2" borderId="3" xfId="0" applyNumberFormat="1" applyFont="1" applyFill="1" applyBorder="1" applyAlignment="1">
      <alignment horizontal="left"/>
    </xf>
    <xf numFmtId="2" fontId="10" fillId="2" borderId="4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3DBF3"/>
      <color rgb="FFFF66FF"/>
      <color rgb="FF00FF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6"/>
  <sheetViews>
    <sheetView tabSelected="1" view="pageBreakPreview" topLeftCell="A162" zoomScale="80" zoomScaleNormal="90" zoomScaleSheetLayoutView="80" workbookViewId="0">
      <selection activeCell="I179" sqref="I179"/>
    </sheetView>
  </sheetViews>
  <sheetFormatPr defaultRowHeight="15" x14ac:dyDescent="0.25"/>
  <cols>
    <col min="1" max="1" width="12.7109375" customWidth="1"/>
    <col min="2" max="2" width="10.42578125" customWidth="1"/>
    <col min="4" max="4" width="15.5703125" customWidth="1"/>
    <col min="5" max="5" width="24.7109375" style="93" customWidth="1"/>
    <col min="6" max="6" width="16.42578125" style="93" customWidth="1"/>
    <col min="7" max="7" width="13.85546875" style="93" customWidth="1"/>
    <col min="8" max="8" width="17.42578125" style="93" customWidth="1"/>
    <col min="9" max="9" width="18.85546875" style="93" customWidth="1"/>
    <col min="10" max="10" width="11.28515625" style="93" customWidth="1"/>
    <col min="11" max="11" width="13.85546875" style="93" customWidth="1"/>
    <col min="12" max="12" width="14" style="93" customWidth="1"/>
    <col min="13" max="13" width="11.28515625" style="93" customWidth="1"/>
    <col min="14" max="14" width="12.85546875" style="93" customWidth="1"/>
    <col min="15" max="15" width="12.42578125" bestFit="1" customWidth="1"/>
    <col min="17" max="17" width="12" bestFit="1" customWidth="1"/>
  </cols>
  <sheetData>
    <row r="1" spans="1:16" hidden="1" x14ac:dyDescent="0.25"/>
    <row r="2" spans="1:16" ht="15.75" hidden="1" x14ac:dyDescent="0.25">
      <c r="A2" s="168"/>
      <c r="B2" s="168"/>
      <c r="C2" s="168"/>
      <c r="D2" s="168"/>
      <c r="E2" s="169"/>
      <c r="F2" s="169"/>
      <c r="G2" s="169"/>
      <c r="H2" s="169"/>
    </row>
    <row r="3" spans="1:16" ht="15.75" hidden="1" x14ac:dyDescent="0.25">
      <c r="A3" s="168"/>
      <c r="B3" s="168"/>
      <c r="C3" s="27"/>
      <c r="D3" s="27"/>
      <c r="E3" s="169"/>
      <c r="F3" s="169"/>
      <c r="G3" s="78"/>
      <c r="H3" s="78"/>
    </row>
    <row r="4" spans="1:16" ht="15.75" x14ac:dyDescent="0.25">
      <c r="A4" s="57"/>
      <c r="B4" s="57"/>
      <c r="C4" s="27"/>
      <c r="D4" s="27"/>
      <c r="E4" s="94"/>
      <c r="F4" s="94"/>
      <c r="G4" s="78"/>
      <c r="H4" s="78"/>
    </row>
    <row r="5" spans="1:16" ht="40.5" customHeight="1" x14ac:dyDescent="0.25">
      <c r="A5" s="170"/>
      <c r="B5" s="170"/>
      <c r="C5" s="170"/>
      <c r="D5" s="28"/>
      <c r="E5" s="171"/>
      <c r="F5" s="171"/>
      <c r="G5" s="171"/>
      <c r="H5" s="77"/>
      <c r="I5" s="171" t="s">
        <v>86</v>
      </c>
      <c r="J5" s="174"/>
      <c r="K5" s="174"/>
      <c r="L5" s="174"/>
      <c r="P5" s="95">
        <v>0.7228</v>
      </c>
    </row>
    <row r="6" spans="1:16" ht="15.75" x14ac:dyDescent="0.25">
      <c r="A6" s="4"/>
      <c r="B6" s="4"/>
      <c r="C6" s="4"/>
      <c r="D6" s="5"/>
      <c r="E6" s="79"/>
      <c r="F6" s="79"/>
      <c r="G6" s="79"/>
      <c r="H6" s="77"/>
    </row>
    <row r="7" spans="1:16" ht="15.75" x14ac:dyDescent="0.25">
      <c r="A7" s="165"/>
      <c r="B7" s="165"/>
      <c r="C7" s="165"/>
      <c r="D7" s="5"/>
      <c r="E7" s="165"/>
      <c r="F7" s="165"/>
      <c r="G7" s="165"/>
      <c r="H7" s="77"/>
    </row>
    <row r="8" spans="1:16" x14ac:dyDescent="0.25">
      <c r="A8" s="6"/>
      <c r="B8" s="6"/>
      <c r="C8" s="6"/>
      <c r="D8" s="6"/>
      <c r="E8" s="80"/>
      <c r="F8" s="80"/>
      <c r="G8" s="80"/>
      <c r="H8" s="80"/>
    </row>
    <row r="9" spans="1:16" ht="15.75" x14ac:dyDescent="0.25">
      <c r="A9" s="175" t="s">
        <v>83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</row>
    <row r="10" spans="1:16" ht="15.75" x14ac:dyDescent="0.25">
      <c r="A10" s="175" t="s">
        <v>84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</row>
    <row r="12" spans="1:16" x14ac:dyDescent="0.25">
      <c r="A12" s="11"/>
      <c r="B12" s="11"/>
      <c r="C12" s="11"/>
      <c r="D12" s="1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6" ht="15.75" x14ac:dyDescent="0.25">
      <c r="A13" s="8" t="s">
        <v>85</v>
      </c>
      <c r="B13" s="7"/>
      <c r="C13" s="7"/>
      <c r="D13" s="7"/>
      <c r="E13" s="77"/>
      <c r="F13" s="77"/>
      <c r="G13" s="77"/>
      <c r="H13" s="77"/>
      <c r="I13" s="77"/>
      <c r="J13" s="77"/>
      <c r="K13" s="77"/>
      <c r="L13" s="77"/>
      <c r="M13" s="77"/>
      <c r="N13" s="77"/>
    </row>
    <row r="14" spans="1:16" ht="31.5" customHeight="1" x14ac:dyDescent="0.25">
      <c r="A14" s="172" t="s">
        <v>87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77"/>
    </row>
    <row r="15" spans="1:16" ht="15.75" x14ac:dyDescent="0.25">
      <c r="A15" s="8" t="s">
        <v>67</v>
      </c>
      <c r="B15" s="7"/>
      <c r="C15" s="7"/>
      <c r="D15" s="7"/>
      <c r="E15" s="77"/>
      <c r="F15" s="77"/>
      <c r="G15" s="77"/>
      <c r="H15" s="77"/>
      <c r="I15" s="77"/>
      <c r="J15" s="77"/>
      <c r="K15" s="77"/>
      <c r="L15" s="77"/>
      <c r="M15" s="77"/>
      <c r="N15" s="77"/>
    </row>
    <row r="16" spans="1:16" ht="15.75" x14ac:dyDescent="0.25">
      <c r="A16" s="85" t="s">
        <v>88</v>
      </c>
      <c r="B16" s="7"/>
      <c r="C16" s="7"/>
      <c r="D16" s="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 ht="15.75" x14ac:dyDescent="0.25">
      <c r="A17" s="8" t="s">
        <v>91</v>
      </c>
      <c r="B17" s="7"/>
      <c r="C17" s="7"/>
      <c r="D17" s="7"/>
      <c r="E17" s="77"/>
      <c r="F17" s="77"/>
      <c r="G17" s="77"/>
      <c r="H17" s="77"/>
      <c r="I17" s="77"/>
      <c r="J17" s="77"/>
      <c r="K17" s="77"/>
      <c r="L17" s="77"/>
      <c r="M17" s="77"/>
      <c r="N17" s="77"/>
    </row>
    <row r="18" spans="1:14" ht="51.75" customHeight="1" x14ac:dyDescent="0.25">
      <c r="A18" s="166" t="s">
        <v>75</v>
      </c>
      <c r="B18" s="166"/>
      <c r="C18" s="166"/>
      <c r="D18" s="166"/>
      <c r="E18" s="166"/>
      <c r="F18" s="16" t="s">
        <v>74</v>
      </c>
      <c r="G18" s="167" t="s">
        <v>76</v>
      </c>
      <c r="H18" s="167"/>
      <c r="I18" s="167"/>
      <c r="J18" s="167"/>
      <c r="K18" s="167"/>
      <c r="L18" s="167"/>
      <c r="M18" s="16" t="s">
        <v>74</v>
      </c>
      <c r="N18" s="31"/>
    </row>
    <row r="19" spans="1:14" x14ac:dyDescent="0.25">
      <c r="A19" s="176" t="s">
        <v>100</v>
      </c>
      <c r="B19" s="176"/>
      <c r="C19" s="176"/>
      <c r="D19" s="176"/>
      <c r="E19" s="176"/>
      <c r="F19" s="74">
        <f>3*P5</f>
        <v>2.1684000000000001</v>
      </c>
      <c r="G19" s="180" t="s">
        <v>1</v>
      </c>
      <c r="H19" s="180"/>
      <c r="I19" s="180"/>
      <c r="J19" s="180"/>
      <c r="K19" s="180"/>
      <c r="L19" s="180"/>
      <c r="M19" s="87">
        <f>1*P5</f>
        <v>0.7228</v>
      </c>
      <c r="N19" s="31"/>
    </row>
    <row r="20" spans="1:14" x14ac:dyDescent="0.25">
      <c r="A20" s="176" t="s">
        <v>101</v>
      </c>
      <c r="B20" s="176"/>
      <c r="C20" s="176"/>
      <c r="D20" s="176"/>
      <c r="E20" s="176"/>
      <c r="F20" s="74">
        <f>2*P5</f>
        <v>1.4456</v>
      </c>
      <c r="G20" s="181" t="s">
        <v>105</v>
      </c>
      <c r="H20" s="182"/>
      <c r="I20" s="182"/>
      <c r="J20" s="182"/>
      <c r="K20" s="182"/>
      <c r="L20" s="183"/>
      <c r="M20" s="87">
        <f>1*P5</f>
        <v>0.7228</v>
      </c>
      <c r="N20" s="31"/>
    </row>
    <row r="21" spans="1:14" x14ac:dyDescent="0.25">
      <c r="A21" s="176" t="s">
        <v>102</v>
      </c>
      <c r="B21" s="176"/>
      <c r="C21" s="176"/>
      <c r="D21" s="176"/>
      <c r="E21" s="176"/>
      <c r="F21" s="74">
        <f>2*P5</f>
        <v>1.4456</v>
      </c>
      <c r="G21" s="184" t="s">
        <v>106</v>
      </c>
      <c r="H21" s="184"/>
      <c r="I21" s="184"/>
      <c r="J21" s="184"/>
      <c r="K21" s="184"/>
      <c r="L21" s="184"/>
      <c r="M21" s="87">
        <f>1*P5</f>
        <v>0.7228</v>
      </c>
      <c r="N21" s="31"/>
    </row>
    <row r="22" spans="1:14" x14ac:dyDescent="0.25">
      <c r="A22" s="176" t="s">
        <v>103</v>
      </c>
      <c r="B22" s="176"/>
      <c r="C22" s="176"/>
      <c r="D22" s="176"/>
      <c r="E22" s="176"/>
      <c r="F22" s="74">
        <f>7*P5</f>
        <v>5.0595999999999997</v>
      </c>
      <c r="G22" s="177" t="s">
        <v>80</v>
      </c>
      <c r="H22" s="178"/>
      <c r="I22" s="178"/>
      <c r="J22" s="178"/>
      <c r="K22" s="178"/>
      <c r="L22" s="179"/>
      <c r="M22" s="87">
        <f>0.5*P5</f>
        <v>0.3614</v>
      </c>
      <c r="N22" s="31"/>
    </row>
    <row r="23" spans="1:14" x14ac:dyDescent="0.25">
      <c r="A23" s="176" t="s">
        <v>104</v>
      </c>
      <c r="B23" s="176"/>
      <c r="C23" s="176"/>
      <c r="D23" s="176"/>
      <c r="E23" s="176"/>
      <c r="F23" s="74">
        <f>1*P5</f>
        <v>0.7228</v>
      </c>
      <c r="G23" s="180" t="s">
        <v>107</v>
      </c>
      <c r="H23" s="180"/>
      <c r="I23" s="180"/>
      <c r="J23" s="180"/>
      <c r="K23" s="180"/>
      <c r="L23" s="180"/>
      <c r="M23" s="87">
        <f>2*P5</f>
        <v>1.4456</v>
      </c>
      <c r="N23" s="31"/>
    </row>
    <row r="24" spans="1:14" x14ac:dyDescent="0.25">
      <c r="A24" s="176"/>
      <c r="B24" s="176"/>
      <c r="C24" s="176"/>
      <c r="D24" s="176"/>
      <c r="E24" s="176"/>
      <c r="F24" s="71"/>
      <c r="G24" s="180"/>
      <c r="H24" s="180"/>
      <c r="I24" s="180"/>
      <c r="J24" s="180"/>
      <c r="K24" s="180"/>
      <c r="L24" s="180"/>
      <c r="M24" s="71"/>
      <c r="N24" s="31"/>
    </row>
    <row r="25" spans="1:14" ht="15.75" customHeight="1" x14ac:dyDescent="0.25">
      <c r="A25" s="176"/>
      <c r="B25" s="176"/>
      <c r="C25" s="176"/>
      <c r="D25" s="176"/>
      <c r="E25" s="176"/>
      <c r="F25" s="71"/>
      <c r="G25" s="180"/>
      <c r="H25" s="180"/>
      <c r="I25" s="180"/>
      <c r="J25" s="180"/>
      <c r="K25" s="180"/>
      <c r="L25" s="180"/>
      <c r="M25" s="71"/>
      <c r="N25" s="31"/>
    </row>
    <row r="26" spans="1:14" ht="15.75" hidden="1" customHeight="1" x14ac:dyDescent="0.25">
      <c r="A26" s="188"/>
      <c r="B26" s="189"/>
      <c r="C26" s="189"/>
      <c r="D26" s="189"/>
      <c r="E26" s="190"/>
      <c r="F26" s="71"/>
      <c r="G26" s="185"/>
      <c r="H26" s="186"/>
      <c r="I26" s="186"/>
      <c r="J26" s="186"/>
      <c r="K26" s="186"/>
      <c r="L26" s="187"/>
      <c r="M26" s="71"/>
      <c r="N26" s="31"/>
    </row>
    <row r="27" spans="1:14" ht="15.75" customHeight="1" x14ac:dyDescent="0.25">
      <c r="A27" s="188"/>
      <c r="B27" s="189"/>
      <c r="C27" s="189"/>
      <c r="D27" s="189"/>
      <c r="E27" s="190"/>
      <c r="F27" s="71"/>
      <c r="G27" s="185"/>
      <c r="H27" s="186"/>
      <c r="I27" s="186"/>
      <c r="J27" s="186"/>
      <c r="K27" s="186"/>
      <c r="L27" s="187"/>
      <c r="M27" s="71"/>
      <c r="N27" s="31"/>
    </row>
    <row r="28" spans="1:14" ht="15.75" hidden="1" customHeight="1" x14ac:dyDescent="0.25">
      <c r="A28" s="188"/>
      <c r="B28" s="189"/>
      <c r="C28" s="189"/>
      <c r="D28" s="189"/>
      <c r="E28" s="190"/>
      <c r="F28" s="36"/>
      <c r="G28" s="185"/>
      <c r="H28" s="186"/>
      <c r="I28" s="186"/>
      <c r="J28" s="186"/>
      <c r="K28" s="186"/>
      <c r="L28" s="187"/>
      <c r="M28" s="36"/>
      <c r="N28" s="31"/>
    </row>
    <row r="29" spans="1:14" ht="15.75" customHeight="1" x14ac:dyDescent="0.25">
      <c r="A29" s="188"/>
      <c r="B29" s="189"/>
      <c r="C29" s="189"/>
      <c r="D29" s="189"/>
      <c r="E29" s="190"/>
      <c r="F29" s="36"/>
      <c r="G29" s="97"/>
      <c r="H29" s="97"/>
      <c r="I29" s="97"/>
      <c r="J29" s="97"/>
      <c r="K29" s="97"/>
      <c r="L29" s="97"/>
      <c r="M29" s="36"/>
      <c r="N29" s="31"/>
    </row>
    <row r="30" spans="1:14" ht="15.75" customHeight="1" x14ac:dyDescent="0.25">
      <c r="A30" s="188"/>
      <c r="B30" s="189"/>
      <c r="C30" s="189"/>
      <c r="D30" s="189"/>
      <c r="E30" s="190"/>
      <c r="F30" s="36"/>
      <c r="G30" s="185"/>
      <c r="H30" s="186"/>
      <c r="I30" s="186"/>
      <c r="J30" s="186"/>
      <c r="K30" s="186"/>
      <c r="L30" s="187"/>
      <c r="M30" s="36"/>
      <c r="N30" s="31"/>
    </row>
    <row r="31" spans="1:14" ht="15.75" hidden="1" customHeight="1" x14ac:dyDescent="0.25">
      <c r="A31" s="188"/>
      <c r="B31" s="189"/>
      <c r="C31" s="189"/>
      <c r="D31" s="189"/>
      <c r="E31" s="190"/>
      <c r="F31" s="36"/>
      <c r="G31" s="185"/>
      <c r="H31" s="186"/>
      <c r="I31" s="186"/>
      <c r="J31" s="186"/>
      <c r="K31" s="186"/>
      <c r="L31" s="187"/>
      <c r="M31" s="36"/>
      <c r="N31" s="31"/>
    </row>
    <row r="32" spans="1:14" ht="15.75" hidden="1" customHeight="1" x14ac:dyDescent="0.25">
      <c r="A32" s="188"/>
      <c r="B32" s="189"/>
      <c r="C32" s="189"/>
      <c r="D32" s="189"/>
      <c r="E32" s="190"/>
      <c r="F32" s="36"/>
      <c r="G32" s="185"/>
      <c r="H32" s="186"/>
      <c r="I32" s="186"/>
      <c r="J32" s="186"/>
      <c r="K32" s="186"/>
      <c r="L32" s="187"/>
      <c r="M32" s="36"/>
      <c r="N32" s="31"/>
    </row>
    <row r="33" spans="1:16" ht="15.75" hidden="1" customHeight="1" x14ac:dyDescent="0.25">
      <c r="A33" s="188"/>
      <c r="B33" s="189"/>
      <c r="C33" s="189"/>
      <c r="D33" s="189"/>
      <c r="E33" s="190"/>
      <c r="F33" s="36"/>
      <c r="G33" s="185"/>
      <c r="H33" s="186"/>
      <c r="I33" s="186"/>
      <c r="J33" s="186"/>
      <c r="K33" s="186"/>
      <c r="L33" s="187"/>
      <c r="M33" s="36"/>
      <c r="N33" s="31"/>
    </row>
    <row r="34" spans="1:16" ht="15.75" hidden="1" customHeight="1" x14ac:dyDescent="0.25">
      <c r="A34" s="188"/>
      <c r="B34" s="189"/>
      <c r="C34" s="189"/>
      <c r="D34" s="189"/>
      <c r="E34" s="190"/>
      <c r="F34" s="36"/>
      <c r="G34" s="185"/>
      <c r="H34" s="186"/>
      <c r="I34" s="186"/>
      <c r="J34" s="186"/>
      <c r="K34" s="186"/>
      <c r="L34" s="187"/>
      <c r="M34" s="36"/>
      <c r="N34" s="31"/>
    </row>
    <row r="35" spans="1:16" ht="15.75" hidden="1" customHeight="1" x14ac:dyDescent="0.25">
      <c r="A35" s="188"/>
      <c r="B35" s="189"/>
      <c r="C35" s="189"/>
      <c r="D35" s="189"/>
      <c r="E35" s="190"/>
      <c r="F35" s="36"/>
      <c r="G35" s="185"/>
      <c r="H35" s="186"/>
      <c r="I35" s="186"/>
      <c r="J35" s="186"/>
      <c r="K35" s="186"/>
      <c r="L35" s="187"/>
      <c r="M35" s="36"/>
      <c r="N35" s="31"/>
    </row>
    <row r="36" spans="1:16" ht="15.75" hidden="1" customHeight="1" x14ac:dyDescent="0.25">
      <c r="A36" s="188"/>
      <c r="B36" s="189"/>
      <c r="C36" s="189"/>
      <c r="D36" s="189"/>
      <c r="E36" s="190"/>
      <c r="F36" s="36"/>
      <c r="G36" s="185"/>
      <c r="H36" s="186"/>
      <c r="I36" s="186"/>
      <c r="J36" s="186"/>
      <c r="K36" s="186"/>
      <c r="L36" s="187"/>
      <c r="M36" s="36"/>
      <c r="N36" s="31"/>
    </row>
    <row r="37" spans="1:16" x14ac:dyDescent="0.25">
      <c r="A37" s="192"/>
      <c r="B37" s="192"/>
      <c r="C37" s="192"/>
      <c r="D37" s="192"/>
      <c r="E37" s="192"/>
      <c r="F37" s="36"/>
      <c r="G37" s="180"/>
      <c r="H37" s="180"/>
      <c r="I37" s="180"/>
      <c r="J37" s="180"/>
      <c r="K37" s="180"/>
      <c r="L37" s="180"/>
      <c r="M37" s="36"/>
      <c r="N37" s="31"/>
    </row>
    <row r="38" spans="1:16" x14ac:dyDescent="0.25">
      <c r="A38" s="192"/>
      <c r="B38" s="192"/>
      <c r="C38" s="192"/>
      <c r="D38" s="192"/>
      <c r="E38" s="192"/>
      <c r="F38" s="36"/>
      <c r="G38" s="180"/>
      <c r="H38" s="180"/>
      <c r="I38" s="180"/>
      <c r="J38" s="180"/>
      <c r="K38" s="180"/>
      <c r="L38" s="180"/>
      <c r="M38" s="36"/>
      <c r="N38" s="31"/>
    </row>
    <row r="39" spans="1:16" x14ac:dyDescent="0.25">
      <c r="A39" s="191"/>
      <c r="B39" s="191"/>
      <c r="C39" s="191"/>
      <c r="D39" s="191"/>
      <c r="E39" s="191"/>
      <c r="F39" s="36"/>
      <c r="G39" s="180"/>
      <c r="H39" s="180"/>
      <c r="I39" s="180"/>
      <c r="J39" s="180"/>
      <c r="K39" s="180"/>
      <c r="L39" s="180"/>
      <c r="M39" s="36"/>
      <c r="N39" s="31"/>
    </row>
    <row r="40" spans="1:16" x14ac:dyDescent="0.25">
      <c r="A40" s="191"/>
      <c r="B40" s="191"/>
      <c r="C40" s="191"/>
      <c r="D40" s="191"/>
      <c r="E40" s="191"/>
      <c r="F40" s="36"/>
      <c r="G40" s="180"/>
      <c r="H40" s="180"/>
      <c r="I40" s="180"/>
      <c r="J40" s="180"/>
      <c r="K40" s="180"/>
      <c r="L40" s="180"/>
      <c r="M40" s="36"/>
      <c r="N40" s="31"/>
    </row>
    <row r="41" spans="1:16" x14ac:dyDescent="0.25">
      <c r="A41" s="191"/>
      <c r="B41" s="191"/>
      <c r="C41" s="191"/>
      <c r="D41" s="191"/>
      <c r="E41" s="191"/>
      <c r="F41" s="36"/>
      <c r="G41" s="180"/>
      <c r="H41" s="180"/>
      <c r="I41" s="180"/>
      <c r="J41" s="180"/>
      <c r="K41" s="180"/>
      <c r="L41" s="180"/>
      <c r="M41" s="36"/>
      <c r="N41" s="31"/>
    </row>
    <row r="42" spans="1:16" x14ac:dyDescent="0.25">
      <c r="A42" s="191"/>
      <c r="B42" s="191"/>
      <c r="C42" s="191"/>
      <c r="D42" s="191"/>
      <c r="E42" s="191"/>
      <c r="F42" s="36"/>
      <c r="G42" s="185"/>
      <c r="H42" s="186"/>
      <c r="I42" s="186"/>
      <c r="J42" s="186"/>
      <c r="K42" s="186"/>
      <c r="L42" s="187"/>
      <c r="M42" s="36"/>
      <c r="N42" s="31"/>
    </row>
    <row r="43" spans="1:16" ht="15" customHeight="1" x14ac:dyDescent="0.25">
      <c r="A43" s="191"/>
      <c r="B43" s="191"/>
      <c r="C43" s="191"/>
      <c r="D43" s="191"/>
      <c r="E43" s="191"/>
      <c r="F43" s="36"/>
      <c r="G43" s="185"/>
      <c r="H43" s="186"/>
      <c r="I43" s="186"/>
      <c r="J43" s="186"/>
      <c r="K43" s="186"/>
      <c r="L43" s="187"/>
      <c r="M43" s="36"/>
      <c r="N43" s="31"/>
      <c r="P43" s="86">
        <f>M45+F45</f>
        <v>14.811999999999999</v>
      </c>
    </row>
    <row r="44" spans="1:16" ht="15.75" customHeight="1" x14ac:dyDescent="0.25">
      <c r="A44" s="195"/>
      <c r="B44" s="196"/>
      <c r="C44" s="196"/>
      <c r="D44" s="196"/>
      <c r="E44" s="197"/>
      <c r="F44" s="36"/>
      <c r="G44" s="185"/>
      <c r="H44" s="186"/>
      <c r="I44" s="186"/>
      <c r="J44" s="186"/>
      <c r="K44" s="186"/>
      <c r="L44" s="187"/>
      <c r="M44" s="36"/>
      <c r="N44" s="31"/>
    </row>
    <row r="45" spans="1:16" x14ac:dyDescent="0.25">
      <c r="A45" s="193" t="s">
        <v>2</v>
      </c>
      <c r="B45" s="193"/>
      <c r="C45" s="193"/>
      <c r="D45" s="193"/>
      <c r="E45" s="193"/>
      <c r="F45" s="63">
        <f>SUM(F19:F44)</f>
        <v>10.841999999999999</v>
      </c>
      <c r="G45" s="194" t="s">
        <v>2</v>
      </c>
      <c r="H45" s="194"/>
      <c r="I45" s="194"/>
      <c r="J45" s="194"/>
      <c r="K45" s="194"/>
      <c r="L45" s="194"/>
      <c r="M45" s="63">
        <v>3.97</v>
      </c>
      <c r="N45" s="31"/>
      <c r="P45">
        <f>P43/P5</f>
        <v>20.492529053680133</v>
      </c>
    </row>
    <row r="46" spans="1:16" ht="27.75" customHeight="1" x14ac:dyDescent="0.25">
      <c r="A46" s="13" t="s">
        <v>108</v>
      </c>
      <c r="B46" s="13"/>
      <c r="C46" s="13"/>
      <c r="D46" s="13"/>
      <c r="E46" s="98"/>
      <c r="F46" s="31"/>
      <c r="G46" s="31"/>
      <c r="H46" s="31"/>
      <c r="I46" s="31"/>
      <c r="J46" s="31"/>
      <c r="K46" s="31"/>
      <c r="L46" s="31"/>
      <c r="M46" s="31"/>
      <c r="N46" s="31"/>
    </row>
    <row r="47" spans="1:16" ht="12.75" customHeight="1" x14ac:dyDescent="0.25">
      <c r="A47" s="13"/>
      <c r="B47" s="11"/>
      <c r="C47" s="11"/>
      <c r="D47" s="1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16" ht="15" customHeight="1" x14ac:dyDescent="0.25">
      <c r="A48" s="204" t="s">
        <v>78</v>
      </c>
      <c r="B48" s="205"/>
      <c r="C48" s="205"/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31"/>
    </row>
    <row r="49" spans="1:16" ht="60" x14ac:dyDescent="0.25">
      <c r="A49" s="206" t="s">
        <v>3</v>
      </c>
      <c r="B49" s="206"/>
      <c r="C49" s="206"/>
      <c r="D49" s="206"/>
      <c r="E49" s="206"/>
      <c r="F49" s="16" t="s">
        <v>4</v>
      </c>
      <c r="G49" s="16" t="s">
        <v>0</v>
      </c>
      <c r="H49" s="16" t="s">
        <v>47</v>
      </c>
      <c r="I49" s="16" t="s">
        <v>49</v>
      </c>
      <c r="J49" s="16" t="s">
        <v>71</v>
      </c>
      <c r="K49" s="16" t="s">
        <v>82</v>
      </c>
      <c r="L49" s="16" t="s">
        <v>53</v>
      </c>
      <c r="M49" s="31"/>
      <c r="N49" s="31"/>
    </row>
    <row r="50" spans="1:16" hidden="1" x14ac:dyDescent="0.25">
      <c r="A50" s="202"/>
      <c r="B50" s="202"/>
      <c r="C50" s="202"/>
      <c r="D50" s="202"/>
      <c r="E50" s="202"/>
      <c r="F50" s="56"/>
      <c r="G50" s="56"/>
      <c r="H50" s="56"/>
      <c r="I50" s="56"/>
      <c r="J50" s="90"/>
      <c r="K50" s="90"/>
      <c r="L50" s="90"/>
      <c r="M50" s="31"/>
      <c r="N50" s="31"/>
    </row>
    <row r="51" spans="1:16" hidden="1" x14ac:dyDescent="0.25">
      <c r="A51" s="202"/>
      <c r="B51" s="202"/>
      <c r="C51" s="202"/>
      <c r="D51" s="202"/>
      <c r="E51" s="202"/>
      <c r="F51" s="56"/>
      <c r="G51" s="56"/>
      <c r="H51" s="56"/>
      <c r="I51" s="56"/>
      <c r="J51" s="90"/>
      <c r="K51" s="90"/>
      <c r="L51" s="90"/>
      <c r="M51" s="31"/>
      <c r="N51" s="31"/>
    </row>
    <row r="52" spans="1:16" x14ac:dyDescent="0.25">
      <c r="A52" s="207">
        <v>1</v>
      </c>
      <c r="B52" s="208"/>
      <c r="C52" s="208"/>
      <c r="D52" s="208"/>
      <c r="E52" s="209"/>
      <c r="F52" s="56">
        <v>2</v>
      </c>
      <c r="G52" s="56">
        <v>3</v>
      </c>
      <c r="H52" s="56" t="s">
        <v>48</v>
      </c>
      <c r="I52" s="56" t="s">
        <v>50</v>
      </c>
      <c r="J52" s="51">
        <v>6</v>
      </c>
      <c r="K52" s="51" t="s">
        <v>52</v>
      </c>
      <c r="L52" s="51" t="s">
        <v>40</v>
      </c>
      <c r="M52" s="31"/>
      <c r="N52" s="31"/>
    </row>
    <row r="53" spans="1:16" x14ac:dyDescent="0.25">
      <c r="A53" s="180" t="s">
        <v>75</v>
      </c>
      <c r="B53" s="180"/>
      <c r="C53" s="180"/>
      <c r="D53" s="180"/>
      <c r="E53" s="180"/>
      <c r="F53" s="20">
        <v>26954.5</v>
      </c>
      <c r="G53" s="21">
        <v>10.84</v>
      </c>
      <c r="H53" s="20">
        <v>3506241.02</v>
      </c>
      <c r="I53" s="70">
        <v>4565125.78</v>
      </c>
      <c r="J53" s="30">
        <v>2453</v>
      </c>
      <c r="K53" s="20">
        <f>I53/J53</f>
        <v>1861.0378230737872</v>
      </c>
      <c r="L53" s="20">
        <f>I53/6315890.55*100</f>
        <v>72.28000143226042</v>
      </c>
      <c r="M53" s="31"/>
      <c r="N53" s="31"/>
    </row>
    <row r="54" spans="1:16" ht="15.75" thickBot="1" x14ac:dyDescent="0.3">
      <c r="A54" s="198"/>
      <c r="B54" s="198"/>
      <c r="C54" s="198"/>
      <c r="D54" s="198"/>
      <c r="E54" s="198"/>
      <c r="F54" s="20"/>
      <c r="G54" s="20"/>
      <c r="H54" s="20"/>
      <c r="I54" s="30"/>
      <c r="J54" s="21"/>
      <c r="K54" s="17"/>
      <c r="L54" s="17"/>
      <c r="M54" s="31"/>
      <c r="N54" s="31"/>
      <c r="P54" s="152">
        <f>H53+H96</f>
        <v>5028511.9399999995</v>
      </c>
    </row>
    <row r="55" spans="1:16" ht="15.75" hidden="1" thickBot="1" x14ac:dyDescent="0.3">
      <c r="A55" s="202"/>
      <c r="B55" s="202"/>
      <c r="C55" s="202"/>
      <c r="D55" s="202"/>
      <c r="E55" s="202"/>
      <c r="F55" s="17"/>
      <c r="G55" s="17"/>
      <c r="H55" s="17"/>
      <c r="I55" s="39"/>
      <c r="J55" s="21"/>
      <c r="K55" s="39"/>
      <c r="L55" s="17"/>
      <c r="M55" s="31"/>
      <c r="N55" s="31"/>
    </row>
    <row r="56" spans="1:16" ht="15.75" thickBot="1" x14ac:dyDescent="0.3">
      <c r="A56" s="203" t="s">
        <v>54</v>
      </c>
      <c r="B56" s="203"/>
      <c r="C56" s="203"/>
      <c r="D56" s="203"/>
      <c r="E56" s="203"/>
      <c r="F56" s="99"/>
      <c r="G56" s="99"/>
      <c r="H56" s="100"/>
      <c r="I56" s="58">
        <f>I53</f>
        <v>4565125.78</v>
      </c>
      <c r="J56" s="101"/>
      <c r="K56" s="92">
        <f>K53</f>
        <v>1861.0378230737872</v>
      </c>
      <c r="L56" s="102"/>
      <c r="M56" s="31"/>
      <c r="N56" s="31"/>
      <c r="P56">
        <f>P54/P5</f>
        <v>6956989.4023242937</v>
      </c>
    </row>
    <row r="57" spans="1:16" x14ac:dyDescent="0.25">
      <c r="A57" s="15"/>
      <c r="B57" s="15"/>
      <c r="C57" s="15"/>
      <c r="D57" s="15"/>
      <c r="E57" s="103"/>
      <c r="F57" s="104"/>
      <c r="G57" s="104"/>
      <c r="H57" s="104"/>
      <c r="I57" s="104"/>
      <c r="J57" s="105"/>
      <c r="K57" s="88"/>
      <c r="L57" s="88"/>
      <c r="M57" s="31"/>
      <c r="N57" s="31"/>
    </row>
    <row r="58" spans="1:16" ht="16.5" customHeight="1" x14ac:dyDescent="0.25">
      <c r="A58" s="15"/>
      <c r="B58" s="15"/>
      <c r="C58" s="15"/>
      <c r="D58" s="15"/>
      <c r="E58" s="103"/>
      <c r="F58" s="104"/>
      <c r="G58" s="104"/>
      <c r="H58" s="104"/>
      <c r="I58" s="104"/>
      <c r="J58" s="105"/>
      <c r="K58" s="88"/>
      <c r="L58" s="88"/>
      <c r="M58" s="31"/>
      <c r="N58" s="31"/>
    </row>
    <row r="59" spans="1:16" x14ac:dyDescent="0.25">
      <c r="A59" s="210" t="s">
        <v>6</v>
      </c>
      <c r="B59" s="210"/>
      <c r="C59" s="210"/>
      <c r="D59" s="210"/>
      <c r="E59" s="210"/>
      <c r="F59" s="210"/>
      <c r="G59" s="210"/>
      <c r="H59" s="210"/>
      <c r="I59" s="210"/>
      <c r="J59" s="210"/>
      <c r="K59" s="210"/>
      <c r="L59" s="210"/>
      <c r="M59" s="210"/>
      <c r="N59" s="31"/>
    </row>
    <row r="60" spans="1:16" ht="73.5" customHeight="1" x14ac:dyDescent="0.25">
      <c r="A60" s="206" t="s">
        <v>7</v>
      </c>
      <c r="B60" s="206"/>
      <c r="C60" s="206"/>
      <c r="D60" s="206"/>
      <c r="E60" s="206"/>
      <c r="F60" s="16" t="s">
        <v>5</v>
      </c>
      <c r="G60" s="16" t="s">
        <v>63</v>
      </c>
      <c r="H60" s="16" t="s">
        <v>44</v>
      </c>
      <c r="I60" s="16" t="s">
        <v>55</v>
      </c>
      <c r="J60" s="16" t="s">
        <v>71</v>
      </c>
      <c r="K60" s="16" t="s">
        <v>82</v>
      </c>
      <c r="L60" s="31"/>
      <c r="M60" s="31"/>
      <c r="N60" s="31"/>
    </row>
    <row r="61" spans="1:16" ht="18.75" customHeight="1" x14ac:dyDescent="0.25">
      <c r="A61" s="211">
        <v>1</v>
      </c>
      <c r="B61" s="212"/>
      <c r="C61" s="212"/>
      <c r="D61" s="212"/>
      <c r="E61" s="213"/>
      <c r="F61" s="16">
        <v>2</v>
      </c>
      <c r="G61" s="16">
        <v>3</v>
      </c>
      <c r="H61" s="44">
        <v>4</v>
      </c>
      <c r="I61" s="44">
        <v>5</v>
      </c>
      <c r="J61" s="106">
        <v>6</v>
      </c>
      <c r="K61" s="106" t="s">
        <v>52</v>
      </c>
      <c r="L61" s="31"/>
      <c r="M61" s="107"/>
      <c r="N61" s="31"/>
    </row>
    <row r="62" spans="1:16" x14ac:dyDescent="0.25">
      <c r="A62" s="215" t="s">
        <v>10</v>
      </c>
      <c r="B62" s="215"/>
      <c r="C62" s="215"/>
      <c r="D62" s="215"/>
      <c r="E62" s="215"/>
      <c r="F62" s="17" t="s">
        <v>13</v>
      </c>
      <c r="G62" s="21">
        <f>I62/H62</f>
        <v>8.5290440414884401</v>
      </c>
      <c r="H62" s="20">
        <v>8942.25</v>
      </c>
      <c r="I62" s="20">
        <f>105518.6*P5</f>
        <v>76268.84408000001</v>
      </c>
      <c r="J62" s="30">
        <v>2453</v>
      </c>
      <c r="K62" s="20">
        <f>I62/J62</f>
        <v>31.092068520179375</v>
      </c>
      <c r="L62" s="31"/>
      <c r="M62" s="108"/>
      <c r="N62" s="31"/>
    </row>
    <row r="63" spans="1:16" x14ac:dyDescent="0.25">
      <c r="A63" s="215" t="s">
        <v>11</v>
      </c>
      <c r="B63" s="215"/>
      <c r="C63" s="215"/>
      <c r="D63" s="215"/>
      <c r="E63" s="215"/>
      <c r="F63" s="17" t="s">
        <v>14</v>
      </c>
      <c r="G63" s="20">
        <f>I63/H63</f>
        <v>134.44072030431667</v>
      </c>
      <c r="H63" s="20">
        <v>1813.9</v>
      </c>
      <c r="I63" s="20">
        <f>337385.2*P5</f>
        <v>243862.02256000001</v>
      </c>
      <c r="J63" s="30">
        <v>2453</v>
      </c>
      <c r="K63" s="20">
        <f>I63/J63</f>
        <v>99.413788242967797</v>
      </c>
      <c r="L63" s="31"/>
      <c r="M63" s="31"/>
      <c r="N63" s="31"/>
    </row>
    <row r="64" spans="1:16" x14ac:dyDescent="0.25">
      <c r="A64" s="215" t="s">
        <v>56</v>
      </c>
      <c r="B64" s="215"/>
      <c r="C64" s="215"/>
      <c r="D64" s="215"/>
      <c r="E64" s="215"/>
      <c r="F64" s="17" t="s">
        <v>15</v>
      </c>
      <c r="G64" s="20">
        <f t="shared" ref="G64:G65" si="0">I64/H64</f>
        <v>433.70678239389173</v>
      </c>
      <c r="H64" s="20">
        <v>44.53</v>
      </c>
      <c r="I64" s="20">
        <f>26719.65*P5</f>
        <v>19312.963019999999</v>
      </c>
      <c r="J64" s="30">
        <v>2453</v>
      </c>
      <c r="K64" s="20">
        <f>I64/J64</f>
        <v>7.8732013942111694</v>
      </c>
      <c r="L64" s="31"/>
      <c r="M64" s="31"/>
      <c r="N64" s="31"/>
    </row>
    <row r="65" spans="1:14" x14ac:dyDescent="0.25">
      <c r="A65" s="201" t="s">
        <v>12</v>
      </c>
      <c r="B65" s="201"/>
      <c r="C65" s="201"/>
      <c r="D65" s="201"/>
      <c r="E65" s="201"/>
      <c r="F65" s="39" t="s">
        <v>15</v>
      </c>
      <c r="G65" s="20">
        <f t="shared" si="0"/>
        <v>451.02708414810064</v>
      </c>
      <c r="H65" s="32">
        <v>62.39</v>
      </c>
      <c r="I65" s="32">
        <f>38931.35*P5</f>
        <v>28139.57978</v>
      </c>
      <c r="J65" s="30">
        <v>2453</v>
      </c>
      <c r="K65" s="32">
        <f>I65/J65</f>
        <v>11.471496037505096</v>
      </c>
      <c r="L65" s="31"/>
      <c r="M65" s="31"/>
      <c r="N65" s="31"/>
    </row>
    <row r="66" spans="1:14" ht="15.75" thickBot="1" x14ac:dyDescent="0.3">
      <c r="A66" s="201" t="s">
        <v>12</v>
      </c>
      <c r="B66" s="201"/>
      <c r="C66" s="201"/>
      <c r="D66" s="201"/>
      <c r="E66" s="201"/>
      <c r="F66" s="39" t="s">
        <v>15</v>
      </c>
      <c r="G66" s="20"/>
      <c r="H66" s="32"/>
      <c r="I66" s="32">
        <f>11345.2*P5</f>
        <v>8200.3105599999999</v>
      </c>
      <c r="J66" s="30">
        <v>2453</v>
      </c>
      <c r="K66" s="32">
        <f>I66/J66</f>
        <v>3.3429720994700367</v>
      </c>
      <c r="L66" s="31"/>
      <c r="M66" s="31"/>
      <c r="N66" s="31"/>
    </row>
    <row r="67" spans="1:14" ht="15.75" thickBot="1" x14ac:dyDescent="0.3">
      <c r="A67" s="216" t="s">
        <v>16</v>
      </c>
      <c r="B67" s="217"/>
      <c r="C67" s="217"/>
      <c r="D67" s="217"/>
      <c r="E67" s="218"/>
      <c r="F67" s="40"/>
      <c r="G67" s="40"/>
      <c r="H67" s="40"/>
      <c r="I67" s="58">
        <f>SUM(I62:I66)</f>
        <v>375783.72000000009</v>
      </c>
      <c r="J67" s="33"/>
      <c r="K67" s="42">
        <f>SUM(K62:K66)</f>
        <v>153.19352629433348</v>
      </c>
      <c r="L67" s="31"/>
      <c r="M67" s="31"/>
      <c r="N67" s="31"/>
    </row>
    <row r="68" spans="1:14" ht="31.5" customHeight="1" x14ac:dyDescent="0.25">
      <c r="A68" s="34"/>
      <c r="B68" s="34"/>
      <c r="C68" s="34"/>
      <c r="D68" s="34"/>
      <c r="E68" s="31"/>
      <c r="F68" s="31"/>
      <c r="G68" s="31"/>
      <c r="H68" s="31"/>
      <c r="I68" s="31"/>
      <c r="J68" s="31"/>
      <c r="K68" s="31"/>
      <c r="L68" s="31"/>
      <c r="M68" s="31"/>
      <c r="N68" s="31"/>
    </row>
    <row r="69" spans="1:14" x14ac:dyDescent="0.25">
      <c r="A69" s="210" t="s">
        <v>17</v>
      </c>
      <c r="B69" s="210"/>
      <c r="C69" s="210"/>
      <c r="D69" s="210"/>
      <c r="E69" s="210"/>
      <c r="F69" s="210"/>
      <c r="G69" s="210"/>
      <c r="H69" s="210"/>
      <c r="I69" s="210"/>
      <c r="J69" s="210"/>
      <c r="K69" s="210"/>
      <c r="L69" s="210"/>
      <c r="M69" s="210"/>
      <c r="N69" s="31"/>
    </row>
    <row r="70" spans="1:14" x14ac:dyDescent="0.25">
      <c r="A70" s="11"/>
      <c r="B70" s="11"/>
      <c r="C70" s="11"/>
      <c r="D70" s="11"/>
      <c r="E70" s="31"/>
      <c r="F70" s="31"/>
      <c r="G70" s="31"/>
      <c r="H70" s="31"/>
      <c r="I70" s="31"/>
      <c r="J70" s="31"/>
      <c r="K70" s="31"/>
      <c r="L70" s="31"/>
      <c r="M70" s="31"/>
      <c r="N70" s="31"/>
    </row>
    <row r="71" spans="1:14" ht="60" x14ac:dyDescent="0.25">
      <c r="A71" s="214" t="s">
        <v>19</v>
      </c>
      <c r="B71" s="214"/>
      <c r="C71" s="214"/>
      <c r="D71" s="214"/>
      <c r="E71" s="214"/>
      <c r="F71" s="44" t="s">
        <v>5</v>
      </c>
      <c r="G71" s="44" t="s">
        <v>8</v>
      </c>
      <c r="H71" s="18" t="s">
        <v>58</v>
      </c>
      <c r="I71" s="16" t="s">
        <v>55</v>
      </c>
      <c r="J71" s="16" t="s">
        <v>71</v>
      </c>
      <c r="K71" s="16" t="s">
        <v>82</v>
      </c>
      <c r="L71" s="31"/>
      <c r="M71" s="31"/>
      <c r="N71" s="31"/>
    </row>
    <row r="72" spans="1:14" x14ac:dyDescent="0.25">
      <c r="A72" s="184" t="s">
        <v>109</v>
      </c>
      <c r="B72" s="184"/>
      <c r="C72" s="184"/>
      <c r="D72" s="184"/>
      <c r="E72" s="184"/>
      <c r="F72" s="36" t="s">
        <v>18</v>
      </c>
      <c r="G72" s="36">
        <v>1</v>
      </c>
      <c r="H72" s="67"/>
      <c r="I72" s="20">
        <f>1000*P5</f>
        <v>722.8</v>
      </c>
      <c r="J72" s="30">
        <v>2453</v>
      </c>
      <c r="K72" s="41">
        <f t="shared" ref="K72:K73" si="1">I72/J72</f>
        <v>0.29465960048919687</v>
      </c>
      <c r="L72" s="31"/>
      <c r="M72" s="31"/>
      <c r="N72" s="31"/>
    </row>
    <row r="73" spans="1:14" ht="33.75" customHeight="1" thickBot="1" x14ac:dyDescent="0.3">
      <c r="A73" s="199" t="s">
        <v>77</v>
      </c>
      <c r="B73" s="199"/>
      <c r="C73" s="199"/>
      <c r="D73" s="199"/>
      <c r="E73" s="200"/>
      <c r="F73" s="36" t="s">
        <v>18</v>
      </c>
      <c r="G73" s="36">
        <v>1</v>
      </c>
      <c r="H73" s="68"/>
      <c r="I73" s="69">
        <f>18000*P5</f>
        <v>13010.4</v>
      </c>
      <c r="J73" s="30">
        <v>2453</v>
      </c>
      <c r="K73" s="41">
        <f t="shared" si="1"/>
        <v>5.3038728088055445</v>
      </c>
      <c r="L73" s="31"/>
      <c r="M73" s="88"/>
      <c r="N73" s="31"/>
    </row>
    <row r="74" spans="1:14" ht="15.75" thickBot="1" x14ac:dyDescent="0.3">
      <c r="A74" s="22" t="s">
        <v>62</v>
      </c>
      <c r="B74" s="23"/>
      <c r="C74" s="23"/>
      <c r="D74" s="23"/>
      <c r="E74" s="75"/>
      <c r="F74" s="75"/>
      <c r="G74" s="75"/>
      <c r="H74" s="75"/>
      <c r="I74" s="110">
        <f>SUM(I72:I73)</f>
        <v>13733.199999999999</v>
      </c>
      <c r="J74" s="31"/>
      <c r="K74" s="92">
        <f>SUM(K72:K73)</f>
        <v>5.5985324092947417</v>
      </c>
      <c r="L74" s="31"/>
      <c r="M74" s="31"/>
      <c r="N74" s="31"/>
    </row>
    <row r="75" spans="1:14" ht="28.5" customHeight="1" x14ac:dyDescent="0.25">
      <c r="A75" s="11"/>
      <c r="B75" s="11"/>
      <c r="C75" s="11"/>
      <c r="D75" s="1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1:14" x14ac:dyDescent="0.25">
      <c r="A76" s="210" t="s">
        <v>57</v>
      </c>
      <c r="B76" s="210"/>
      <c r="C76" s="210"/>
      <c r="D76" s="210"/>
      <c r="E76" s="210"/>
      <c r="F76" s="210"/>
      <c r="G76" s="210"/>
      <c r="H76" s="210"/>
      <c r="I76" s="210"/>
      <c r="J76" s="210"/>
      <c r="K76" s="210"/>
      <c r="L76" s="210"/>
      <c r="M76" s="210"/>
      <c r="N76" s="31"/>
    </row>
    <row r="77" spans="1:14" x14ac:dyDescent="0.25">
      <c r="A77" s="11"/>
      <c r="B77" s="11"/>
      <c r="C77" s="11"/>
      <c r="D77" s="1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1:14" ht="75" x14ac:dyDescent="0.25">
      <c r="A78" s="206" t="s">
        <v>19</v>
      </c>
      <c r="B78" s="206"/>
      <c r="C78" s="206"/>
      <c r="D78" s="206"/>
      <c r="E78" s="206"/>
      <c r="F78" s="16" t="s">
        <v>65</v>
      </c>
      <c r="G78" s="16" t="s">
        <v>9</v>
      </c>
      <c r="H78" s="16" t="s">
        <v>55</v>
      </c>
      <c r="I78" s="16" t="s">
        <v>71</v>
      </c>
      <c r="J78" s="16" t="s">
        <v>82</v>
      </c>
      <c r="K78" s="31"/>
      <c r="L78" s="31"/>
      <c r="M78" s="31"/>
      <c r="N78" s="31"/>
    </row>
    <row r="79" spans="1:14" x14ac:dyDescent="0.25">
      <c r="A79" s="185" t="s">
        <v>139</v>
      </c>
      <c r="B79" s="186"/>
      <c r="C79" s="186"/>
      <c r="D79" s="186"/>
      <c r="E79" s="187"/>
      <c r="F79" s="16"/>
      <c r="G79" s="44"/>
      <c r="H79" s="65">
        <f>72000*P5</f>
        <v>52041.599999999999</v>
      </c>
      <c r="I79" s="30">
        <v>2453</v>
      </c>
      <c r="J79" s="37">
        <f t="shared" ref="J79:J80" si="2">H79/I79</f>
        <v>21.215491235222178</v>
      </c>
      <c r="K79" s="31"/>
      <c r="L79" s="31"/>
      <c r="M79" s="31"/>
      <c r="N79" s="31"/>
    </row>
    <row r="80" spans="1:14" ht="15.75" thickBot="1" x14ac:dyDescent="0.3">
      <c r="A80" s="185" t="s">
        <v>140</v>
      </c>
      <c r="B80" s="186"/>
      <c r="C80" s="186"/>
      <c r="D80" s="186"/>
      <c r="E80" s="187"/>
      <c r="F80" s="16"/>
      <c r="G80" s="44"/>
      <c r="H80" s="65">
        <f>2000*P5</f>
        <v>1445.6</v>
      </c>
      <c r="I80" s="30">
        <v>2453</v>
      </c>
      <c r="J80" s="37">
        <f t="shared" si="2"/>
        <v>0.58931920097839374</v>
      </c>
      <c r="K80" s="31"/>
      <c r="L80" s="31"/>
      <c r="M80" s="31"/>
      <c r="N80" s="31"/>
    </row>
    <row r="81" spans="1:14" ht="20.25" customHeight="1" thickBot="1" x14ac:dyDescent="0.3">
      <c r="A81" s="222" t="s">
        <v>61</v>
      </c>
      <c r="B81" s="223"/>
      <c r="C81" s="223"/>
      <c r="D81" s="223"/>
      <c r="E81" s="224"/>
      <c r="F81" s="111"/>
      <c r="G81" s="111"/>
      <c r="H81" s="58">
        <f>SUM(H79:H80)</f>
        <v>53487.199999999997</v>
      </c>
      <c r="I81" s="31"/>
      <c r="J81" s="38">
        <f>SUM(J79:J80)</f>
        <v>21.804810436200572</v>
      </c>
      <c r="K81" s="31"/>
      <c r="L81" s="112"/>
      <c r="M81" s="31"/>
      <c r="N81" s="31"/>
    </row>
    <row r="82" spans="1:14" ht="20.25" customHeight="1" x14ac:dyDescent="0.25">
      <c r="A82" s="72"/>
      <c r="B82" s="73"/>
      <c r="C82" s="73"/>
      <c r="D82" s="73"/>
      <c r="E82" s="113"/>
      <c r="F82" s="113"/>
      <c r="G82" s="113"/>
      <c r="H82" s="114"/>
      <c r="I82" s="109"/>
      <c r="J82" s="115"/>
      <c r="K82" s="31"/>
      <c r="L82" s="112"/>
      <c r="M82" s="31"/>
      <c r="N82" s="31"/>
    </row>
    <row r="83" spans="1:14" ht="31.5" customHeight="1" x14ac:dyDescent="0.25">
      <c r="A83" s="225" t="s">
        <v>59</v>
      </c>
      <c r="B83" s="225"/>
      <c r="C83" s="225"/>
      <c r="D83" s="225"/>
      <c r="E83" s="225"/>
      <c r="F83" s="226"/>
      <c r="G83" s="226"/>
      <c r="H83" s="226"/>
      <c r="I83" s="226"/>
      <c r="J83" s="226"/>
      <c r="K83" s="226"/>
      <c r="L83" s="226"/>
      <c r="M83" s="226"/>
      <c r="N83" s="226"/>
    </row>
    <row r="84" spans="1:14" ht="60" x14ac:dyDescent="0.25">
      <c r="A84" s="206" t="s">
        <v>20</v>
      </c>
      <c r="B84" s="206"/>
      <c r="C84" s="206"/>
      <c r="D84" s="206"/>
      <c r="E84" s="206"/>
      <c r="F84" s="16" t="s">
        <v>5</v>
      </c>
      <c r="G84" s="16" t="s">
        <v>8</v>
      </c>
      <c r="H84" s="16" t="s">
        <v>44</v>
      </c>
      <c r="I84" s="16" t="s">
        <v>21</v>
      </c>
      <c r="J84" s="16" t="s">
        <v>55</v>
      </c>
      <c r="K84" s="44" t="s">
        <v>71</v>
      </c>
      <c r="L84" s="16" t="s">
        <v>82</v>
      </c>
      <c r="M84" s="31"/>
      <c r="N84" s="31"/>
    </row>
    <row r="85" spans="1:14" ht="31.5" customHeight="1" x14ac:dyDescent="0.25">
      <c r="A85" s="192" t="s">
        <v>22</v>
      </c>
      <c r="B85" s="192"/>
      <c r="C85" s="192"/>
      <c r="D85" s="192"/>
      <c r="E85" s="192"/>
      <c r="F85" s="35" t="s">
        <v>23</v>
      </c>
      <c r="G85" s="36">
        <v>3</v>
      </c>
      <c r="H85" s="64">
        <f>(588+78)</f>
        <v>666</v>
      </c>
      <c r="I85" s="36">
        <v>12</v>
      </c>
      <c r="J85" s="32">
        <f>(14112+936)*P5</f>
        <v>10876.6944</v>
      </c>
      <c r="K85" s="30">
        <v>2453</v>
      </c>
      <c r="L85" s="37">
        <f>J85/K85</f>
        <v>4.4340376681614355</v>
      </c>
      <c r="M85" s="31"/>
      <c r="N85" s="31"/>
    </row>
    <row r="86" spans="1:14" ht="31.5" customHeight="1" x14ac:dyDescent="0.25">
      <c r="A86" s="192" t="s">
        <v>133</v>
      </c>
      <c r="B86" s="192"/>
      <c r="C86" s="192"/>
      <c r="D86" s="192"/>
      <c r="E86" s="192"/>
      <c r="F86" s="35" t="s">
        <v>23</v>
      </c>
      <c r="G86" s="36">
        <v>3</v>
      </c>
      <c r="H86" s="64"/>
      <c r="I86" s="36"/>
      <c r="J86" s="32">
        <f>(26960+6992)*P5</f>
        <v>24540.5056</v>
      </c>
      <c r="K86" s="30">
        <v>2453</v>
      </c>
      <c r="L86" s="37">
        <f>J86/K86</f>
        <v>10.004282755809214</v>
      </c>
      <c r="M86" s="31"/>
      <c r="N86" s="31"/>
    </row>
    <row r="87" spans="1:14" ht="22.5" customHeight="1" thickBot="1" x14ac:dyDescent="0.3">
      <c r="A87" s="192" t="s">
        <v>68</v>
      </c>
      <c r="B87" s="192"/>
      <c r="C87" s="192"/>
      <c r="D87" s="192"/>
      <c r="E87" s="192"/>
      <c r="F87" s="35" t="s">
        <v>69</v>
      </c>
      <c r="G87" s="36">
        <v>1</v>
      </c>
      <c r="H87" s="64">
        <v>1500</v>
      </c>
      <c r="I87" s="36">
        <v>12</v>
      </c>
      <c r="J87" s="32">
        <f>18000*P5</f>
        <v>13010.4</v>
      </c>
      <c r="K87" s="30">
        <v>2453</v>
      </c>
      <c r="L87" s="37">
        <f>J87/K87</f>
        <v>5.3038728088055445</v>
      </c>
      <c r="M87" s="31"/>
      <c r="N87" s="31"/>
    </row>
    <row r="88" spans="1:14" ht="20.25" customHeight="1" thickBot="1" x14ac:dyDescent="0.3">
      <c r="A88" s="219" t="s">
        <v>24</v>
      </c>
      <c r="B88" s="220"/>
      <c r="C88" s="220"/>
      <c r="D88" s="220"/>
      <c r="E88" s="221"/>
      <c r="F88" s="219"/>
      <c r="G88" s="220"/>
      <c r="H88" s="220"/>
      <c r="I88" s="220"/>
      <c r="J88" s="58">
        <f>SUM(J85:J87)</f>
        <v>48427.6</v>
      </c>
      <c r="K88" s="31"/>
      <c r="L88" s="38">
        <f>SUM(L85:L87)</f>
        <v>19.742193232776195</v>
      </c>
      <c r="M88" s="31"/>
      <c r="N88" s="31"/>
    </row>
    <row r="89" spans="1:14" ht="14.25" customHeight="1" x14ac:dyDescent="0.25">
      <c r="A89" s="19"/>
      <c r="B89" s="19"/>
      <c r="C89" s="19"/>
      <c r="D89" s="19"/>
      <c r="E89" s="116"/>
      <c r="F89" s="116"/>
      <c r="G89" s="116"/>
      <c r="H89" s="116"/>
      <c r="I89" s="116"/>
      <c r="J89" s="114"/>
      <c r="K89" s="109"/>
      <c r="L89" s="115"/>
      <c r="M89" s="31"/>
      <c r="N89" s="31"/>
    </row>
    <row r="90" spans="1:14" ht="95.25" hidden="1" customHeight="1" x14ac:dyDescent="0.25">
      <c r="A90" s="11"/>
      <c r="B90" s="11"/>
      <c r="C90" s="11"/>
      <c r="D90" s="11"/>
      <c r="E90" s="31"/>
      <c r="F90" s="31"/>
      <c r="G90" s="31"/>
      <c r="H90" s="31"/>
      <c r="I90" s="31"/>
      <c r="J90" s="31"/>
      <c r="K90" s="31"/>
      <c r="L90" s="108"/>
      <c r="M90" s="108"/>
      <c r="N90" s="31"/>
    </row>
    <row r="91" spans="1:14" ht="12" customHeight="1" x14ac:dyDescent="0.25">
      <c r="A91" s="11"/>
      <c r="B91" s="11"/>
      <c r="C91" s="11"/>
      <c r="D91" s="11"/>
      <c r="E91" s="31"/>
      <c r="F91" s="31"/>
      <c r="G91" s="31"/>
      <c r="H91" s="31"/>
      <c r="I91" s="31"/>
      <c r="J91" s="31"/>
      <c r="K91" s="31"/>
      <c r="L91" s="108"/>
      <c r="M91" s="108"/>
      <c r="N91" s="31"/>
    </row>
    <row r="92" spans="1:14" x14ac:dyDescent="0.25">
      <c r="A92" s="210" t="s">
        <v>79</v>
      </c>
      <c r="B92" s="210"/>
      <c r="C92" s="210"/>
      <c r="D92" s="210"/>
      <c r="E92" s="210"/>
      <c r="F92" s="210"/>
      <c r="G92" s="210"/>
      <c r="H92" s="210"/>
      <c r="I92" s="210"/>
      <c r="J92" s="210"/>
      <c r="K92" s="210"/>
      <c r="L92" s="210"/>
      <c r="M92" s="210"/>
      <c r="N92" s="31"/>
    </row>
    <row r="93" spans="1:14" x14ac:dyDescent="0.25">
      <c r="A93" s="11"/>
      <c r="B93" s="11"/>
      <c r="C93" s="11"/>
      <c r="D93" s="1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1:14" ht="60" x14ac:dyDescent="0.25">
      <c r="A94" s="206" t="s">
        <v>3</v>
      </c>
      <c r="B94" s="206"/>
      <c r="C94" s="206"/>
      <c r="D94" s="206"/>
      <c r="E94" s="206"/>
      <c r="F94" s="16" t="s">
        <v>4</v>
      </c>
      <c r="G94" s="56" t="s">
        <v>0</v>
      </c>
      <c r="H94" s="35" t="s">
        <v>60</v>
      </c>
      <c r="I94" s="35" t="s">
        <v>49</v>
      </c>
      <c r="J94" s="16" t="s">
        <v>71</v>
      </c>
      <c r="K94" s="16" t="s">
        <v>82</v>
      </c>
      <c r="L94" s="16" t="s">
        <v>53</v>
      </c>
      <c r="M94" s="107"/>
      <c r="N94" s="31"/>
    </row>
    <row r="95" spans="1:14" x14ac:dyDescent="0.25">
      <c r="A95" s="227">
        <v>1</v>
      </c>
      <c r="B95" s="228"/>
      <c r="C95" s="228"/>
      <c r="D95" s="228"/>
      <c r="E95" s="229"/>
      <c r="F95" s="44">
        <v>2</v>
      </c>
      <c r="G95" s="36">
        <v>3</v>
      </c>
      <c r="H95" s="44">
        <v>4</v>
      </c>
      <c r="I95" s="44">
        <v>5</v>
      </c>
      <c r="J95" s="106">
        <v>6</v>
      </c>
      <c r="K95" s="117">
        <v>7</v>
      </c>
      <c r="L95" s="118">
        <v>8</v>
      </c>
      <c r="M95" s="107"/>
      <c r="N95" s="109"/>
    </row>
    <row r="96" spans="1:14" ht="15.75" thickBot="1" x14ac:dyDescent="0.3">
      <c r="A96" s="180" t="s">
        <v>76</v>
      </c>
      <c r="B96" s="180"/>
      <c r="C96" s="180"/>
      <c r="D96" s="180"/>
      <c r="E96" s="180"/>
      <c r="F96" s="20">
        <v>31953.63</v>
      </c>
      <c r="G96" s="21">
        <v>3.97</v>
      </c>
      <c r="H96" s="20">
        <v>1522270.92</v>
      </c>
      <c r="I96" s="20">
        <v>1981996.72</v>
      </c>
      <c r="J96" s="30">
        <v>2453</v>
      </c>
      <c r="K96" s="20">
        <f>I96/J96</f>
        <v>807.98887892376683</v>
      </c>
      <c r="L96" s="90">
        <f>I96/2742109.5*100</f>
        <v>72.279999029943923</v>
      </c>
      <c r="M96" s="88"/>
      <c r="N96" s="109"/>
    </row>
    <row r="97" spans="1:14" ht="15.75" hidden="1" thickBot="1" x14ac:dyDescent="0.3">
      <c r="A97" s="181"/>
      <c r="B97" s="182"/>
      <c r="C97" s="182"/>
      <c r="D97" s="182"/>
      <c r="E97" s="183"/>
      <c r="F97" s="20">
        <v>17865.98</v>
      </c>
      <c r="G97" s="50">
        <v>4</v>
      </c>
      <c r="H97" s="30"/>
      <c r="I97" s="21">
        <f>J56</f>
        <v>0</v>
      </c>
      <c r="J97" s="20" t="e">
        <f t="shared" ref="J97:J118" si="3">G97/H97*I97</f>
        <v>#DIV/0!</v>
      </c>
      <c r="K97" s="20">
        <f t="shared" ref="K97:K118" si="4">F97*G97*12*1.302</f>
        <v>1116552.28608</v>
      </c>
      <c r="L97" s="51" t="s">
        <v>40</v>
      </c>
      <c r="M97" s="119" t="e">
        <f t="shared" ref="M97:M121" si="5">J97*K97</f>
        <v>#DIV/0!</v>
      </c>
      <c r="N97" s="109"/>
    </row>
    <row r="98" spans="1:14" ht="15.75" hidden="1" thickBot="1" x14ac:dyDescent="0.3">
      <c r="A98" s="184"/>
      <c r="B98" s="184"/>
      <c r="C98" s="184"/>
      <c r="D98" s="184"/>
      <c r="E98" s="184"/>
      <c r="F98" s="20">
        <v>9544</v>
      </c>
      <c r="G98" s="50">
        <v>1</v>
      </c>
      <c r="H98" s="30"/>
      <c r="I98" s="21">
        <f>J56</f>
        <v>0</v>
      </c>
      <c r="J98" s="20" t="e">
        <f t="shared" si="3"/>
        <v>#DIV/0!</v>
      </c>
      <c r="K98" s="20">
        <f t="shared" si="4"/>
        <v>149115.45600000001</v>
      </c>
      <c r="L98" s="21">
        <f>I98/11277167.39*100</f>
        <v>0</v>
      </c>
      <c r="M98" s="20" t="e">
        <f t="shared" si="5"/>
        <v>#DIV/0!</v>
      </c>
      <c r="N98" s="109"/>
    </row>
    <row r="99" spans="1:14" ht="15" hidden="1" customHeight="1" x14ac:dyDescent="0.3">
      <c r="A99" s="177"/>
      <c r="B99" s="178"/>
      <c r="C99" s="178"/>
      <c r="D99" s="178"/>
      <c r="E99" s="179"/>
      <c r="F99" s="20">
        <v>11560</v>
      </c>
      <c r="G99" s="50">
        <v>1</v>
      </c>
      <c r="H99" s="30"/>
      <c r="I99" s="21">
        <f>J56</f>
        <v>0</v>
      </c>
      <c r="J99" s="20" t="e">
        <f t="shared" si="3"/>
        <v>#DIV/0!</v>
      </c>
      <c r="K99" s="20">
        <f t="shared" si="4"/>
        <v>180613.44</v>
      </c>
      <c r="L99" s="17"/>
      <c r="M99" s="20" t="e">
        <f t="shared" si="5"/>
        <v>#DIV/0!</v>
      </c>
      <c r="N99" s="109"/>
    </row>
    <row r="100" spans="1:14" ht="15.75" hidden="1" thickBot="1" x14ac:dyDescent="0.3">
      <c r="A100" s="180"/>
      <c r="B100" s="180"/>
      <c r="C100" s="180"/>
      <c r="D100" s="180"/>
      <c r="E100" s="180"/>
      <c r="F100" s="20">
        <v>9544</v>
      </c>
      <c r="G100" s="52">
        <v>0.5</v>
      </c>
      <c r="H100" s="30"/>
      <c r="I100" s="21">
        <f>J56</f>
        <v>0</v>
      </c>
      <c r="J100" s="20" t="e">
        <f t="shared" si="3"/>
        <v>#DIV/0!</v>
      </c>
      <c r="K100" s="20">
        <f t="shared" si="4"/>
        <v>74557.728000000003</v>
      </c>
      <c r="L100" s="17"/>
      <c r="M100" s="20" t="e">
        <f t="shared" si="5"/>
        <v>#DIV/0!</v>
      </c>
      <c r="N100" s="109"/>
    </row>
    <row r="101" spans="1:14" ht="15.75" hidden="1" thickBot="1" x14ac:dyDescent="0.3">
      <c r="A101" s="180"/>
      <c r="B101" s="180"/>
      <c r="C101" s="180"/>
      <c r="D101" s="180"/>
      <c r="E101" s="180"/>
      <c r="F101" s="20">
        <v>9544</v>
      </c>
      <c r="G101" s="50">
        <v>1</v>
      </c>
      <c r="H101" s="30"/>
      <c r="I101" s="21">
        <f>J56</f>
        <v>0</v>
      </c>
      <c r="J101" s="20" t="e">
        <f t="shared" si="3"/>
        <v>#DIV/0!</v>
      </c>
      <c r="K101" s="20">
        <f t="shared" si="4"/>
        <v>149115.45600000001</v>
      </c>
      <c r="L101" s="20"/>
      <c r="M101" s="20" t="e">
        <f t="shared" si="5"/>
        <v>#DIV/0!</v>
      </c>
      <c r="N101" s="109"/>
    </row>
    <row r="102" spans="1:14" ht="14.25" hidden="1" customHeight="1" x14ac:dyDescent="0.25">
      <c r="A102" s="180"/>
      <c r="B102" s="180"/>
      <c r="C102" s="180"/>
      <c r="D102" s="180"/>
      <c r="E102" s="180"/>
      <c r="F102" s="20">
        <v>9544</v>
      </c>
      <c r="G102" s="50">
        <v>1</v>
      </c>
      <c r="H102" s="30"/>
      <c r="I102" s="21">
        <f>J56</f>
        <v>0</v>
      </c>
      <c r="J102" s="20" t="e">
        <f t="shared" si="3"/>
        <v>#DIV/0!</v>
      </c>
      <c r="K102" s="20">
        <f t="shared" si="4"/>
        <v>149115.45600000001</v>
      </c>
      <c r="L102" s="31"/>
      <c r="M102" s="20" t="e">
        <f t="shared" si="5"/>
        <v>#DIV/0!</v>
      </c>
      <c r="N102" s="109"/>
    </row>
    <row r="103" spans="1:14" ht="15.75" hidden="1" thickBot="1" x14ac:dyDescent="0.3">
      <c r="A103" s="185"/>
      <c r="B103" s="186"/>
      <c r="C103" s="186"/>
      <c r="D103" s="186"/>
      <c r="E103" s="187"/>
      <c r="F103" s="20">
        <v>9544</v>
      </c>
      <c r="G103" s="20"/>
      <c r="H103" s="30"/>
      <c r="I103" s="21">
        <f>J56</f>
        <v>0</v>
      </c>
      <c r="J103" s="20" t="e">
        <f t="shared" si="3"/>
        <v>#DIV/0!</v>
      </c>
      <c r="K103" s="20">
        <f t="shared" si="4"/>
        <v>0</v>
      </c>
      <c r="L103" s="31"/>
      <c r="M103" s="20" t="e">
        <f t="shared" si="5"/>
        <v>#DIV/0!</v>
      </c>
      <c r="N103" s="109"/>
    </row>
    <row r="104" spans="1:14" ht="15.75" hidden="1" thickBot="1" x14ac:dyDescent="0.3">
      <c r="A104" s="185"/>
      <c r="B104" s="186"/>
      <c r="C104" s="186"/>
      <c r="D104" s="186"/>
      <c r="E104" s="187"/>
      <c r="F104" s="20">
        <v>9544</v>
      </c>
      <c r="G104" s="53">
        <v>0.25</v>
      </c>
      <c r="H104" s="30"/>
      <c r="I104" s="21">
        <f>J56</f>
        <v>0</v>
      </c>
      <c r="J104" s="20" t="e">
        <f t="shared" si="3"/>
        <v>#DIV/0!</v>
      </c>
      <c r="K104" s="20">
        <f t="shared" si="4"/>
        <v>37278.864000000001</v>
      </c>
      <c r="L104" s="31"/>
      <c r="M104" s="20" t="e">
        <f t="shared" si="5"/>
        <v>#DIV/0!</v>
      </c>
      <c r="N104" s="109"/>
    </row>
    <row r="105" spans="1:14" ht="15.75" hidden="1" thickBot="1" x14ac:dyDescent="0.3">
      <c r="A105" s="185"/>
      <c r="B105" s="186"/>
      <c r="C105" s="186"/>
      <c r="D105" s="186"/>
      <c r="E105" s="187"/>
      <c r="F105" s="20">
        <v>9544</v>
      </c>
      <c r="G105" s="20"/>
      <c r="H105" s="30"/>
      <c r="I105" s="21">
        <f>J56</f>
        <v>0</v>
      </c>
      <c r="J105" s="20" t="e">
        <f t="shared" si="3"/>
        <v>#DIV/0!</v>
      </c>
      <c r="K105" s="20">
        <f t="shared" si="4"/>
        <v>0</v>
      </c>
      <c r="L105" s="31"/>
      <c r="M105" s="20" t="e">
        <f t="shared" si="5"/>
        <v>#DIV/0!</v>
      </c>
      <c r="N105" s="109"/>
    </row>
    <row r="106" spans="1:14" ht="15.75" hidden="1" thickBot="1" x14ac:dyDescent="0.3">
      <c r="A106" s="185"/>
      <c r="B106" s="186"/>
      <c r="C106" s="186"/>
      <c r="D106" s="186"/>
      <c r="E106" s="187"/>
      <c r="F106" s="20">
        <v>9544</v>
      </c>
      <c r="G106" s="52">
        <v>0.5</v>
      </c>
      <c r="H106" s="30"/>
      <c r="I106" s="21">
        <f>J56</f>
        <v>0</v>
      </c>
      <c r="J106" s="20" t="e">
        <f t="shared" si="3"/>
        <v>#DIV/0!</v>
      </c>
      <c r="K106" s="20">
        <f t="shared" si="4"/>
        <v>74557.728000000003</v>
      </c>
      <c r="L106" s="31"/>
      <c r="M106" s="20" t="e">
        <f t="shared" si="5"/>
        <v>#DIV/0!</v>
      </c>
      <c r="N106" s="109"/>
    </row>
    <row r="107" spans="1:14" ht="15.75" hidden="1" customHeight="1" x14ac:dyDescent="0.25">
      <c r="A107" s="185"/>
      <c r="B107" s="186"/>
      <c r="C107" s="186"/>
      <c r="D107" s="186"/>
      <c r="E107" s="187"/>
      <c r="F107" s="20">
        <v>9544</v>
      </c>
      <c r="G107" s="50">
        <v>1</v>
      </c>
      <c r="H107" s="30"/>
      <c r="I107" s="21">
        <f>J56</f>
        <v>0</v>
      </c>
      <c r="J107" s="20" t="e">
        <f t="shared" si="3"/>
        <v>#DIV/0!</v>
      </c>
      <c r="K107" s="20">
        <f t="shared" si="4"/>
        <v>149115.45600000001</v>
      </c>
      <c r="L107" s="31"/>
      <c r="M107" s="20" t="e">
        <f t="shared" si="5"/>
        <v>#DIV/0!</v>
      </c>
      <c r="N107" s="109"/>
    </row>
    <row r="108" spans="1:14" ht="15" hidden="1" customHeight="1" x14ac:dyDescent="0.25">
      <c r="A108" s="180"/>
      <c r="B108" s="180"/>
      <c r="C108" s="180"/>
      <c r="D108" s="180"/>
      <c r="E108" s="180"/>
      <c r="F108" s="20">
        <v>9544</v>
      </c>
      <c r="G108" s="50">
        <v>1</v>
      </c>
      <c r="H108" s="30"/>
      <c r="I108" s="21">
        <f>J56</f>
        <v>0</v>
      </c>
      <c r="J108" s="20" t="e">
        <f t="shared" si="3"/>
        <v>#DIV/0!</v>
      </c>
      <c r="K108" s="20">
        <f t="shared" si="4"/>
        <v>149115.45600000001</v>
      </c>
      <c r="L108" s="31"/>
      <c r="M108" s="20" t="e">
        <f t="shared" si="5"/>
        <v>#DIV/0!</v>
      </c>
      <c r="N108" s="109"/>
    </row>
    <row r="109" spans="1:14" ht="15" hidden="1" customHeight="1" x14ac:dyDescent="0.25">
      <c r="A109" s="180"/>
      <c r="B109" s="180"/>
      <c r="C109" s="180"/>
      <c r="D109" s="180"/>
      <c r="E109" s="180"/>
      <c r="F109" s="20">
        <v>9544</v>
      </c>
      <c r="G109" s="52">
        <v>5.5</v>
      </c>
      <c r="H109" s="30"/>
      <c r="I109" s="21">
        <f>J56</f>
        <v>0</v>
      </c>
      <c r="J109" s="20" t="e">
        <f t="shared" si="3"/>
        <v>#DIV/0!</v>
      </c>
      <c r="K109" s="20">
        <f t="shared" si="4"/>
        <v>820135.00800000003</v>
      </c>
      <c r="L109" s="31"/>
      <c r="M109" s="20" t="e">
        <f t="shared" si="5"/>
        <v>#DIV/0!</v>
      </c>
      <c r="N109" s="109"/>
    </row>
    <row r="110" spans="1:14" ht="15" hidden="1" customHeight="1" x14ac:dyDescent="0.25">
      <c r="A110" s="180"/>
      <c r="B110" s="180"/>
      <c r="C110" s="180"/>
      <c r="D110" s="180"/>
      <c r="E110" s="180"/>
      <c r="F110" s="20">
        <v>9544</v>
      </c>
      <c r="G110" s="50">
        <v>1</v>
      </c>
      <c r="H110" s="30"/>
      <c r="I110" s="21">
        <f>J56</f>
        <v>0</v>
      </c>
      <c r="J110" s="20" t="e">
        <f t="shared" si="3"/>
        <v>#DIV/0!</v>
      </c>
      <c r="K110" s="20">
        <f t="shared" si="4"/>
        <v>149115.45600000001</v>
      </c>
      <c r="L110" s="31"/>
      <c r="M110" s="20" t="e">
        <f t="shared" si="5"/>
        <v>#DIV/0!</v>
      </c>
      <c r="N110" s="109"/>
    </row>
    <row r="111" spans="1:14" ht="15" hidden="1" customHeight="1" x14ac:dyDescent="0.25">
      <c r="A111" s="180"/>
      <c r="B111" s="180"/>
      <c r="C111" s="180"/>
      <c r="D111" s="180"/>
      <c r="E111" s="180"/>
      <c r="F111" s="20">
        <v>9544</v>
      </c>
      <c r="G111" s="52">
        <v>0.5</v>
      </c>
      <c r="H111" s="30"/>
      <c r="I111" s="21">
        <f>J56</f>
        <v>0</v>
      </c>
      <c r="J111" s="20" t="e">
        <f t="shared" si="3"/>
        <v>#DIV/0!</v>
      </c>
      <c r="K111" s="20">
        <f t="shared" si="4"/>
        <v>74557.728000000003</v>
      </c>
      <c r="L111" s="31"/>
      <c r="M111" s="20" t="e">
        <f t="shared" si="5"/>
        <v>#DIV/0!</v>
      </c>
      <c r="N111" s="109"/>
    </row>
    <row r="112" spans="1:14" ht="15" hidden="1" customHeight="1" x14ac:dyDescent="0.25">
      <c r="A112" s="180"/>
      <c r="B112" s="180"/>
      <c r="C112" s="180"/>
      <c r="D112" s="180"/>
      <c r="E112" s="180"/>
      <c r="F112" s="20">
        <v>9544</v>
      </c>
      <c r="G112" s="52">
        <v>0.5</v>
      </c>
      <c r="H112" s="30"/>
      <c r="I112" s="21">
        <f>J56</f>
        <v>0</v>
      </c>
      <c r="J112" s="20" t="e">
        <f t="shared" si="3"/>
        <v>#DIV/0!</v>
      </c>
      <c r="K112" s="20">
        <f t="shared" si="4"/>
        <v>74557.728000000003</v>
      </c>
      <c r="L112" s="31"/>
      <c r="M112" s="20" t="e">
        <f t="shared" si="5"/>
        <v>#DIV/0!</v>
      </c>
      <c r="N112" s="109"/>
    </row>
    <row r="113" spans="1:14" ht="15.75" hidden="1" thickBot="1" x14ac:dyDescent="0.3">
      <c r="A113" s="180"/>
      <c r="B113" s="180"/>
      <c r="C113" s="180"/>
      <c r="D113" s="180"/>
      <c r="E113" s="180"/>
      <c r="F113" s="20">
        <v>9544</v>
      </c>
      <c r="G113" s="50">
        <v>1</v>
      </c>
      <c r="H113" s="30"/>
      <c r="I113" s="21">
        <f>J56</f>
        <v>0</v>
      </c>
      <c r="J113" s="20" t="e">
        <f t="shared" si="3"/>
        <v>#DIV/0!</v>
      </c>
      <c r="K113" s="20">
        <f t="shared" si="4"/>
        <v>149115.45600000001</v>
      </c>
      <c r="L113" s="31"/>
      <c r="M113" s="20" t="e">
        <f t="shared" si="5"/>
        <v>#DIV/0!</v>
      </c>
      <c r="N113" s="109"/>
    </row>
    <row r="114" spans="1:14" ht="15.75" hidden="1" customHeight="1" x14ac:dyDescent="0.25">
      <c r="A114" s="180"/>
      <c r="B114" s="180"/>
      <c r="C114" s="180"/>
      <c r="D114" s="180"/>
      <c r="E114" s="180"/>
      <c r="F114" s="20">
        <v>9544</v>
      </c>
      <c r="G114" s="50">
        <v>4</v>
      </c>
      <c r="H114" s="30"/>
      <c r="I114" s="21">
        <f>J56</f>
        <v>0</v>
      </c>
      <c r="J114" s="20" t="e">
        <f t="shared" si="3"/>
        <v>#DIV/0!</v>
      </c>
      <c r="K114" s="20">
        <f t="shared" si="4"/>
        <v>596461.82400000002</v>
      </c>
      <c r="L114" s="31"/>
      <c r="M114" s="20" t="e">
        <f t="shared" si="5"/>
        <v>#DIV/0!</v>
      </c>
      <c r="N114" s="109"/>
    </row>
    <row r="115" spans="1:14" ht="16.5" hidden="1" customHeight="1" x14ac:dyDescent="0.25">
      <c r="A115" s="185"/>
      <c r="B115" s="186"/>
      <c r="C115" s="186"/>
      <c r="D115" s="186"/>
      <c r="E115" s="187"/>
      <c r="F115" s="20">
        <v>9544</v>
      </c>
      <c r="G115" s="50">
        <v>1</v>
      </c>
      <c r="H115" s="30"/>
      <c r="I115" s="21">
        <f>J56</f>
        <v>0</v>
      </c>
      <c r="J115" s="20" t="e">
        <f t="shared" si="3"/>
        <v>#DIV/0!</v>
      </c>
      <c r="K115" s="20">
        <f t="shared" si="4"/>
        <v>149115.45600000001</v>
      </c>
      <c r="L115" s="31"/>
      <c r="M115" s="20" t="e">
        <f t="shared" si="5"/>
        <v>#DIV/0!</v>
      </c>
      <c r="N115" s="109"/>
    </row>
    <row r="116" spans="1:14" ht="16.5" hidden="1" customHeight="1" x14ac:dyDescent="0.25">
      <c r="A116" s="185"/>
      <c r="B116" s="186"/>
      <c r="C116" s="186"/>
      <c r="D116" s="186"/>
      <c r="E116" s="187"/>
      <c r="F116" s="20">
        <v>9544</v>
      </c>
      <c r="G116" s="53">
        <v>1.75</v>
      </c>
      <c r="H116" s="30"/>
      <c r="I116" s="21">
        <f>J56</f>
        <v>0</v>
      </c>
      <c r="J116" s="20" t="e">
        <f t="shared" si="3"/>
        <v>#DIV/0!</v>
      </c>
      <c r="K116" s="20">
        <f t="shared" si="4"/>
        <v>260952.04800000001</v>
      </c>
      <c r="L116" s="31"/>
      <c r="M116" s="20" t="e">
        <f t="shared" si="5"/>
        <v>#DIV/0!</v>
      </c>
      <c r="N116" s="109"/>
    </row>
    <row r="117" spans="1:14" ht="16.5" hidden="1" customHeight="1" x14ac:dyDescent="0.25">
      <c r="A117" s="185"/>
      <c r="B117" s="186"/>
      <c r="C117" s="186"/>
      <c r="D117" s="186"/>
      <c r="E117" s="187"/>
      <c r="F117" s="20">
        <v>9544</v>
      </c>
      <c r="G117" s="21"/>
      <c r="H117" s="30"/>
      <c r="I117" s="21">
        <f>J56</f>
        <v>0</v>
      </c>
      <c r="J117" s="20" t="e">
        <f t="shared" si="3"/>
        <v>#DIV/0!</v>
      </c>
      <c r="K117" s="20">
        <f t="shared" si="4"/>
        <v>0</v>
      </c>
      <c r="L117" s="31"/>
      <c r="M117" s="20" t="e">
        <f t="shared" si="5"/>
        <v>#DIV/0!</v>
      </c>
      <c r="N117" s="109"/>
    </row>
    <row r="118" spans="1:14" ht="16.5" hidden="1" customHeight="1" x14ac:dyDescent="0.25">
      <c r="A118" s="185"/>
      <c r="B118" s="186"/>
      <c r="C118" s="186"/>
      <c r="D118" s="186"/>
      <c r="E118" s="187"/>
      <c r="F118" s="20">
        <v>9544</v>
      </c>
      <c r="G118" s="52">
        <v>0.5</v>
      </c>
      <c r="H118" s="30"/>
      <c r="I118" s="21">
        <f>J56</f>
        <v>0</v>
      </c>
      <c r="J118" s="20" t="e">
        <f t="shared" si="3"/>
        <v>#DIV/0!</v>
      </c>
      <c r="K118" s="20">
        <f t="shared" si="4"/>
        <v>74557.728000000003</v>
      </c>
      <c r="L118" s="31"/>
      <c r="M118" s="20" t="e">
        <f t="shared" si="5"/>
        <v>#DIV/0!</v>
      </c>
      <c r="N118" s="109"/>
    </row>
    <row r="119" spans="1:14" ht="15" hidden="1" customHeight="1" x14ac:dyDescent="0.25">
      <c r="A119" s="185"/>
      <c r="B119" s="186"/>
      <c r="C119" s="186"/>
      <c r="D119" s="186"/>
      <c r="E119" s="187"/>
      <c r="F119" s="20"/>
      <c r="G119" s="20"/>
      <c r="H119" s="20"/>
      <c r="I119" s="20"/>
      <c r="J119" s="20"/>
      <c r="K119" s="20"/>
      <c r="L119" s="31"/>
      <c r="M119" s="20">
        <f t="shared" si="5"/>
        <v>0</v>
      </c>
      <c r="N119" s="109"/>
    </row>
    <row r="120" spans="1:14" ht="15.75" hidden="1" customHeight="1" x14ac:dyDescent="0.25">
      <c r="A120" s="185"/>
      <c r="B120" s="186"/>
      <c r="C120" s="186"/>
      <c r="D120" s="186"/>
      <c r="E120" s="187"/>
      <c r="F120" s="20"/>
      <c r="G120" s="20"/>
      <c r="H120" s="20"/>
      <c r="I120" s="20"/>
      <c r="J120" s="20"/>
      <c r="K120" s="20"/>
      <c r="L120" s="31"/>
      <c r="M120" s="20">
        <f t="shared" si="5"/>
        <v>0</v>
      </c>
      <c r="N120" s="109"/>
    </row>
    <row r="121" spans="1:14" ht="14.25" hidden="1" customHeight="1" x14ac:dyDescent="0.25">
      <c r="A121" s="185"/>
      <c r="B121" s="186"/>
      <c r="C121" s="186"/>
      <c r="D121" s="186"/>
      <c r="E121" s="187"/>
      <c r="F121" s="20"/>
      <c r="G121" s="20"/>
      <c r="H121" s="20"/>
      <c r="I121" s="20"/>
      <c r="J121" s="30">
        <v>105</v>
      </c>
      <c r="K121" s="32">
        <f>I121/J121</f>
        <v>0</v>
      </c>
      <c r="L121" s="31"/>
      <c r="M121" s="32">
        <f t="shared" si="5"/>
        <v>0</v>
      </c>
      <c r="N121" s="109"/>
    </row>
    <row r="122" spans="1:14" ht="15.75" thickBot="1" x14ac:dyDescent="0.3">
      <c r="A122" s="203" t="s">
        <v>54</v>
      </c>
      <c r="B122" s="203"/>
      <c r="C122" s="203"/>
      <c r="D122" s="203"/>
      <c r="E122" s="203"/>
      <c r="F122" s="54"/>
      <c r="G122" s="76"/>
      <c r="H122" s="76"/>
      <c r="I122" s="58">
        <f>I96</f>
        <v>1981996.72</v>
      </c>
      <c r="J122" s="33"/>
      <c r="K122" s="55">
        <f>K96</f>
        <v>807.98887892376683</v>
      </c>
      <c r="L122" s="31"/>
      <c r="M122" s="88"/>
      <c r="N122" s="109"/>
    </row>
    <row r="123" spans="1:14" ht="24.75" customHeight="1" x14ac:dyDescent="0.25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1:14" x14ac:dyDescent="0.25">
      <c r="A124" s="210" t="s">
        <v>144</v>
      </c>
      <c r="B124" s="210"/>
      <c r="C124" s="210"/>
      <c r="D124" s="210"/>
      <c r="E124" s="210"/>
      <c r="F124" s="210"/>
      <c r="G124" s="210"/>
      <c r="H124" s="210"/>
      <c r="I124" s="210"/>
      <c r="J124" s="210"/>
      <c r="K124" s="210"/>
      <c r="L124" s="210"/>
      <c r="M124" s="210"/>
      <c r="N124" s="31"/>
    </row>
    <row r="125" spans="1:14" x14ac:dyDescent="0.25">
      <c r="A125" s="11"/>
      <c r="B125" s="11"/>
      <c r="C125" s="11"/>
      <c r="D125" s="1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1:14" ht="75" x14ac:dyDescent="0.25">
      <c r="A126" s="206" t="s">
        <v>25</v>
      </c>
      <c r="B126" s="206"/>
      <c r="C126" s="206"/>
      <c r="D126" s="206"/>
      <c r="E126" s="206"/>
      <c r="F126" s="16" t="s">
        <v>5</v>
      </c>
      <c r="G126" s="16" t="s">
        <v>8</v>
      </c>
      <c r="H126" s="44" t="s">
        <v>9</v>
      </c>
      <c r="I126" s="16" t="s">
        <v>55</v>
      </c>
      <c r="J126" s="44" t="s">
        <v>51</v>
      </c>
      <c r="K126" s="44" t="s">
        <v>46</v>
      </c>
      <c r="L126" s="31"/>
    </row>
    <row r="127" spans="1:14" x14ac:dyDescent="0.25">
      <c r="A127" s="214">
        <v>1</v>
      </c>
      <c r="B127" s="214"/>
      <c r="C127" s="214"/>
      <c r="D127" s="214"/>
      <c r="E127" s="214"/>
      <c r="F127" s="44">
        <v>2</v>
      </c>
      <c r="G127" s="44">
        <v>3</v>
      </c>
      <c r="H127" s="44">
        <v>4</v>
      </c>
      <c r="I127" s="44">
        <v>5</v>
      </c>
      <c r="J127" s="106">
        <v>6</v>
      </c>
      <c r="K127" s="117">
        <v>7</v>
      </c>
      <c r="L127" s="31"/>
    </row>
    <row r="128" spans="1:14" ht="15.75" thickBot="1" x14ac:dyDescent="0.3">
      <c r="A128" s="241" t="s">
        <v>145</v>
      </c>
      <c r="B128" s="241"/>
      <c r="C128" s="241"/>
      <c r="D128" s="241"/>
      <c r="E128" s="241"/>
      <c r="F128" s="36"/>
      <c r="G128" s="36"/>
      <c r="H128" s="117"/>
      <c r="I128" s="69">
        <f>60*P5</f>
        <v>43.368000000000002</v>
      </c>
      <c r="J128" s="117">
        <v>2453</v>
      </c>
      <c r="K128" s="45">
        <f>I128/J128</f>
        <v>1.7679576029351815E-2</v>
      </c>
      <c r="L128" s="31"/>
    </row>
    <row r="129" spans="1:14" ht="15.75" thickBot="1" x14ac:dyDescent="0.3">
      <c r="A129" s="24" t="s">
        <v>146</v>
      </c>
      <c r="B129" s="25"/>
      <c r="C129" s="25"/>
      <c r="D129" s="25"/>
      <c r="E129" s="120"/>
      <c r="F129" s="120"/>
      <c r="G129" s="120"/>
      <c r="H129" s="120"/>
      <c r="I129" s="121">
        <f>I128</f>
        <v>43.368000000000002</v>
      </c>
      <c r="J129" s="122"/>
      <c r="K129" s="123">
        <f>K128</f>
        <v>1.7679576029351815E-2</v>
      </c>
      <c r="L129" s="31"/>
      <c r="M129" s="31"/>
      <c r="N129" s="31"/>
    </row>
    <row r="130" spans="1:14" x14ac:dyDescent="0.25">
      <c r="A130" s="12"/>
      <c r="B130" s="12"/>
      <c r="C130" s="12"/>
      <c r="D130" s="12"/>
      <c r="E130" s="109"/>
      <c r="F130" s="109"/>
      <c r="G130" s="109"/>
      <c r="H130" s="109"/>
      <c r="I130" s="109"/>
      <c r="J130" s="109"/>
      <c r="K130" s="109"/>
      <c r="L130" s="109"/>
      <c r="M130" s="109"/>
      <c r="N130" s="31"/>
    </row>
    <row r="131" spans="1:14" x14ac:dyDescent="0.25">
      <c r="A131" s="210" t="s">
        <v>147</v>
      </c>
      <c r="B131" s="210"/>
      <c r="C131" s="210"/>
      <c r="D131" s="210"/>
      <c r="E131" s="210"/>
      <c r="F131" s="210"/>
      <c r="G131" s="210"/>
      <c r="H131" s="210"/>
      <c r="I131" s="210"/>
      <c r="J131" s="210"/>
      <c r="K131" s="210"/>
      <c r="L131" s="210"/>
      <c r="M131" s="31"/>
      <c r="N131" s="31"/>
    </row>
    <row r="132" spans="1:14" x14ac:dyDescent="0.25">
      <c r="A132" s="11"/>
      <c r="B132" s="11"/>
      <c r="C132" s="11"/>
      <c r="D132" s="11"/>
      <c r="E132" s="31"/>
      <c r="F132" s="31"/>
      <c r="G132" s="31"/>
      <c r="H132" s="31"/>
      <c r="I132" s="31"/>
      <c r="J132" s="31"/>
      <c r="K132" s="31"/>
      <c r="L132" s="31"/>
      <c r="M132" s="31"/>
      <c r="N132" s="31"/>
    </row>
    <row r="133" spans="1:14" ht="75" x14ac:dyDescent="0.25">
      <c r="A133" s="235" t="s">
        <v>41</v>
      </c>
      <c r="B133" s="236"/>
      <c r="C133" s="236"/>
      <c r="D133" s="236"/>
      <c r="E133" s="237"/>
      <c r="F133" s="16" t="s">
        <v>5</v>
      </c>
      <c r="G133" s="16" t="s">
        <v>8</v>
      </c>
      <c r="H133" s="44" t="s">
        <v>9</v>
      </c>
      <c r="I133" s="16" t="s">
        <v>55</v>
      </c>
      <c r="J133" s="44" t="s">
        <v>51</v>
      </c>
      <c r="K133" s="44" t="s">
        <v>46</v>
      </c>
      <c r="L133" s="31"/>
      <c r="M133" s="31"/>
      <c r="N133" s="31"/>
    </row>
    <row r="134" spans="1:14" x14ac:dyDescent="0.25">
      <c r="A134" s="227">
        <v>1</v>
      </c>
      <c r="B134" s="228"/>
      <c r="C134" s="228"/>
      <c r="D134" s="228"/>
      <c r="E134" s="229"/>
      <c r="F134" s="44">
        <v>2</v>
      </c>
      <c r="G134" s="44">
        <v>3</v>
      </c>
      <c r="H134" s="44">
        <v>4</v>
      </c>
      <c r="I134" s="44">
        <v>5</v>
      </c>
      <c r="J134" s="106">
        <v>6</v>
      </c>
      <c r="K134" s="117">
        <v>7</v>
      </c>
      <c r="L134" s="31"/>
      <c r="M134" s="31"/>
      <c r="N134" s="31"/>
    </row>
    <row r="135" spans="1:14" ht="15.75" thickBot="1" x14ac:dyDescent="0.3">
      <c r="A135" s="238" t="s">
        <v>148</v>
      </c>
      <c r="B135" s="239"/>
      <c r="C135" s="239"/>
      <c r="D135" s="239"/>
      <c r="E135" s="240"/>
      <c r="F135" s="20"/>
      <c r="G135" s="30"/>
      <c r="H135" s="20"/>
      <c r="I135" s="20">
        <f>150000*P5</f>
        <v>108420</v>
      </c>
      <c r="J135" s="30">
        <v>2453</v>
      </c>
      <c r="K135" s="90">
        <f>I135/J135</f>
        <v>44.198940073379532</v>
      </c>
      <c r="L135" s="31"/>
      <c r="M135" s="31"/>
      <c r="N135" s="31"/>
    </row>
    <row r="136" spans="1:14" ht="15.75" thickBot="1" x14ac:dyDescent="0.3">
      <c r="A136" s="24" t="s">
        <v>66</v>
      </c>
      <c r="B136" s="25"/>
      <c r="C136" s="25"/>
      <c r="D136" s="25"/>
      <c r="E136" s="120"/>
      <c r="F136" s="120"/>
      <c r="G136" s="120"/>
      <c r="H136" s="120"/>
      <c r="I136" s="121">
        <f>I135</f>
        <v>108420</v>
      </c>
      <c r="J136" s="122"/>
      <c r="K136" s="124">
        <f>K135</f>
        <v>44.198940073379532</v>
      </c>
      <c r="L136" s="31"/>
      <c r="M136" s="31"/>
      <c r="N136" s="31"/>
    </row>
    <row r="137" spans="1:14" x14ac:dyDescent="0.25">
      <c r="A137" s="234" t="s">
        <v>149</v>
      </c>
      <c r="B137" s="234"/>
      <c r="C137" s="234"/>
      <c r="D137" s="234"/>
      <c r="E137" s="234"/>
      <c r="F137" s="234"/>
      <c r="G137" s="234"/>
      <c r="H137" s="234"/>
      <c r="I137" s="234"/>
      <c r="J137" s="234"/>
      <c r="K137" s="234"/>
      <c r="L137" s="234"/>
      <c r="M137" s="234"/>
      <c r="N137" s="31"/>
    </row>
    <row r="138" spans="1:14" x14ac:dyDescent="0.25">
      <c r="A138" s="11"/>
      <c r="B138" s="11"/>
      <c r="C138" s="11"/>
      <c r="D138" s="11"/>
      <c r="E138" s="31"/>
      <c r="F138" s="31"/>
      <c r="G138" s="31"/>
      <c r="H138" s="31"/>
      <c r="I138" s="31"/>
      <c r="J138" s="31"/>
      <c r="K138" s="31"/>
      <c r="L138" s="31"/>
      <c r="M138" s="31"/>
      <c r="N138" s="31"/>
    </row>
    <row r="139" spans="1:14" ht="60" x14ac:dyDescent="0.25">
      <c r="A139" s="235" t="s">
        <v>41</v>
      </c>
      <c r="B139" s="236"/>
      <c r="C139" s="236"/>
      <c r="D139" s="236"/>
      <c r="E139" s="237"/>
      <c r="F139" s="16" t="s">
        <v>5</v>
      </c>
      <c r="G139" s="16" t="s">
        <v>8</v>
      </c>
      <c r="H139" s="44" t="s">
        <v>9</v>
      </c>
      <c r="I139" s="16" t="s">
        <v>55</v>
      </c>
      <c r="J139" s="16" t="s">
        <v>71</v>
      </c>
      <c r="K139" s="16" t="s">
        <v>72</v>
      </c>
      <c r="L139" s="31"/>
      <c r="M139" s="31"/>
      <c r="N139" s="31"/>
    </row>
    <row r="140" spans="1:14" x14ac:dyDescent="0.25">
      <c r="A140" s="227">
        <v>1</v>
      </c>
      <c r="B140" s="228"/>
      <c r="C140" s="228"/>
      <c r="D140" s="228"/>
      <c r="E140" s="229"/>
      <c r="F140" s="44">
        <v>2</v>
      </c>
      <c r="G140" s="44">
        <v>3</v>
      </c>
      <c r="H140" s="44">
        <v>4</v>
      </c>
      <c r="I140" s="44">
        <v>5</v>
      </c>
      <c r="J140" s="106">
        <v>6</v>
      </c>
      <c r="K140" s="117">
        <v>7</v>
      </c>
      <c r="L140" s="31"/>
      <c r="M140" s="125"/>
      <c r="N140" s="31"/>
    </row>
    <row r="141" spans="1:14" ht="15.75" thickBot="1" x14ac:dyDescent="0.3">
      <c r="A141" s="238" t="s">
        <v>43</v>
      </c>
      <c r="B141" s="239"/>
      <c r="C141" s="239"/>
      <c r="D141" s="239"/>
      <c r="E141" s="240"/>
      <c r="F141" s="20" t="s">
        <v>64</v>
      </c>
      <c r="G141" s="21"/>
      <c r="H141" s="20"/>
      <c r="I141" s="67">
        <f>138180*P5</f>
        <v>99876.504000000001</v>
      </c>
      <c r="J141" s="30">
        <v>2453</v>
      </c>
      <c r="K141" s="126">
        <f>I141/J141</f>
        <v>40.716063595597227</v>
      </c>
      <c r="L141" s="31"/>
      <c r="M141" s="31"/>
      <c r="N141" s="31"/>
    </row>
    <row r="142" spans="1:14" ht="15.75" thickBot="1" x14ac:dyDescent="0.3">
      <c r="A142" s="24" t="s">
        <v>42</v>
      </c>
      <c r="B142" s="25"/>
      <c r="C142" s="25"/>
      <c r="D142" s="25"/>
      <c r="E142" s="120"/>
      <c r="F142" s="120"/>
      <c r="G142" s="120"/>
      <c r="H142" s="120"/>
      <c r="I142" s="121">
        <f>I141</f>
        <v>99876.504000000001</v>
      </c>
      <c r="J142" s="33"/>
      <c r="K142" s="38">
        <f>K141</f>
        <v>40.716063595597227</v>
      </c>
      <c r="L142" s="31"/>
      <c r="M142" s="31"/>
      <c r="N142" s="31"/>
    </row>
    <row r="143" spans="1:14" x14ac:dyDescent="0.25">
      <c r="A143" s="26"/>
      <c r="B143" s="26"/>
      <c r="C143" s="26"/>
      <c r="D143" s="26"/>
      <c r="E143" s="127"/>
      <c r="F143" s="127"/>
      <c r="G143" s="127"/>
      <c r="H143" s="127"/>
      <c r="I143" s="114"/>
      <c r="J143" s="128"/>
      <c r="K143" s="115"/>
      <c r="L143" s="31"/>
      <c r="M143" s="31"/>
      <c r="N143" s="31"/>
    </row>
    <row r="144" spans="1:14" x14ac:dyDescent="0.25">
      <c r="A144" s="11"/>
      <c r="B144" s="11"/>
      <c r="C144" s="11"/>
      <c r="D144" s="11"/>
      <c r="E144" s="31"/>
      <c r="F144" s="31"/>
      <c r="G144" s="31"/>
      <c r="H144" s="31"/>
      <c r="I144" s="109"/>
      <c r="J144" s="109"/>
      <c r="K144" s="109"/>
      <c r="L144" s="31"/>
      <c r="M144" s="31"/>
      <c r="N144" s="31"/>
    </row>
    <row r="145" spans="1:14" x14ac:dyDescent="0.25">
      <c r="A145" s="225" t="s">
        <v>131</v>
      </c>
      <c r="B145" s="225"/>
      <c r="C145" s="225"/>
      <c r="D145" s="225"/>
      <c r="E145" s="225"/>
      <c r="F145" s="225"/>
      <c r="G145" s="225"/>
      <c r="H145" s="225"/>
      <c r="I145" s="225"/>
      <c r="J145" s="225"/>
      <c r="K145" s="225"/>
      <c r="L145" s="225"/>
      <c r="M145" s="31"/>
      <c r="N145" s="31"/>
    </row>
    <row r="146" spans="1:14" ht="60" x14ac:dyDescent="0.25">
      <c r="A146" s="235" t="s">
        <v>70</v>
      </c>
      <c r="B146" s="236"/>
      <c r="C146" s="236"/>
      <c r="D146" s="236"/>
      <c r="E146" s="237"/>
      <c r="F146" s="59" t="s">
        <v>5</v>
      </c>
      <c r="G146" s="59" t="s">
        <v>63</v>
      </c>
      <c r="H146" s="59" t="s">
        <v>44</v>
      </c>
      <c r="I146" s="59" t="s">
        <v>55</v>
      </c>
      <c r="J146" s="16" t="s">
        <v>71</v>
      </c>
      <c r="K146" s="16" t="s">
        <v>82</v>
      </c>
      <c r="L146" s="129"/>
      <c r="M146" s="31"/>
      <c r="N146" s="31"/>
    </row>
    <row r="147" spans="1:14" ht="20.25" customHeight="1" thickBot="1" x14ac:dyDescent="0.3">
      <c r="A147" s="180" t="s">
        <v>132</v>
      </c>
      <c r="B147" s="180"/>
      <c r="C147" s="180"/>
      <c r="D147" s="180"/>
      <c r="E147" s="180"/>
      <c r="F147" s="56"/>
      <c r="G147" s="49"/>
      <c r="H147" s="60"/>
      <c r="I147" s="20">
        <f>(46000+5450)*P5-0.1</f>
        <v>37187.96</v>
      </c>
      <c r="J147" s="30">
        <v>2453</v>
      </c>
      <c r="K147" s="45">
        <f>I147/J147</f>
        <v>15.160195678760701</v>
      </c>
      <c r="L147" s="130"/>
      <c r="M147" s="31"/>
      <c r="N147" s="31"/>
    </row>
    <row r="148" spans="1:14" ht="15.75" hidden="1" thickBot="1" x14ac:dyDescent="0.3">
      <c r="A148" s="246" t="s">
        <v>66</v>
      </c>
      <c r="B148" s="247"/>
      <c r="C148" s="247"/>
      <c r="D148" s="247"/>
      <c r="E148" s="247"/>
      <c r="F148" s="247"/>
      <c r="G148" s="247"/>
      <c r="H148" s="247"/>
      <c r="I148" s="131">
        <f>SUM(I147:I147)</f>
        <v>37187.96</v>
      </c>
      <c r="J148" s="131"/>
      <c r="K148" s="131">
        <f>SUM(K147:K147)</f>
        <v>15.160195678760701</v>
      </c>
      <c r="L148" s="130"/>
      <c r="M148" s="31"/>
      <c r="N148" s="31"/>
    </row>
    <row r="149" spans="1:14" ht="15.75" hidden="1" thickBot="1" x14ac:dyDescent="0.3">
      <c r="A149" s="11"/>
      <c r="B149" s="11"/>
      <c r="C149" s="11"/>
      <c r="D149" s="11"/>
      <c r="E149" s="31"/>
      <c r="F149" s="31"/>
      <c r="G149" s="31"/>
      <c r="H149" s="31"/>
      <c r="I149" s="132"/>
      <c r="J149" s="132"/>
      <c r="K149" s="132"/>
      <c r="L149" s="31"/>
      <c r="M149" s="31"/>
      <c r="N149" s="31"/>
    </row>
    <row r="150" spans="1:14" ht="15.75" thickBot="1" x14ac:dyDescent="0.3">
      <c r="A150" s="248" t="s">
        <v>66</v>
      </c>
      <c r="B150" s="248"/>
      <c r="C150" s="248"/>
      <c r="D150" s="248"/>
      <c r="E150" s="248"/>
      <c r="F150" s="248"/>
      <c r="G150" s="248"/>
      <c r="H150" s="249"/>
      <c r="I150" s="133">
        <f>I147</f>
        <v>37187.96</v>
      </c>
      <c r="J150" s="100"/>
      <c r="K150" s="92">
        <f>K147</f>
        <v>15.160195678760701</v>
      </c>
      <c r="L150" s="31"/>
      <c r="M150" s="31"/>
      <c r="N150" s="31"/>
    </row>
    <row r="151" spans="1:14" x14ac:dyDescent="0.25">
      <c r="A151" s="11"/>
      <c r="B151" s="11"/>
      <c r="C151" s="11"/>
      <c r="D151" s="11"/>
      <c r="E151" s="31"/>
      <c r="F151" s="31"/>
      <c r="G151" s="31"/>
      <c r="H151" s="31"/>
      <c r="I151" s="31"/>
      <c r="J151" s="31"/>
      <c r="K151" s="31"/>
      <c r="L151" s="31"/>
      <c r="M151" s="31"/>
      <c r="N151" s="31"/>
    </row>
    <row r="152" spans="1:14" x14ac:dyDescent="0.25">
      <c r="A152" s="225" t="s">
        <v>141</v>
      </c>
      <c r="B152" s="225"/>
      <c r="C152" s="225"/>
      <c r="D152" s="225"/>
      <c r="E152" s="225"/>
      <c r="F152" s="225"/>
      <c r="G152" s="225"/>
      <c r="H152" s="225"/>
      <c r="I152" s="225"/>
      <c r="J152" s="225"/>
      <c r="K152" s="225"/>
      <c r="L152" s="225"/>
      <c r="M152" s="31"/>
      <c r="N152" s="109"/>
    </row>
    <row r="153" spans="1:14" ht="60" x14ac:dyDescent="0.25">
      <c r="A153" s="206" t="s">
        <v>81</v>
      </c>
      <c r="B153" s="206"/>
      <c r="C153" s="206"/>
      <c r="D153" s="206"/>
      <c r="E153" s="206"/>
      <c r="F153" s="59" t="s">
        <v>5</v>
      </c>
      <c r="G153" s="59" t="s">
        <v>63</v>
      </c>
      <c r="H153" s="59" t="s">
        <v>44</v>
      </c>
      <c r="I153" s="59" t="s">
        <v>55</v>
      </c>
      <c r="J153" s="16" t="s">
        <v>71</v>
      </c>
      <c r="K153" s="16" t="s">
        <v>82</v>
      </c>
      <c r="L153" s="129"/>
      <c r="M153" s="31"/>
      <c r="N153" s="109"/>
    </row>
    <row r="154" spans="1:14" x14ac:dyDescent="0.25">
      <c r="A154" s="250" t="s">
        <v>142</v>
      </c>
      <c r="B154" s="251"/>
      <c r="C154" s="251"/>
      <c r="D154" s="251"/>
      <c r="E154" s="252"/>
      <c r="F154" s="56" t="s">
        <v>26</v>
      </c>
      <c r="G154" s="59"/>
      <c r="H154" s="59"/>
      <c r="I154" s="66">
        <f>6000*P5</f>
        <v>4336.8</v>
      </c>
      <c r="J154" s="30">
        <v>2453</v>
      </c>
      <c r="K154" s="134">
        <f>I154/J154</f>
        <v>1.7679576029351816</v>
      </c>
      <c r="L154" s="129"/>
      <c r="M154" s="31"/>
      <c r="N154" s="109"/>
    </row>
    <row r="155" spans="1:14" ht="15.75" thickBot="1" x14ac:dyDescent="0.3">
      <c r="A155" s="253" t="s">
        <v>143</v>
      </c>
      <c r="B155" s="254"/>
      <c r="C155" s="254"/>
      <c r="D155" s="254"/>
      <c r="E155" s="255"/>
      <c r="F155" s="56" t="s">
        <v>26</v>
      </c>
      <c r="G155" s="59"/>
      <c r="H155" s="59"/>
      <c r="I155" s="91">
        <f>12500*P5</f>
        <v>9035</v>
      </c>
      <c r="J155" s="30">
        <v>2453</v>
      </c>
      <c r="K155" s="134">
        <f>I155/J155</f>
        <v>3.6832450061149613</v>
      </c>
      <c r="L155" s="129"/>
      <c r="M155" s="31"/>
      <c r="N155" s="109"/>
    </row>
    <row r="156" spans="1:14" ht="15.75" thickBot="1" x14ac:dyDescent="0.3">
      <c r="A156" s="246"/>
      <c r="B156" s="247"/>
      <c r="C156" s="247"/>
      <c r="D156" s="247"/>
      <c r="E156" s="247"/>
      <c r="F156" s="247"/>
      <c r="G156" s="247"/>
      <c r="H156" s="247"/>
      <c r="I156" s="61">
        <f>SUM(I154:I155)</f>
        <v>13371.8</v>
      </c>
      <c r="J156" s="62"/>
      <c r="K156" s="135">
        <f>SUM(K154:K155)</f>
        <v>5.4512026090501431</v>
      </c>
      <c r="L156" s="136"/>
      <c r="M156" s="31"/>
      <c r="N156" s="109"/>
    </row>
    <row r="157" spans="1:14" x14ac:dyDescent="0.25">
      <c r="A157" s="11"/>
      <c r="B157" s="11"/>
      <c r="C157" s="11"/>
      <c r="D157" s="11"/>
      <c r="E157" s="31"/>
      <c r="F157" s="31"/>
      <c r="G157" s="31"/>
      <c r="H157" s="31"/>
      <c r="I157" s="31"/>
      <c r="J157" s="31"/>
      <c r="K157" s="31"/>
      <c r="L157" s="31"/>
      <c r="M157" s="31"/>
      <c r="N157" s="109"/>
    </row>
    <row r="158" spans="1:14" x14ac:dyDescent="0.25">
      <c r="A158" s="256" t="s">
        <v>160</v>
      </c>
      <c r="B158" s="256"/>
      <c r="C158" s="256"/>
      <c r="D158" s="256"/>
      <c r="E158" s="256"/>
      <c r="F158" s="256"/>
      <c r="G158" s="256"/>
      <c r="H158" s="256"/>
      <c r="I158" s="256"/>
      <c r="J158" s="256"/>
      <c r="K158" s="256"/>
      <c r="L158" s="257"/>
      <c r="M158" s="109"/>
      <c r="N158" s="109"/>
    </row>
    <row r="159" spans="1:14" ht="60" x14ac:dyDescent="0.25">
      <c r="A159" s="192" t="s">
        <v>81</v>
      </c>
      <c r="B159" s="192"/>
      <c r="C159" s="192"/>
      <c r="D159" s="192"/>
      <c r="E159" s="192"/>
      <c r="F159" s="143" t="s">
        <v>5</v>
      </c>
      <c r="G159" s="143" t="s">
        <v>63</v>
      </c>
      <c r="H159" s="143" t="s">
        <v>44</v>
      </c>
      <c r="I159" s="143" t="s">
        <v>55</v>
      </c>
      <c r="J159" s="16" t="s">
        <v>71</v>
      </c>
      <c r="K159" s="16" t="s">
        <v>82</v>
      </c>
      <c r="L159" s="129"/>
      <c r="M159" s="31"/>
      <c r="N159" s="31"/>
    </row>
    <row r="160" spans="1:14" x14ac:dyDescent="0.25">
      <c r="A160" s="230" t="s">
        <v>114</v>
      </c>
      <c r="B160" s="231"/>
      <c r="C160" s="231"/>
      <c r="D160" s="231"/>
      <c r="E160" s="232"/>
      <c r="F160" s="56" t="s">
        <v>26</v>
      </c>
      <c r="G160" s="143"/>
      <c r="H160" s="143"/>
      <c r="I160" s="160">
        <f>447100</f>
        <v>447100</v>
      </c>
      <c r="J160" s="30">
        <v>2453</v>
      </c>
      <c r="K160" s="45">
        <f>I160/J160</f>
        <v>182.26661231145536</v>
      </c>
      <c r="L160" s="129"/>
      <c r="M160" s="31"/>
      <c r="N160" s="31"/>
    </row>
    <row r="161" spans="1:15" x14ac:dyDescent="0.25">
      <c r="A161" s="180" t="s">
        <v>115</v>
      </c>
      <c r="B161" s="180"/>
      <c r="C161" s="180"/>
      <c r="D161" s="180"/>
      <c r="E161" s="180"/>
      <c r="F161" s="56" t="s">
        <v>26</v>
      </c>
      <c r="G161" s="143"/>
      <c r="H161" s="143"/>
      <c r="I161" s="66">
        <f>(60002+4548)</f>
        <v>64550</v>
      </c>
      <c r="J161" s="30">
        <v>2453</v>
      </c>
      <c r="K161" s="45">
        <f>I161/J161</f>
        <v>26.314716673461067</v>
      </c>
      <c r="L161" s="129"/>
      <c r="M161" s="31"/>
      <c r="N161" s="31"/>
    </row>
    <row r="162" spans="1:15" ht="15" customHeight="1" x14ac:dyDescent="0.25">
      <c r="A162" s="199" t="s">
        <v>116</v>
      </c>
      <c r="B162" s="199"/>
      <c r="C162" s="199"/>
      <c r="D162" s="199"/>
      <c r="E162" s="200"/>
      <c r="F162" s="56" t="s">
        <v>26</v>
      </c>
      <c r="G162" s="143"/>
      <c r="H162" s="143"/>
      <c r="I162" s="159">
        <v>20000</v>
      </c>
      <c r="J162" s="30">
        <v>2453</v>
      </c>
      <c r="K162" s="45">
        <f>I162/J162</f>
        <v>8.1532816958825922</v>
      </c>
      <c r="L162" s="129"/>
      <c r="M162" s="31"/>
      <c r="N162" s="31"/>
    </row>
    <row r="163" spans="1:15" ht="15.75" customHeight="1" x14ac:dyDescent="0.25">
      <c r="A163" s="199" t="s">
        <v>117</v>
      </c>
      <c r="B163" s="199"/>
      <c r="C163" s="199"/>
      <c r="D163" s="199"/>
      <c r="E163" s="200"/>
      <c r="F163" s="56" t="s">
        <v>26</v>
      </c>
      <c r="G163" s="49"/>
      <c r="H163" s="60"/>
      <c r="I163" s="159">
        <v>250000</v>
      </c>
      <c r="J163" s="30">
        <v>2453</v>
      </c>
      <c r="K163" s="45">
        <f>I163/J163</f>
        <v>101.91602119853241</v>
      </c>
      <c r="L163" s="130"/>
      <c r="M163" s="31"/>
      <c r="N163" s="31"/>
    </row>
    <row r="164" spans="1:15" ht="15.75" customHeight="1" x14ac:dyDescent="0.25">
      <c r="A164" s="243" t="s">
        <v>123</v>
      </c>
      <c r="B164" s="244"/>
      <c r="C164" s="244"/>
      <c r="D164" s="244"/>
      <c r="E164" s="245"/>
      <c r="F164" s="56" t="s">
        <v>26</v>
      </c>
      <c r="G164" s="49"/>
      <c r="H164" s="60"/>
      <c r="I164" s="159">
        <v>1826660</v>
      </c>
      <c r="J164" s="30">
        <v>2453</v>
      </c>
      <c r="K164" s="17">
        <f t="shared" ref="K164:K169" si="6">I164/J164</f>
        <v>744.66367713004479</v>
      </c>
      <c r="L164" s="136"/>
      <c r="M164" s="31"/>
      <c r="N164" s="31"/>
    </row>
    <row r="165" spans="1:15" ht="15.75" customHeight="1" x14ac:dyDescent="0.25">
      <c r="A165" s="243" t="s">
        <v>124</v>
      </c>
      <c r="B165" s="244"/>
      <c r="C165" s="244"/>
      <c r="D165" s="244"/>
      <c r="E165" s="245"/>
      <c r="F165" s="56" t="s">
        <v>26</v>
      </c>
      <c r="G165" s="49"/>
      <c r="H165" s="60"/>
      <c r="I165" s="159">
        <v>930000</v>
      </c>
      <c r="J165" s="30">
        <v>2453</v>
      </c>
      <c r="K165" s="17">
        <f t="shared" ref="K165:K167" si="7">I165/J165</f>
        <v>379.12759885854058</v>
      </c>
      <c r="L165" s="136"/>
      <c r="M165" s="31"/>
      <c r="N165" s="31"/>
    </row>
    <row r="166" spans="1:15" ht="15.75" customHeight="1" x14ac:dyDescent="0.25">
      <c r="A166" s="180" t="s">
        <v>125</v>
      </c>
      <c r="B166" s="180"/>
      <c r="C166" s="180"/>
      <c r="D166" s="180"/>
      <c r="E166" s="180"/>
      <c r="F166" s="56" t="s">
        <v>26</v>
      </c>
      <c r="G166" s="49"/>
      <c r="H166" s="60"/>
      <c r="I166" s="159">
        <v>500000</v>
      </c>
      <c r="J166" s="30">
        <v>2453</v>
      </c>
      <c r="K166" s="17">
        <f t="shared" si="7"/>
        <v>203.83204239706481</v>
      </c>
      <c r="L166" s="136"/>
      <c r="M166" s="31"/>
      <c r="N166" s="31"/>
    </row>
    <row r="167" spans="1:15" ht="15.75" customHeight="1" x14ac:dyDescent="0.25">
      <c r="A167" s="185" t="s">
        <v>130</v>
      </c>
      <c r="B167" s="186"/>
      <c r="C167" s="186"/>
      <c r="D167" s="186"/>
      <c r="E167" s="187"/>
      <c r="F167" s="56" t="s">
        <v>26</v>
      </c>
      <c r="G167" s="49"/>
      <c r="H167" s="60"/>
      <c r="I167" s="159">
        <v>839700</v>
      </c>
      <c r="J167" s="30">
        <v>2453</v>
      </c>
      <c r="K167" s="17">
        <f t="shared" si="7"/>
        <v>342.31553200163063</v>
      </c>
      <c r="L167" s="136"/>
      <c r="M167" s="31"/>
      <c r="N167" s="31"/>
    </row>
    <row r="168" spans="1:15" ht="15.75" customHeight="1" x14ac:dyDescent="0.25">
      <c r="A168" s="199" t="s">
        <v>121</v>
      </c>
      <c r="B168" s="199"/>
      <c r="C168" s="199"/>
      <c r="D168" s="199"/>
      <c r="E168" s="200"/>
      <c r="F168" s="56" t="s">
        <v>26</v>
      </c>
      <c r="G168" s="49"/>
      <c r="H168" s="60"/>
      <c r="I168" s="159">
        <v>8746080</v>
      </c>
      <c r="J168" s="30">
        <v>2453</v>
      </c>
      <c r="K168" s="17">
        <f t="shared" si="6"/>
        <v>3565.4626987362412</v>
      </c>
      <c r="L168" s="136"/>
      <c r="M168" s="31"/>
      <c r="N168" s="31"/>
    </row>
    <row r="169" spans="1:15" ht="15.75" customHeight="1" thickBot="1" x14ac:dyDescent="0.3">
      <c r="A169" s="199" t="s">
        <v>122</v>
      </c>
      <c r="B169" s="199"/>
      <c r="C169" s="199"/>
      <c r="D169" s="199"/>
      <c r="E169" s="200"/>
      <c r="F169" s="56" t="s">
        <v>26</v>
      </c>
      <c r="G169" s="49"/>
      <c r="H169" s="60"/>
      <c r="I169" s="159">
        <v>12812160</v>
      </c>
      <c r="J169" s="30">
        <v>2453</v>
      </c>
      <c r="K169" s="161">
        <f t="shared" si="6"/>
        <v>5223.0574806359564</v>
      </c>
      <c r="L169" s="136"/>
      <c r="M169" s="31"/>
      <c r="N169" s="31"/>
    </row>
    <row r="170" spans="1:15" ht="15.75" thickBot="1" x14ac:dyDescent="0.3">
      <c r="A170" s="219"/>
      <c r="B170" s="220"/>
      <c r="C170" s="220"/>
      <c r="D170" s="220"/>
      <c r="E170" s="220"/>
      <c r="F170" s="220"/>
      <c r="G170" s="220"/>
      <c r="H170" s="233"/>
      <c r="I170" s="61">
        <f>SUM(I160:I169)</f>
        <v>26436250</v>
      </c>
      <c r="J170" s="62"/>
      <c r="K170" s="55">
        <f>SUM(K160:K169)</f>
        <v>10777.109661638809</v>
      </c>
      <c r="L170" s="136"/>
      <c r="M170" s="31"/>
      <c r="N170" s="31"/>
    </row>
    <row r="171" spans="1:15" x14ac:dyDescent="0.25">
      <c r="A171" s="11"/>
      <c r="B171" s="11"/>
      <c r="C171" s="11"/>
      <c r="D171" s="11"/>
      <c r="E171" s="31"/>
      <c r="F171" s="31"/>
      <c r="G171" s="31"/>
      <c r="H171" s="31"/>
      <c r="I171" s="31"/>
      <c r="J171" s="31"/>
      <c r="K171" s="31"/>
      <c r="L171" s="31"/>
      <c r="M171" s="31"/>
      <c r="N171" s="31"/>
    </row>
    <row r="172" spans="1:15" x14ac:dyDescent="0.25">
      <c r="A172" s="11"/>
      <c r="B172" s="11"/>
      <c r="C172" s="11"/>
      <c r="D172" s="11"/>
      <c r="E172" s="31"/>
      <c r="F172" s="31"/>
      <c r="G172" s="31"/>
      <c r="H172" s="31"/>
      <c r="I172" s="31"/>
      <c r="J172" s="31"/>
      <c r="K172" s="31"/>
      <c r="L172" s="31"/>
      <c r="M172" s="31"/>
      <c r="N172" s="31"/>
    </row>
    <row r="173" spans="1:15" x14ac:dyDescent="0.25">
      <c r="A173" s="210" t="s">
        <v>27</v>
      </c>
      <c r="B173" s="210"/>
      <c r="C173" s="210"/>
      <c r="D173" s="210"/>
      <c r="E173" s="210"/>
      <c r="F173" s="210"/>
      <c r="G173" s="210"/>
      <c r="H173" s="210"/>
      <c r="I173" s="210"/>
      <c r="J173" s="210"/>
      <c r="K173" s="210"/>
      <c r="L173" s="210"/>
      <c r="M173" s="210"/>
      <c r="N173" s="31"/>
    </row>
    <row r="174" spans="1:15" x14ac:dyDescent="0.25">
      <c r="A174" s="11"/>
      <c r="B174" s="11"/>
      <c r="C174" s="11"/>
      <c r="D174" s="11"/>
      <c r="E174" s="31"/>
      <c r="F174" s="31"/>
      <c r="G174" s="31"/>
      <c r="H174" s="31"/>
      <c r="I174" s="31"/>
      <c r="J174" s="31"/>
      <c r="K174" s="31"/>
      <c r="L174" s="31"/>
      <c r="M174" s="31"/>
      <c r="N174" s="31"/>
    </row>
    <row r="175" spans="1:15" ht="47.25" customHeight="1" x14ac:dyDescent="0.25">
      <c r="A175" s="166" t="s">
        <v>28</v>
      </c>
      <c r="B175" s="166"/>
      <c r="C175" s="166"/>
      <c r="D175" s="206" t="s">
        <v>29</v>
      </c>
      <c r="E175" s="206"/>
      <c r="F175" s="206"/>
      <c r="G175" s="206"/>
      <c r="H175" s="206"/>
      <c r="I175" s="206"/>
      <c r="J175" s="206"/>
      <c r="K175" s="206"/>
      <c r="L175" s="206"/>
      <c r="M175" s="206"/>
      <c r="N175" s="206"/>
      <c r="O175" s="16" t="s">
        <v>39</v>
      </c>
    </row>
    <row r="176" spans="1:15" ht="30" x14ac:dyDescent="0.25">
      <c r="A176" s="10" t="s">
        <v>30</v>
      </c>
      <c r="B176" s="9" t="s">
        <v>31</v>
      </c>
      <c r="C176" s="10" t="s">
        <v>32</v>
      </c>
      <c r="D176" s="157" t="s">
        <v>33</v>
      </c>
      <c r="E176" s="158" t="s">
        <v>34</v>
      </c>
      <c r="F176" s="158" t="s">
        <v>150</v>
      </c>
      <c r="G176" s="158" t="s">
        <v>35</v>
      </c>
      <c r="H176" s="158" t="s">
        <v>36</v>
      </c>
      <c r="I176" s="158" t="s">
        <v>37</v>
      </c>
      <c r="J176" s="158" t="s">
        <v>134</v>
      </c>
      <c r="K176" s="158" t="s">
        <v>38</v>
      </c>
      <c r="L176" s="158" t="s">
        <v>151</v>
      </c>
      <c r="M176" s="158" t="s">
        <v>152</v>
      </c>
      <c r="N176" s="56" t="s">
        <v>161</v>
      </c>
      <c r="O176" s="16"/>
    </row>
    <row r="177" spans="1:17" x14ac:dyDescent="0.25">
      <c r="A177" s="14">
        <f>K56</f>
        <v>1861.0378230737872</v>
      </c>
      <c r="B177" s="14"/>
      <c r="C177" s="14"/>
      <c r="D177" s="14">
        <f>K67</f>
        <v>153.19352629433348</v>
      </c>
      <c r="E177" s="20">
        <f>K74</f>
        <v>5.5985324092947417</v>
      </c>
      <c r="F177" s="20">
        <f>K156</f>
        <v>5.4512026090501431</v>
      </c>
      <c r="G177" s="20">
        <f>L88</f>
        <v>19.742193232776195</v>
      </c>
      <c r="H177" s="20">
        <f>K142</f>
        <v>40.716063595597227</v>
      </c>
      <c r="I177" s="20">
        <f>K122</f>
        <v>807.98887892376683</v>
      </c>
      <c r="J177" s="20">
        <f>K150</f>
        <v>15.160195678760701</v>
      </c>
      <c r="K177" s="17">
        <f>J81</f>
        <v>21.804810436200572</v>
      </c>
      <c r="L177" s="17">
        <f>K129</f>
        <v>1.7679576029351815E-2</v>
      </c>
      <c r="M177" s="17">
        <f>K136</f>
        <v>44.198940073379532</v>
      </c>
      <c r="N177" s="17">
        <f>K170</f>
        <v>10777.109661638809</v>
      </c>
      <c r="O177" s="162">
        <f>SUM(A177:N177)</f>
        <v>13752.019507541785</v>
      </c>
    </row>
    <row r="178" spans="1:17" ht="15.75" thickBot="1" x14ac:dyDescent="0.3">
      <c r="A178" s="11"/>
      <c r="B178" s="11"/>
      <c r="C178" s="11"/>
      <c r="D178" s="1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Q178">
        <f>O177*J169</f>
        <v>33733703.851999998</v>
      </c>
    </row>
    <row r="179" spans="1:17" ht="15.75" thickBot="1" x14ac:dyDescent="0.3">
      <c r="A179" s="11"/>
      <c r="B179" s="11"/>
      <c r="C179" s="11"/>
      <c r="D179" s="11"/>
      <c r="E179" s="31"/>
      <c r="F179" s="31"/>
      <c r="G179" s="31"/>
      <c r="H179" s="31"/>
      <c r="I179" s="58">
        <f>I150+I122+J88+H81+I74+I67+I56+I129+I136+I142+I156+I170</f>
        <v>33733703.851999998</v>
      </c>
      <c r="J179" s="31"/>
      <c r="K179" s="31"/>
      <c r="L179" s="31"/>
    </row>
    <row r="180" spans="1:17" x14ac:dyDescent="0.25">
      <c r="A180" s="13" t="s">
        <v>73</v>
      </c>
      <c r="B180" s="13"/>
      <c r="C180" s="13"/>
      <c r="D180" s="11"/>
      <c r="E180" s="31"/>
      <c r="F180" s="31"/>
      <c r="G180" s="31"/>
      <c r="H180" s="31"/>
      <c r="I180" s="132"/>
      <c r="J180" s="109"/>
      <c r="L180" s="31"/>
      <c r="M180" s="31"/>
      <c r="N180" s="31"/>
    </row>
    <row r="181" spans="1:17" x14ac:dyDescent="0.25">
      <c r="A181" s="11"/>
      <c r="B181" s="11"/>
      <c r="C181" s="11"/>
      <c r="D181" s="11"/>
      <c r="E181" s="31"/>
      <c r="F181" s="31"/>
      <c r="G181" s="31"/>
      <c r="H181" s="31"/>
      <c r="I181" s="31"/>
      <c r="J181" s="31"/>
      <c r="K181" s="31"/>
      <c r="L181" s="31"/>
      <c r="M181" s="31"/>
      <c r="N181" s="31"/>
    </row>
    <row r="182" spans="1:17" x14ac:dyDescent="0.25">
      <c r="A182" s="11"/>
      <c r="B182" s="11"/>
      <c r="C182" s="11"/>
      <c r="D182" s="11"/>
      <c r="E182" s="31"/>
      <c r="F182" s="31"/>
      <c r="G182" s="31"/>
      <c r="H182" s="31"/>
      <c r="I182" s="31"/>
      <c r="J182" s="31"/>
      <c r="K182" s="31"/>
      <c r="L182" s="31"/>
      <c r="M182" s="31"/>
      <c r="N182" s="31"/>
    </row>
    <row r="183" spans="1:17" x14ac:dyDescent="0.25">
      <c r="A183" s="11"/>
      <c r="B183" s="11"/>
      <c r="C183" s="11"/>
      <c r="D183" s="11"/>
      <c r="E183" s="31"/>
      <c r="F183" s="31"/>
      <c r="G183" s="31"/>
      <c r="H183" s="31"/>
      <c r="I183" s="31"/>
      <c r="J183" s="31"/>
      <c r="K183" s="31"/>
      <c r="L183" s="31"/>
      <c r="M183" s="31"/>
      <c r="N183" s="31"/>
    </row>
    <row r="184" spans="1:17" ht="18.75" x14ac:dyDescent="0.3">
      <c r="A184" s="3" t="s">
        <v>135</v>
      </c>
      <c r="B184" s="3"/>
      <c r="C184" s="3"/>
      <c r="G184" s="138" t="s">
        <v>136</v>
      </c>
    </row>
    <row r="190" spans="1:17" ht="15.75" x14ac:dyDescent="0.25">
      <c r="A190" s="7" t="s">
        <v>45</v>
      </c>
      <c r="B190" s="7"/>
    </row>
    <row r="191" spans="1:17" ht="15.75" x14ac:dyDescent="0.25">
      <c r="A191" s="7" t="s">
        <v>137</v>
      </c>
      <c r="B191" s="7"/>
    </row>
    <row r="192" spans="1:17" ht="15.75" x14ac:dyDescent="0.25">
      <c r="A192" s="7" t="s">
        <v>138</v>
      </c>
      <c r="C192" s="7"/>
    </row>
    <row r="193" spans="1:14" ht="15.75" x14ac:dyDescent="0.25">
      <c r="A193" s="2"/>
      <c r="B193" s="2"/>
      <c r="C193" s="2"/>
      <c r="H193" s="93">
        <f>10021390+53187.4+16062.6+5450</f>
        <v>10096090</v>
      </c>
      <c r="I193" s="93">
        <f>I179/P5-I170</f>
        <v>20234618.638627559</v>
      </c>
    </row>
    <row r="194" spans="1:14" x14ac:dyDescent="0.25">
      <c r="K194" s="163">
        <f>I179-I170</f>
        <v>7297453.8519999981</v>
      </c>
    </row>
    <row r="195" spans="1:14" x14ac:dyDescent="0.25">
      <c r="H195" s="93">
        <f>H193-I193</f>
        <v>-10138528.638627559</v>
      </c>
      <c r="I195" s="93">
        <f>I193-102311380</f>
        <v>-82076761.361372441</v>
      </c>
      <c r="K195" s="93">
        <f>K194/P5</f>
        <v>10096089.999999998</v>
      </c>
      <c r="M195" s="242">
        <f>O177*J147</f>
        <v>33733703.851999998</v>
      </c>
      <c r="N195" s="242"/>
    </row>
    <row r="196" spans="1:14" x14ac:dyDescent="0.25">
      <c r="K196" s="93">
        <f>H193-K195</f>
        <v>0</v>
      </c>
    </row>
  </sheetData>
  <mergeCells count="170">
    <mergeCell ref="M195:N195"/>
    <mergeCell ref="D175:N175"/>
    <mergeCell ref="A164:E164"/>
    <mergeCell ref="A168:E168"/>
    <mergeCell ref="A169:E169"/>
    <mergeCell ref="A165:E165"/>
    <mergeCell ref="A166:E166"/>
    <mergeCell ref="A167:E167"/>
    <mergeCell ref="A86:E86"/>
    <mergeCell ref="A140:E140"/>
    <mergeCell ref="A141:E141"/>
    <mergeCell ref="A173:M173"/>
    <mergeCell ref="A175:C175"/>
    <mergeCell ref="A145:L145"/>
    <mergeCell ref="A146:E146"/>
    <mergeCell ref="A148:H148"/>
    <mergeCell ref="A150:H150"/>
    <mergeCell ref="A147:E147"/>
    <mergeCell ref="A152:L152"/>
    <mergeCell ref="A153:E153"/>
    <mergeCell ref="A156:H156"/>
    <mergeCell ref="A154:E154"/>
    <mergeCell ref="A155:E155"/>
    <mergeCell ref="A158:L158"/>
    <mergeCell ref="A127:E127"/>
    <mergeCell ref="A128:E128"/>
    <mergeCell ref="A107:E107"/>
    <mergeCell ref="A108:E108"/>
    <mergeCell ref="A109:E109"/>
    <mergeCell ref="A110:E110"/>
    <mergeCell ref="A111:E111"/>
    <mergeCell ref="A112:E112"/>
    <mergeCell ref="A101:E101"/>
    <mergeCell ref="A159:E159"/>
    <mergeCell ref="A160:E160"/>
    <mergeCell ref="A161:E161"/>
    <mergeCell ref="A162:E162"/>
    <mergeCell ref="A163:E163"/>
    <mergeCell ref="A170:H170"/>
    <mergeCell ref="A113:E113"/>
    <mergeCell ref="A114:E114"/>
    <mergeCell ref="A115:E115"/>
    <mergeCell ref="A116:E116"/>
    <mergeCell ref="A117:E117"/>
    <mergeCell ref="A118:E118"/>
    <mergeCell ref="A137:M137"/>
    <mergeCell ref="A139:E139"/>
    <mergeCell ref="A119:E119"/>
    <mergeCell ref="A120:E120"/>
    <mergeCell ref="A121:E121"/>
    <mergeCell ref="A122:E122"/>
    <mergeCell ref="A124:M124"/>
    <mergeCell ref="A126:E126"/>
    <mergeCell ref="A131:L131"/>
    <mergeCell ref="A133:E133"/>
    <mergeCell ref="A134:E134"/>
    <mergeCell ref="A135:E135"/>
    <mergeCell ref="A102:E102"/>
    <mergeCell ref="A103:E103"/>
    <mergeCell ref="A104:E104"/>
    <mergeCell ref="A105:E105"/>
    <mergeCell ref="A106:E106"/>
    <mergeCell ref="A95:E95"/>
    <mergeCell ref="A96:E96"/>
    <mergeCell ref="A97:E97"/>
    <mergeCell ref="A98:E98"/>
    <mergeCell ref="A99:E99"/>
    <mergeCell ref="A100:E100"/>
    <mergeCell ref="A87:E87"/>
    <mergeCell ref="A88:E88"/>
    <mergeCell ref="F88:I88"/>
    <mergeCell ref="A92:M92"/>
    <mergeCell ref="A94:E94"/>
    <mergeCell ref="A76:M76"/>
    <mergeCell ref="A78:E78"/>
    <mergeCell ref="A81:E81"/>
    <mergeCell ref="A83:N83"/>
    <mergeCell ref="A85:E85"/>
    <mergeCell ref="A79:E79"/>
    <mergeCell ref="A80:E80"/>
    <mergeCell ref="A84:E84"/>
    <mergeCell ref="A73:E73"/>
    <mergeCell ref="A66:E66"/>
    <mergeCell ref="A55:E55"/>
    <mergeCell ref="A56:E56"/>
    <mergeCell ref="A48:M48"/>
    <mergeCell ref="A49:E49"/>
    <mergeCell ref="A50:E50"/>
    <mergeCell ref="A51:E51"/>
    <mergeCell ref="A52:E52"/>
    <mergeCell ref="A53:E53"/>
    <mergeCell ref="A59:M59"/>
    <mergeCell ref="A60:E60"/>
    <mergeCell ref="A61:E61"/>
    <mergeCell ref="A71:E71"/>
    <mergeCell ref="A72:E72"/>
    <mergeCell ref="A62:E62"/>
    <mergeCell ref="A63:E63"/>
    <mergeCell ref="A64:E64"/>
    <mergeCell ref="A65:E65"/>
    <mergeCell ref="A67:E67"/>
    <mergeCell ref="A69:M69"/>
    <mergeCell ref="G44:L44"/>
    <mergeCell ref="A45:E45"/>
    <mergeCell ref="G45:L45"/>
    <mergeCell ref="A43:E43"/>
    <mergeCell ref="G41:L41"/>
    <mergeCell ref="A44:E44"/>
    <mergeCell ref="G42:L42"/>
    <mergeCell ref="G43:L43"/>
    <mergeCell ref="A54:E54"/>
    <mergeCell ref="A40:E40"/>
    <mergeCell ref="G39:L39"/>
    <mergeCell ref="A41:E41"/>
    <mergeCell ref="G40:L40"/>
    <mergeCell ref="A42:E42"/>
    <mergeCell ref="A37:E37"/>
    <mergeCell ref="G37:L37"/>
    <mergeCell ref="A38:E38"/>
    <mergeCell ref="G25:L25"/>
    <mergeCell ref="A39:E39"/>
    <mergeCell ref="G38:L38"/>
    <mergeCell ref="A34:E34"/>
    <mergeCell ref="G34:L34"/>
    <mergeCell ref="A35:E35"/>
    <mergeCell ref="G35:L35"/>
    <mergeCell ref="A36:E36"/>
    <mergeCell ref="G36:L36"/>
    <mergeCell ref="A31:E31"/>
    <mergeCell ref="G31:L31"/>
    <mergeCell ref="A32:E32"/>
    <mergeCell ref="G32:L32"/>
    <mergeCell ref="A33:E33"/>
    <mergeCell ref="G33:L33"/>
    <mergeCell ref="A28:E28"/>
    <mergeCell ref="G28:L28"/>
    <mergeCell ref="A29:E29"/>
    <mergeCell ref="A30:E30"/>
    <mergeCell ref="G30:L30"/>
    <mergeCell ref="A25:E25"/>
    <mergeCell ref="A26:E26"/>
    <mergeCell ref="G26:L26"/>
    <mergeCell ref="A27:E27"/>
    <mergeCell ref="G27:L27"/>
    <mergeCell ref="A22:E22"/>
    <mergeCell ref="G22:L22"/>
    <mergeCell ref="A23:E23"/>
    <mergeCell ref="G23:L23"/>
    <mergeCell ref="A24:E24"/>
    <mergeCell ref="G24:L24"/>
    <mergeCell ref="A19:E19"/>
    <mergeCell ref="G19:L19"/>
    <mergeCell ref="A20:E20"/>
    <mergeCell ref="G20:L20"/>
    <mergeCell ref="A21:E21"/>
    <mergeCell ref="G21:L21"/>
    <mergeCell ref="A7:C7"/>
    <mergeCell ref="E7:G7"/>
    <mergeCell ref="A18:E18"/>
    <mergeCell ref="G18:L18"/>
    <mergeCell ref="A2:D2"/>
    <mergeCell ref="E2:H2"/>
    <mergeCell ref="A3:B3"/>
    <mergeCell ref="E3:F3"/>
    <mergeCell ref="A5:C5"/>
    <mergeCell ref="E5:G5"/>
    <mergeCell ref="A14:M14"/>
    <mergeCell ref="I5:L5"/>
    <mergeCell ref="A9:N9"/>
    <mergeCell ref="A10:N10"/>
  </mergeCells>
  <pageMargins left="0.70866141732283472" right="0.70866141732283472" top="0.15" bottom="0.6" header="0.15" footer="0.15"/>
  <pageSetup paperSize="9" scale="58" orientation="landscape" horizontalDpi="180" verticalDpi="180" r:id="rId1"/>
  <rowBreaks count="3" manualBreakCount="3">
    <brk id="58" max="14" man="1"/>
    <brk id="122" max="14" man="1"/>
    <brk id="156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12"/>
  <sheetViews>
    <sheetView view="pageBreakPreview" topLeftCell="A161" zoomScale="80" zoomScaleNormal="90" zoomScaleSheetLayoutView="80" workbookViewId="0">
      <selection activeCell="O168" sqref="O168"/>
    </sheetView>
  </sheetViews>
  <sheetFormatPr defaultRowHeight="15" x14ac:dyDescent="0.2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3.85546875" customWidth="1"/>
    <col min="12" max="12" width="12.42578125" customWidth="1"/>
    <col min="13" max="13" width="10.7109375" customWidth="1"/>
    <col min="14" max="14" width="16.140625" customWidth="1"/>
    <col min="15" max="15" width="11" customWidth="1"/>
  </cols>
  <sheetData>
    <row r="2" spans="1:16" ht="15.75" x14ac:dyDescent="0.25">
      <c r="A2" s="168"/>
      <c r="B2" s="168"/>
      <c r="C2" s="168"/>
      <c r="D2" s="168"/>
      <c r="E2" s="168"/>
      <c r="F2" s="168"/>
      <c r="G2" s="168"/>
      <c r="H2" s="168"/>
    </row>
    <row r="3" spans="1:16" ht="15.75" x14ac:dyDescent="0.25">
      <c r="A3" s="168"/>
      <c r="B3" s="168"/>
      <c r="C3" s="27"/>
      <c r="D3" s="27"/>
      <c r="E3" s="168"/>
      <c r="F3" s="168"/>
      <c r="G3" s="27"/>
      <c r="H3" s="27"/>
    </row>
    <row r="4" spans="1:16" ht="40.5" customHeight="1" x14ac:dyDescent="0.25">
      <c r="A4" s="170"/>
      <c r="B4" s="170"/>
      <c r="C4" s="170"/>
      <c r="D4" s="47"/>
      <c r="E4" s="170"/>
      <c r="F4" s="170"/>
      <c r="G4" s="170"/>
      <c r="H4" s="29"/>
      <c r="I4" s="171" t="s">
        <v>93</v>
      </c>
      <c r="J4" s="174"/>
      <c r="K4" s="174"/>
      <c r="L4" s="174"/>
      <c r="P4" s="150">
        <v>5.9400000000000001E-2</v>
      </c>
    </row>
    <row r="5" spans="1:16" ht="15.75" x14ac:dyDescent="0.25">
      <c r="A5" s="4"/>
      <c r="B5" s="4"/>
      <c r="C5" s="4"/>
      <c r="D5" s="46"/>
      <c r="E5" s="4"/>
      <c r="F5" s="4"/>
      <c r="G5" s="4"/>
      <c r="H5" s="46"/>
    </row>
    <row r="6" spans="1:16" ht="15.75" x14ac:dyDescent="0.25">
      <c r="A6" s="165"/>
      <c r="B6" s="165"/>
      <c r="C6" s="165"/>
      <c r="D6" s="46"/>
      <c r="E6" s="165"/>
      <c r="F6" s="165"/>
      <c r="G6" s="165"/>
      <c r="H6" s="46"/>
    </row>
    <row r="7" spans="1:16" x14ac:dyDescent="0.25">
      <c r="A7" s="48"/>
      <c r="B7" s="48"/>
      <c r="C7" s="48"/>
      <c r="D7" s="48"/>
      <c r="E7" s="48"/>
      <c r="F7" s="48"/>
      <c r="G7" s="48"/>
      <c r="H7" s="48"/>
    </row>
    <row r="8" spans="1:16" ht="15.75" x14ac:dyDescent="0.25">
      <c r="A8" s="175" t="s">
        <v>83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</row>
    <row r="9" spans="1:16" ht="15.75" x14ac:dyDescent="0.25">
      <c r="A9" s="175" t="s">
        <v>84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</row>
    <row r="11" spans="1:16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6" ht="15.75" x14ac:dyDescent="0.25">
      <c r="A12" s="8" t="s">
        <v>85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6" ht="31.5" customHeight="1" x14ac:dyDescent="0.25">
      <c r="A13" s="258" t="s">
        <v>89</v>
      </c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7"/>
    </row>
    <row r="14" spans="1:16" ht="15.75" x14ac:dyDescent="0.25">
      <c r="A14" s="8" t="s">
        <v>67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6" ht="31.5" customHeight="1" x14ac:dyDescent="0.25">
      <c r="A15" s="258" t="s">
        <v>90</v>
      </c>
      <c r="B15" s="260"/>
      <c r="C15" s="260"/>
      <c r="D15" s="260"/>
      <c r="E15" s="260"/>
      <c r="F15" s="260"/>
      <c r="G15" s="260"/>
      <c r="H15" s="260"/>
      <c r="I15" s="260"/>
      <c r="J15" s="260"/>
      <c r="K15" s="260"/>
      <c r="L15" s="260"/>
      <c r="M15" s="260"/>
      <c r="N15" s="7"/>
    </row>
    <row r="16" spans="1:16" ht="15.75" x14ac:dyDescent="0.25">
      <c r="A16" s="8" t="s">
        <v>92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 x14ac:dyDescent="0.25">
      <c r="A17" s="166" t="s">
        <v>75</v>
      </c>
      <c r="B17" s="166"/>
      <c r="C17" s="166"/>
      <c r="D17" s="166"/>
      <c r="E17" s="166"/>
      <c r="F17" s="16" t="s">
        <v>74</v>
      </c>
      <c r="G17" s="167" t="s">
        <v>76</v>
      </c>
      <c r="H17" s="167"/>
      <c r="I17" s="167"/>
      <c r="J17" s="167"/>
      <c r="K17" s="167"/>
      <c r="L17" s="167"/>
      <c r="M17" s="16" t="s">
        <v>74</v>
      </c>
      <c r="N17" s="31"/>
    </row>
    <row r="18" spans="1:14" x14ac:dyDescent="0.25">
      <c r="A18" s="176" t="s">
        <v>100</v>
      </c>
      <c r="B18" s="176"/>
      <c r="C18" s="176"/>
      <c r="D18" s="176"/>
      <c r="E18" s="176"/>
      <c r="F18" s="74">
        <f>3*P4</f>
        <v>0.1782</v>
      </c>
      <c r="G18" s="180" t="s">
        <v>1</v>
      </c>
      <c r="H18" s="180"/>
      <c r="I18" s="180"/>
      <c r="J18" s="180"/>
      <c r="K18" s="180"/>
      <c r="L18" s="180"/>
      <c r="M18" s="87">
        <f>1*P4</f>
        <v>5.9400000000000001E-2</v>
      </c>
      <c r="N18" s="31"/>
    </row>
    <row r="19" spans="1:14" x14ac:dyDescent="0.25">
      <c r="A19" s="176" t="s">
        <v>101</v>
      </c>
      <c r="B19" s="176"/>
      <c r="C19" s="176"/>
      <c r="D19" s="176"/>
      <c r="E19" s="176"/>
      <c r="F19" s="74">
        <f>2*P4</f>
        <v>0.1188</v>
      </c>
      <c r="G19" s="181" t="s">
        <v>105</v>
      </c>
      <c r="H19" s="182"/>
      <c r="I19" s="182"/>
      <c r="J19" s="182"/>
      <c r="K19" s="182"/>
      <c r="L19" s="183"/>
      <c r="M19" s="87">
        <f>1*P4</f>
        <v>5.9400000000000001E-2</v>
      </c>
      <c r="N19" s="31"/>
    </row>
    <row r="20" spans="1:14" x14ac:dyDescent="0.25">
      <c r="A20" s="176" t="s">
        <v>102</v>
      </c>
      <c r="B20" s="176"/>
      <c r="C20" s="176"/>
      <c r="D20" s="176"/>
      <c r="E20" s="176"/>
      <c r="F20" s="74">
        <f>2*P4</f>
        <v>0.1188</v>
      </c>
      <c r="G20" s="184" t="s">
        <v>106</v>
      </c>
      <c r="H20" s="184"/>
      <c r="I20" s="184"/>
      <c r="J20" s="184"/>
      <c r="K20" s="184"/>
      <c r="L20" s="184"/>
      <c r="M20" s="87">
        <f>1*P4</f>
        <v>5.9400000000000001E-2</v>
      </c>
      <c r="N20" s="31"/>
    </row>
    <row r="21" spans="1:14" x14ac:dyDescent="0.25">
      <c r="A21" s="176" t="s">
        <v>103</v>
      </c>
      <c r="B21" s="176"/>
      <c r="C21" s="176"/>
      <c r="D21" s="176"/>
      <c r="E21" s="176"/>
      <c r="F21" s="74">
        <f>7*P4</f>
        <v>0.4158</v>
      </c>
      <c r="G21" s="177" t="s">
        <v>80</v>
      </c>
      <c r="H21" s="178"/>
      <c r="I21" s="178"/>
      <c r="J21" s="178"/>
      <c r="K21" s="178"/>
      <c r="L21" s="179"/>
      <c r="M21" s="87">
        <f>0.5*P4</f>
        <v>2.9700000000000001E-2</v>
      </c>
      <c r="N21" s="31"/>
    </row>
    <row r="22" spans="1:14" x14ac:dyDescent="0.25">
      <c r="A22" s="176" t="s">
        <v>104</v>
      </c>
      <c r="B22" s="176"/>
      <c r="C22" s="176"/>
      <c r="D22" s="176"/>
      <c r="E22" s="176"/>
      <c r="F22" s="74">
        <f>1*P4</f>
        <v>5.9400000000000001E-2</v>
      </c>
      <c r="G22" s="180" t="s">
        <v>107</v>
      </c>
      <c r="H22" s="180"/>
      <c r="I22" s="180"/>
      <c r="J22" s="180"/>
      <c r="K22" s="180"/>
      <c r="L22" s="180"/>
      <c r="M22" s="87">
        <f>2*P4</f>
        <v>0.1188</v>
      </c>
      <c r="N22" s="31"/>
    </row>
    <row r="23" spans="1:14" x14ac:dyDescent="0.25">
      <c r="A23" s="176"/>
      <c r="B23" s="176"/>
      <c r="C23" s="176"/>
      <c r="D23" s="176"/>
      <c r="E23" s="176"/>
      <c r="F23" s="71"/>
      <c r="G23" s="180"/>
      <c r="H23" s="180"/>
      <c r="I23" s="180"/>
      <c r="J23" s="180"/>
      <c r="K23" s="180"/>
      <c r="L23" s="180"/>
      <c r="M23" s="71"/>
      <c r="N23" s="31"/>
    </row>
    <row r="24" spans="1:14" ht="15.75" customHeight="1" x14ac:dyDescent="0.25">
      <c r="A24" s="176"/>
      <c r="B24" s="176"/>
      <c r="C24" s="176"/>
      <c r="D24" s="176"/>
      <c r="E24" s="176"/>
      <c r="F24" s="71"/>
      <c r="G24" s="180"/>
      <c r="H24" s="180"/>
      <c r="I24" s="180"/>
      <c r="J24" s="180"/>
      <c r="K24" s="180"/>
      <c r="L24" s="180"/>
      <c r="M24" s="71"/>
      <c r="N24" s="31"/>
    </row>
    <row r="25" spans="1:14" ht="15.75" hidden="1" customHeight="1" x14ac:dyDescent="0.25">
      <c r="A25" s="188"/>
      <c r="B25" s="189"/>
      <c r="C25" s="189"/>
      <c r="D25" s="189"/>
      <c r="E25" s="190"/>
      <c r="F25" s="71"/>
      <c r="G25" s="185"/>
      <c r="H25" s="186"/>
      <c r="I25" s="186"/>
      <c r="J25" s="186"/>
      <c r="K25" s="186"/>
      <c r="L25" s="187"/>
      <c r="M25" s="71"/>
      <c r="N25" s="31"/>
    </row>
    <row r="26" spans="1:14" ht="15.75" customHeight="1" x14ac:dyDescent="0.25">
      <c r="A26" s="188"/>
      <c r="B26" s="189"/>
      <c r="C26" s="189"/>
      <c r="D26" s="189"/>
      <c r="E26" s="190"/>
      <c r="F26" s="71"/>
      <c r="G26" s="185"/>
      <c r="H26" s="186"/>
      <c r="I26" s="186"/>
      <c r="J26" s="186"/>
      <c r="K26" s="186"/>
      <c r="L26" s="187"/>
      <c r="M26" s="71"/>
      <c r="N26" s="31"/>
    </row>
    <row r="27" spans="1:14" ht="15.75" hidden="1" customHeight="1" x14ac:dyDescent="0.25">
      <c r="A27" s="188"/>
      <c r="B27" s="189"/>
      <c r="C27" s="189"/>
      <c r="D27" s="189"/>
      <c r="E27" s="190"/>
      <c r="F27" s="36"/>
      <c r="G27" s="185"/>
      <c r="H27" s="186"/>
      <c r="I27" s="186"/>
      <c r="J27" s="186"/>
      <c r="K27" s="186"/>
      <c r="L27" s="187"/>
      <c r="M27" s="36"/>
      <c r="N27" s="31"/>
    </row>
    <row r="28" spans="1:14" ht="15.75" customHeight="1" x14ac:dyDescent="0.25">
      <c r="A28" s="188"/>
      <c r="B28" s="189"/>
      <c r="C28" s="189"/>
      <c r="D28" s="189"/>
      <c r="E28" s="190"/>
      <c r="F28" s="36"/>
      <c r="G28" s="97"/>
      <c r="H28" s="97"/>
      <c r="I28" s="97"/>
      <c r="J28" s="97"/>
      <c r="K28" s="97"/>
      <c r="L28" s="97"/>
      <c r="M28" s="36"/>
      <c r="N28" s="31"/>
    </row>
    <row r="29" spans="1:14" ht="15.75" customHeight="1" x14ac:dyDescent="0.25">
      <c r="A29" s="188"/>
      <c r="B29" s="189"/>
      <c r="C29" s="189"/>
      <c r="D29" s="189"/>
      <c r="E29" s="190"/>
      <c r="F29" s="36"/>
      <c r="G29" s="185"/>
      <c r="H29" s="186"/>
      <c r="I29" s="186"/>
      <c r="J29" s="186"/>
      <c r="K29" s="186"/>
      <c r="L29" s="187"/>
      <c r="M29" s="36"/>
      <c r="N29" s="31"/>
    </row>
    <row r="30" spans="1:14" ht="15.75" hidden="1" customHeight="1" x14ac:dyDescent="0.25">
      <c r="A30" s="188"/>
      <c r="B30" s="189"/>
      <c r="C30" s="189"/>
      <c r="D30" s="189"/>
      <c r="E30" s="190"/>
      <c r="F30" s="36"/>
      <c r="G30" s="185"/>
      <c r="H30" s="186"/>
      <c r="I30" s="186"/>
      <c r="J30" s="186"/>
      <c r="K30" s="186"/>
      <c r="L30" s="187"/>
      <c r="M30" s="36"/>
      <c r="N30" s="31"/>
    </row>
    <row r="31" spans="1:14" ht="15.75" hidden="1" customHeight="1" x14ac:dyDescent="0.25">
      <c r="A31" s="188"/>
      <c r="B31" s="189"/>
      <c r="C31" s="189"/>
      <c r="D31" s="189"/>
      <c r="E31" s="190"/>
      <c r="F31" s="36"/>
      <c r="G31" s="185"/>
      <c r="H31" s="186"/>
      <c r="I31" s="186"/>
      <c r="J31" s="186"/>
      <c r="K31" s="186"/>
      <c r="L31" s="187"/>
      <c r="M31" s="36"/>
      <c r="N31" s="31"/>
    </row>
    <row r="32" spans="1:14" ht="15.75" hidden="1" customHeight="1" x14ac:dyDescent="0.25">
      <c r="A32" s="188"/>
      <c r="B32" s="189"/>
      <c r="C32" s="189"/>
      <c r="D32" s="189"/>
      <c r="E32" s="190"/>
      <c r="F32" s="36"/>
      <c r="G32" s="185"/>
      <c r="H32" s="186"/>
      <c r="I32" s="186"/>
      <c r="J32" s="186"/>
      <c r="K32" s="186"/>
      <c r="L32" s="187"/>
      <c r="M32" s="36"/>
      <c r="N32" s="31"/>
    </row>
    <row r="33" spans="1:16" ht="15.75" hidden="1" customHeight="1" x14ac:dyDescent="0.25">
      <c r="A33" s="188"/>
      <c r="B33" s="189"/>
      <c r="C33" s="189"/>
      <c r="D33" s="189"/>
      <c r="E33" s="190"/>
      <c r="F33" s="36"/>
      <c r="G33" s="185"/>
      <c r="H33" s="186"/>
      <c r="I33" s="186"/>
      <c r="J33" s="186"/>
      <c r="K33" s="186"/>
      <c r="L33" s="187"/>
      <c r="M33" s="36"/>
      <c r="N33" s="31"/>
    </row>
    <row r="34" spans="1:16" ht="15.75" hidden="1" customHeight="1" x14ac:dyDescent="0.25">
      <c r="A34" s="188"/>
      <c r="B34" s="189"/>
      <c r="C34" s="189"/>
      <c r="D34" s="189"/>
      <c r="E34" s="190"/>
      <c r="F34" s="36"/>
      <c r="G34" s="185"/>
      <c r="H34" s="186"/>
      <c r="I34" s="186"/>
      <c r="J34" s="186"/>
      <c r="K34" s="186"/>
      <c r="L34" s="187"/>
      <c r="M34" s="36"/>
      <c r="N34" s="31"/>
    </row>
    <row r="35" spans="1:16" ht="15.75" hidden="1" customHeight="1" x14ac:dyDescent="0.25">
      <c r="A35" s="188"/>
      <c r="B35" s="189"/>
      <c r="C35" s="189"/>
      <c r="D35" s="189"/>
      <c r="E35" s="190"/>
      <c r="F35" s="36"/>
      <c r="G35" s="185"/>
      <c r="H35" s="186"/>
      <c r="I35" s="186"/>
      <c r="J35" s="186"/>
      <c r="K35" s="186"/>
      <c r="L35" s="187"/>
      <c r="M35" s="36"/>
      <c r="N35" s="31"/>
    </row>
    <row r="36" spans="1:16" x14ac:dyDescent="0.25">
      <c r="A36" s="192"/>
      <c r="B36" s="192"/>
      <c r="C36" s="192"/>
      <c r="D36" s="192"/>
      <c r="E36" s="192"/>
      <c r="F36" s="36"/>
      <c r="G36" s="180"/>
      <c r="H36" s="180"/>
      <c r="I36" s="180"/>
      <c r="J36" s="180"/>
      <c r="K36" s="180"/>
      <c r="L36" s="180"/>
      <c r="M36" s="36"/>
      <c r="N36" s="31"/>
    </row>
    <row r="37" spans="1:16" x14ac:dyDescent="0.25">
      <c r="A37" s="192"/>
      <c r="B37" s="192"/>
      <c r="C37" s="192"/>
      <c r="D37" s="192"/>
      <c r="E37" s="192"/>
      <c r="F37" s="36"/>
      <c r="G37" s="180"/>
      <c r="H37" s="180"/>
      <c r="I37" s="180"/>
      <c r="J37" s="180"/>
      <c r="K37" s="180"/>
      <c r="L37" s="180"/>
      <c r="M37" s="36"/>
      <c r="N37" s="31"/>
    </row>
    <row r="38" spans="1:16" x14ac:dyDescent="0.25">
      <c r="A38" s="191"/>
      <c r="B38" s="191"/>
      <c r="C38" s="191"/>
      <c r="D38" s="191"/>
      <c r="E38" s="191"/>
      <c r="F38" s="36"/>
      <c r="G38" s="180"/>
      <c r="H38" s="180"/>
      <c r="I38" s="180"/>
      <c r="J38" s="180"/>
      <c r="K38" s="180"/>
      <c r="L38" s="180"/>
      <c r="M38" s="36"/>
      <c r="N38" s="31"/>
    </row>
    <row r="39" spans="1:16" x14ac:dyDescent="0.25">
      <c r="A39" s="191"/>
      <c r="B39" s="191"/>
      <c r="C39" s="191"/>
      <c r="D39" s="191"/>
      <c r="E39" s="191"/>
      <c r="F39" s="36"/>
      <c r="G39" s="180"/>
      <c r="H39" s="180"/>
      <c r="I39" s="180"/>
      <c r="J39" s="180"/>
      <c r="K39" s="180"/>
      <c r="L39" s="180"/>
      <c r="M39" s="36"/>
      <c r="N39" s="31"/>
    </row>
    <row r="40" spans="1:16" x14ac:dyDescent="0.25">
      <c r="A40" s="191"/>
      <c r="B40" s="191"/>
      <c r="C40" s="191"/>
      <c r="D40" s="191"/>
      <c r="E40" s="191"/>
      <c r="F40" s="36"/>
      <c r="G40" s="180"/>
      <c r="H40" s="180"/>
      <c r="I40" s="180"/>
      <c r="J40" s="180"/>
      <c r="K40" s="180"/>
      <c r="L40" s="180"/>
      <c r="M40" s="36"/>
      <c r="N40" s="31"/>
    </row>
    <row r="41" spans="1:16" x14ac:dyDescent="0.25">
      <c r="A41" s="191"/>
      <c r="B41" s="191"/>
      <c r="C41" s="191"/>
      <c r="D41" s="191"/>
      <c r="E41" s="191"/>
      <c r="F41" s="36"/>
      <c r="G41" s="185"/>
      <c r="H41" s="186"/>
      <c r="I41" s="186"/>
      <c r="J41" s="186"/>
      <c r="K41" s="186"/>
      <c r="L41" s="187"/>
      <c r="M41" s="36"/>
      <c r="N41" s="31"/>
    </row>
    <row r="42" spans="1:16" ht="15" customHeight="1" x14ac:dyDescent="0.25">
      <c r="A42" s="191"/>
      <c r="B42" s="191"/>
      <c r="C42" s="191"/>
      <c r="D42" s="191"/>
      <c r="E42" s="191"/>
      <c r="F42" s="36"/>
      <c r="G42" s="185"/>
      <c r="H42" s="186"/>
      <c r="I42" s="186"/>
      <c r="J42" s="186"/>
      <c r="K42" s="186"/>
      <c r="L42" s="187"/>
      <c r="M42" s="36"/>
      <c r="N42" s="31"/>
    </row>
    <row r="43" spans="1:16" ht="15.75" customHeight="1" x14ac:dyDescent="0.25">
      <c r="A43" s="195"/>
      <c r="B43" s="196"/>
      <c r="C43" s="196"/>
      <c r="D43" s="196"/>
      <c r="E43" s="197"/>
      <c r="F43" s="36"/>
      <c r="G43" s="185"/>
      <c r="H43" s="186"/>
      <c r="I43" s="186"/>
      <c r="J43" s="186"/>
      <c r="K43" s="186"/>
      <c r="L43" s="187"/>
      <c r="M43" s="36"/>
      <c r="N43" s="31"/>
    </row>
    <row r="44" spans="1:16" x14ac:dyDescent="0.25">
      <c r="A44" s="193" t="s">
        <v>2</v>
      </c>
      <c r="B44" s="193"/>
      <c r="C44" s="193"/>
      <c r="D44" s="193"/>
      <c r="E44" s="193"/>
      <c r="F44" s="63">
        <f>SUM(F18:F43)</f>
        <v>0.89100000000000001</v>
      </c>
      <c r="G44" s="194" t="s">
        <v>2</v>
      </c>
      <c r="H44" s="194"/>
      <c r="I44" s="194"/>
      <c r="J44" s="194"/>
      <c r="K44" s="194"/>
      <c r="L44" s="194"/>
      <c r="M44" s="63">
        <f>SUM(M18:M43)</f>
        <v>0.32669999999999999</v>
      </c>
      <c r="N44" s="31"/>
      <c r="O44" s="86"/>
      <c r="P44">
        <f>O44/P4</f>
        <v>0</v>
      </c>
    </row>
    <row r="45" spans="1:16" ht="27.75" customHeight="1" x14ac:dyDescent="0.25">
      <c r="A45" s="13" t="s">
        <v>153</v>
      </c>
      <c r="B45" s="13"/>
      <c r="C45" s="13"/>
      <c r="D45" s="13"/>
      <c r="E45" s="98"/>
      <c r="F45" s="31"/>
      <c r="G45" s="31"/>
      <c r="H45" s="31"/>
      <c r="I45" s="31"/>
      <c r="J45" s="31"/>
      <c r="K45" s="31"/>
      <c r="L45" s="31"/>
      <c r="M45" s="31"/>
      <c r="N45" s="31"/>
    </row>
    <row r="46" spans="1:16" ht="12.75" customHeight="1" x14ac:dyDescent="0.25">
      <c r="A46" s="13"/>
      <c r="B46" s="11"/>
      <c r="C46" s="11"/>
      <c r="D46" s="1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pans="1:16" ht="15" customHeight="1" x14ac:dyDescent="0.25">
      <c r="A47" s="204" t="s">
        <v>78</v>
      </c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31"/>
    </row>
    <row r="48" spans="1:16" ht="75" x14ac:dyDescent="0.25">
      <c r="A48" s="206" t="s">
        <v>3</v>
      </c>
      <c r="B48" s="206"/>
      <c r="C48" s="206"/>
      <c r="D48" s="206"/>
      <c r="E48" s="206"/>
      <c r="F48" s="16" t="s">
        <v>4</v>
      </c>
      <c r="G48" s="16" t="s">
        <v>0</v>
      </c>
      <c r="H48" s="16" t="s">
        <v>47</v>
      </c>
      <c r="I48" s="16" t="s">
        <v>49</v>
      </c>
      <c r="J48" s="16" t="s">
        <v>71</v>
      </c>
      <c r="K48" s="16" t="s">
        <v>82</v>
      </c>
      <c r="L48" s="16" t="s">
        <v>53</v>
      </c>
      <c r="M48" s="31"/>
      <c r="N48" s="31"/>
    </row>
    <row r="49" spans="1:14" hidden="1" x14ac:dyDescent="0.25">
      <c r="A49" s="202"/>
      <c r="B49" s="202"/>
      <c r="C49" s="202"/>
      <c r="D49" s="202"/>
      <c r="E49" s="202"/>
      <c r="F49" s="56"/>
      <c r="G49" s="56"/>
      <c r="H49" s="56"/>
      <c r="I49" s="56"/>
      <c r="J49" s="90"/>
      <c r="K49" s="90"/>
      <c r="L49" s="90"/>
      <c r="M49" s="31"/>
      <c r="N49" s="31"/>
    </row>
    <row r="50" spans="1:14" hidden="1" x14ac:dyDescent="0.25">
      <c r="A50" s="202"/>
      <c r="B50" s="202"/>
      <c r="C50" s="202"/>
      <c r="D50" s="202"/>
      <c r="E50" s="202"/>
      <c r="F50" s="56"/>
      <c r="G50" s="56"/>
      <c r="H50" s="56"/>
      <c r="I50" s="56"/>
      <c r="J50" s="90"/>
      <c r="K50" s="90"/>
      <c r="L50" s="90"/>
      <c r="M50" s="31"/>
      <c r="N50" s="31"/>
    </row>
    <row r="51" spans="1:14" x14ac:dyDescent="0.25">
      <c r="A51" s="207">
        <v>1</v>
      </c>
      <c r="B51" s="208"/>
      <c r="C51" s="208"/>
      <c r="D51" s="208"/>
      <c r="E51" s="209"/>
      <c r="F51" s="56">
        <v>2</v>
      </c>
      <c r="G51" s="56">
        <v>3</v>
      </c>
      <c r="H51" s="56" t="s">
        <v>48</v>
      </c>
      <c r="I51" s="56" t="s">
        <v>50</v>
      </c>
      <c r="J51" s="51">
        <v>6</v>
      </c>
      <c r="K51" s="51" t="s">
        <v>52</v>
      </c>
      <c r="L51" s="51" t="s">
        <v>40</v>
      </c>
      <c r="M51" s="31"/>
      <c r="N51" s="31"/>
    </row>
    <row r="52" spans="1:14" x14ac:dyDescent="0.25">
      <c r="A52" s="180" t="s">
        <v>75</v>
      </c>
      <c r="B52" s="180"/>
      <c r="C52" s="180"/>
      <c r="D52" s="180"/>
      <c r="E52" s="180"/>
      <c r="F52" s="20">
        <v>26979.81</v>
      </c>
      <c r="G52" s="21">
        <v>89</v>
      </c>
      <c r="H52" s="20">
        <v>288144.32</v>
      </c>
      <c r="I52" s="70">
        <v>375163.91</v>
      </c>
      <c r="J52" s="151">
        <v>201.52699999999999</v>
      </c>
      <c r="K52" s="20">
        <f>I52/J52</f>
        <v>1861.6061867640565</v>
      </c>
      <c r="L52" s="20">
        <f>I52/6315890.55*100</f>
        <v>5.9400001793887958</v>
      </c>
      <c r="M52" s="31"/>
      <c r="N52" s="31"/>
    </row>
    <row r="53" spans="1:14" ht="15.75" thickBot="1" x14ac:dyDescent="0.3">
      <c r="A53" s="198"/>
      <c r="B53" s="198"/>
      <c r="C53" s="198"/>
      <c r="D53" s="198"/>
      <c r="E53" s="198"/>
      <c r="F53" s="20"/>
      <c r="G53" s="20"/>
      <c r="H53" s="20"/>
      <c r="I53" s="30"/>
      <c r="J53" s="21"/>
      <c r="K53" s="17"/>
      <c r="L53" s="17"/>
      <c r="M53" s="31"/>
      <c r="N53" s="31"/>
    </row>
    <row r="54" spans="1:14" ht="15.75" hidden="1" thickBot="1" x14ac:dyDescent="0.3">
      <c r="A54" s="202"/>
      <c r="B54" s="202"/>
      <c r="C54" s="202"/>
      <c r="D54" s="202"/>
      <c r="E54" s="202"/>
      <c r="F54" s="17"/>
      <c r="G54" s="17"/>
      <c r="H54" s="17"/>
      <c r="I54" s="39"/>
      <c r="J54" s="21"/>
      <c r="K54" s="39"/>
      <c r="L54" s="17"/>
      <c r="M54" s="31"/>
      <c r="N54" s="31"/>
    </row>
    <row r="55" spans="1:14" ht="15.75" thickBot="1" x14ac:dyDescent="0.3">
      <c r="A55" s="203" t="s">
        <v>54</v>
      </c>
      <c r="B55" s="203"/>
      <c r="C55" s="203"/>
      <c r="D55" s="203"/>
      <c r="E55" s="203"/>
      <c r="F55" s="99"/>
      <c r="G55" s="99"/>
      <c r="H55" s="100"/>
      <c r="I55" s="58">
        <f>I52</f>
        <v>375163.91</v>
      </c>
      <c r="J55" s="101"/>
      <c r="K55" s="92">
        <f>K52</f>
        <v>1861.6061867640565</v>
      </c>
      <c r="L55" s="102"/>
      <c r="M55" s="31"/>
      <c r="N55" s="31"/>
    </row>
    <row r="56" spans="1:14" x14ac:dyDescent="0.25">
      <c r="A56" s="15"/>
      <c r="B56" s="15"/>
      <c r="C56" s="15"/>
      <c r="D56" s="15"/>
      <c r="E56" s="103"/>
      <c r="F56" s="104"/>
      <c r="G56" s="104"/>
      <c r="H56" s="104"/>
      <c r="I56" s="104"/>
      <c r="J56" s="105"/>
      <c r="K56" s="88"/>
      <c r="L56" s="88"/>
      <c r="M56" s="31"/>
      <c r="N56" s="31"/>
    </row>
    <row r="57" spans="1:14" ht="16.5" customHeight="1" x14ac:dyDescent="0.25">
      <c r="A57" s="15"/>
      <c r="B57" s="15"/>
      <c r="C57" s="15"/>
      <c r="D57" s="15"/>
      <c r="E57" s="103"/>
      <c r="F57" s="104"/>
      <c r="G57" s="104"/>
      <c r="H57" s="104"/>
      <c r="I57" s="104"/>
      <c r="J57" s="105"/>
      <c r="K57" s="88"/>
      <c r="L57" s="88"/>
      <c r="M57" s="31"/>
      <c r="N57" s="31"/>
    </row>
    <row r="58" spans="1:14" x14ac:dyDescent="0.25">
      <c r="A58" s="210" t="s">
        <v>6</v>
      </c>
      <c r="B58" s="210"/>
      <c r="C58" s="210"/>
      <c r="D58" s="210"/>
      <c r="E58" s="210"/>
      <c r="F58" s="210"/>
      <c r="G58" s="210"/>
      <c r="H58" s="210"/>
      <c r="I58" s="210"/>
      <c r="J58" s="210"/>
      <c r="K58" s="210"/>
      <c r="L58" s="210"/>
      <c r="M58" s="210"/>
      <c r="N58" s="31"/>
    </row>
    <row r="59" spans="1:14" ht="73.5" customHeight="1" x14ac:dyDescent="0.25">
      <c r="A59" s="206" t="s">
        <v>7</v>
      </c>
      <c r="B59" s="206"/>
      <c r="C59" s="206"/>
      <c r="D59" s="206"/>
      <c r="E59" s="206"/>
      <c r="F59" s="16" t="s">
        <v>5</v>
      </c>
      <c r="G59" s="16" t="s">
        <v>63</v>
      </c>
      <c r="H59" s="16" t="s">
        <v>44</v>
      </c>
      <c r="I59" s="16" t="s">
        <v>55</v>
      </c>
      <c r="J59" s="16" t="s">
        <v>71</v>
      </c>
      <c r="K59" s="16" t="s">
        <v>82</v>
      </c>
      <c r="L59" s="31"/>
      <c r="M59" s="31"/>
      <c r="N59" s="31"/>
    </row>
    <row r="60" spans="1:14" ht="18.75" customHeight="1" x14ac:dyDescent="0.25">
      <c r="A60" s="211">
        <v>1</v>
      </c>
      <c r="B60" s="212"/>
      <c r="C60" s="212"/>
      <c r="D60" s="212"/>
      <c r="E60" s="213"/>
      <c r="F60" s="16">
        <v>2</v>
      </c>
      <c r="G60" s="16">
        <v>3</v>
      </c>
      <c r="H60" s="44">
        <v>4</v>
      </c>
      <c r="I60" s="44">
        <v>5</v>
      </c>
      <c r="J60" s="106">
        <v>6</v>
      </c>
      <c r="K60" s="106" t="s">
        <v>52</v>
      </c>
      <c r="L60" s="31"/>
      <c r="M60" s="107"/>
      <c r="N60" s="31"/>
    </row>
    <row r="61" spans="1:14" x14ac:dyDescent="0.25">
      <c r="A61" s="215" t="s">
        <v>10</v>
      </c>
      <c r="B61" s="215"/>
      <c r="C61" s="215"/>
      <c r="D61" s="215"/>
      <c r="E61" s="215"/>
      <c r="F61" s="17" t="s">
        <v>13</v>
      </c>
      <c r="G61" s="21">
        <f>I61/H61</f>
        <v>0.70092033213117511</v>
      </c>
      <c r="H61" s="20">
        <v>8942.25</v>
      </c>
      <c r="I61" s="20">
        <f>105518.6*P4</f>
        <v>6267.8048400000007</v>
      </c>
      <c r="J61" s="151">
        <v>201.52699999999999</v>
      </c>
      <c r="K61" s="20">
        <f>I61/J61</f>
        <v>31.10156376068716</v>
      </c>
      <c r="L61" s="31"/>
      <c r="M61" s="108"/>
      <c r="N61" s="31"/>
    </row>
    <row r="62" spans="1:14" x14ac:dyDescent="0.25">
      <c r="A62" s="215" t="s">
        <v>11</v>
      </c>
      <c r="B62" s="215"/>
      <c r="C62" s="215"/>
      <c r="D62" s="215"/>
      <c r="E62" s="215"/>
      <c r="F62" s="17" t="s">
        <v>14</v>
      </c>
      <c r="G62" s="20">
        <f>I62/H62</f>
        <v>11.048393450576107</v>
      </c>
      <c r="H62" s="20">
        <v>1813.9</v>
      </c>
      <c r="I62" s="20">
        <f>337385.2*P4</f>
        <v>20040.68088</v>
      </c>
      <c r="J62" s="151">
        <v>201.52699999999999</v>
      </c>
      <c r="K62" s="20">
        <f>I62/J62</f>
        <v>99.4441483275194</v>
      </c>
      <c r="L62" s="31"/>
      <c r="M62" s="31"/>
      <c r="N62" s="31"/>
    </row>
    <row r="63" spans="1:14" x14ac:dyDescent="0.25">
      <c r="A63" s="215" t="s">
        <v>56</v>
      </c>
      <c r="B63" s="215"/>
      <c r="C63" s="215"/>
      <c r="D63" s="215"/>
      <c r="E63" s="215"/>
      <c r="F63" s="17" t="s">
        <v>15</v>
      </c>
      <c r="G63" s="20">
        <f t="shared" ref="G63:G64" si="0">I63/H63</f>
        <v>35.642200988097912</v>
      </c>
      <c r="H63" s="20">
        <v>44.53</v>
      </c>
      <c r="I63" s="20">
        <f>26719.65*P4</f>
        <v>1587.1472100000001</v>
      </c>
      <c r="J63" s="151">
        <v>201.52699999999999</v>
      </c>
      <c r="K63" s="20">
        <f>I63/J63</f>
        <v>7.8756057997191453</v>
      </c>
      <c r="L63" s="31"/>
      <c r="M63" s="31"/>
      <c r="N63" s="31"/>
    </row>
    <row r="64" spans="1:14" x14ac:dyDescent="0.25">
      <c r="A64" s="201" t="s">
        <v>12</v>
      </c>
      <c r="B64" s="201"/>
      <c r="C64" s="201"/>
      <c r="D64" s="201"/>
      <c r="E64" s="201"/>
      <c r="F64" s="39" t="s">
        <v>15</v>
      </c>
      <c r="G64" s="20">
        <f t="shared" si="0"/>
        <v>37.065590479243468</v>
      </c>
      <c r="H64" s="32">
        <v>62.39</v>
      </c>
      <c r="I64" s="32">
        <f>38931.35*P4</f>
        <v>2312.5221900000001</v>
      </c>
      <c r="J64" s="151">
        <v>201.52699999999999</v>
      </c>
      <c r="K64" s="32">
        <f>I64/J64</f>
        <v>11.474999330114576</v>
      </c>
      <c r="L64" s="31"/>
      <c r="M64" s="31"/>
      <c r="N64" s="31"/>
    </row>
    <row r="65" spans="1:14" ht="15.75" thickBot="1" x14ac:dyDescent="0.3">
      <c r="A65" s="201" t="s">
        <v>12</v>
      </c>
      <c r="B65" s="201"/>
      <c r="C65" s="201"/>
      <c r="D65" s="201"/>
      <c r="E65" s="201"/>
      <c r="F65" s="39" t="s">
        <v>15</v>
      </c>
      <c r="G65" s="20"/>
      <c r="H65" s="32"/>
      <c r="I65" s="32">
        <f>11345.2*P4</f>
        <v>673.90488000000005</v>
      </c>
      <c r="J65" s="151">
        <v>201.52699999999999</v>
      </c>
      <c r="K65" s="32">
        <f>I65/J65</f>
        <v>3.3439930133431255</v>
      </c>
      <c r="L65" s="31"/>
      <c r="M65" s="31"/>
      <c r="N65" s="31"/>
    </row>
    <row r="66" spans="1:14" ht="15.75" thickBot="1" x14ac:dyDescent="0.3">
      <c r="A66" s="216" t="s">
        <v>16</v>
      </c>
      <c r="B66" s="217"/>
      <c r="C66" s="217"/>
      <c r="D66" s="217"/>
      <c r="E66" s="218"/>
      <c r="F66" s="40"/>
      <c r="G66" s="40"/>
      <c r="H66" s="40"/>
      <c r="I66" s="58">
        <f>SUM(I61:I65)</f>
        <v>30882.059999999998</v>
      </c>
      <c r="J66" s="33"/>
      <c r="K66" s="42">
        <f>SUM(K61:K65)</f>
        <v>153.2403102313834</v>
      </c>
      <c r="L66" s="31"/>
      <c r="M66" s="31"/>
      <c r="N66" s="31"/>
    </row>
    <row r="67" spans="1:14" ht="31.5" customHeight="1" x14ac:dyDescent="0.25">
      <c r="A67" s="34"/>
      <c r="B67" s="34"/>
      <c r="C67" s="34"/>
      <c r="D67" s="34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1:14" x14ac:dyDescent="0.25">
      <c r="A68" s="210" t="s">
        <v>17</v>
      </c>
      <c r="B68" s="210"/>
      <c r="C68" s="210"/>
      <c r="D68" s="210"/>
      <c r="E68" s="210"/>
      <c r="F68" s="210"/>
      <c r="G68" s="210"/>
      <c r="H68" s="210"/>
      <c r="I68" s="210"/>
      <c r="J68" s="210"/>
      <c r="K68" s="210"/>
      <c r="L68" s="210"/>
      <c r="M68" s="210"/>
      <c r="N68" s="31"/>
    </row>
    <row r="69" spans="1:14" x14ac:dyDescent="0.25">
      <c r="A69" s="11"/>
      <c r="B69" s="11"/>
      <c r="C69" s="11"/>
      <c r="D69" s="1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1:14" ht="60" x14ac:dyDescent="0.25">
      <c r="A70" s="214" t="s">
        <v>19</v>
      </c>
      <c r="B70" s="214"/>
      <c r="C70" s="214"/>
      <c r="D70" s="214"/>
      <c r="E70" s="214"/>
      <c r="F70" s="44" t="s">
        <v>5</v>
      </c>
      <c r="G70" s="44" t="s">
        <v>8</v>
      </c>
      <c r="H70" s="18" t="s">
        <v>58</v>
      </c>
      <c r="I70" s="16" t="s">
        <v>55</v>
      </c>
      <c r="J70" s="16" t="s">
        <v>71</v>
      </c>
      <c r="K70" s="16" t="s">
        <v>82</v>
      </c>
      <c r="L70" s="31"/>
      <c r="M70" s="31"/>
      <c r="N70" s="31"/>
    </row>
    <row r="71" spans="1:14" x14ac:dyDescent="0.25">
      <c r="A71" s="184" t="s">
        <v>109</v>
      </c>
      <c r="B71" s="184"/>
      <c r="C71" s="184"/>
      <c r="D71" s="184"/>
      <c r="E71" s="184"/>
      <c r="F71" s="36" t="s">
        <v>18</v>
      </c>
      <c r="G71" s="36">
        <v>1</v>
      </c>
      <c r="H71" s="67"/>
      <c r="I71" s="20">
        <f>1000*P4</f>
        <v>59.4</v>
      </c>
      <c r="J71" s="151">
        <v>201.52699999999999</v>
      </c>
      <c r="K71" s="41">
        <f t="shared" ref="K71:K72" si="1">I71/J71</f>
        <v>0.29474958690398806</v>
      </c>
      <c r="L71" s="31"/>
      <c r="M71" s="31"/>
      <c r="N71" s="31"/>
    </row>
    <row r="72" spans="1:14" ht="33.75" customHeight="1" thickBot="1" x14ac:dyDescent="0.3">
      <c r="A72" s="199" t="s">
        <v>77</v>
      </c>
      <c r="B72" s="199"/>
      <c r="C72" s="199"/>
      <c r="D72" s="199"/>
      <c r="E72" s="200"/>
      <c r="F72" s="36" t="s">
        <v>18</v>
      </c>
      <c r="G72" s="36">
        <v>1</v>
      </c>
      <c r="H72" s="68"/>
      <c r="I72" s="69">
        <f>18000*P4</f>
        <v>1069.2</v>
      </c>
      <c r="J72" s="151">
        <v>201.52699999999999</v>
      </c>
      <c r="K72" s="41">
        <f t="shared" si="1"/>
        <v>5.3054925642717858</v>
      </c>
      <c r="L72" s="31"/>
      <c r="M72" s="88"/>
      <c r="N72" s="31"/>
    </row>
    <row r="73" spans="1:14" ht="15.75" thickBot="1" x14ac:dyDescent="0.3">
      <c r="A73" s="83" t="s">
        <v>62</v>
      </c>
      <c r="B73" s="84"/>
      <c r="C73" s="84"/>
      <c r="D73" s="84"/>
      <c r="E73" s="82"/>
      <c r="F73" s="82"/>
      <c r="G73" s="82"/>
      <c r="H73" s="82"/>
      <c r="I73" s="110">
        <f>SUM(I71:I72)</f>
        <v>1128.6000000000001</v>
      </c>
      <c r="J73" s="31"/>
      <c r="K73" s="92">
        <f>SUM(K71:K72)</f>
        <v>5.6002421511757738</v>
      </c>
      <c r="L73" s="31"/>
      <c r="M73" s="31"/>
      <c r="N73" s="31"/>
    </row>
    <row r="74" spans="1:14" ht="28.5" customHeight="1" x14ac:dyDescent="0.25">
      <c r="A74" s="11"/>
      <c r="B74" s="11"/>
      <c r="C74" s="11"/>
      <c r="D74" s="1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1:14" x14ac:dyDescent="0.25">
      <c r="A75" s="210" t="s">
        <v>57</v>
      </c>
      <c r="B75" s="210"/>
      <c r="C75" s="210"/>
      <c r="D75" s="210"/>
      <c r="E75" s="210"/>
      <c r="F75" s="210"/>
      <c r="G75" s="210"/>
      <c r="H75" s="210"/>
      <c r="I75" s="210"/>
      <c r="J75" s="210"/>
      <c r="K75" s="210"/>
      <c r="L75" s="210"/>
      <c r="M75" s="210"/>
      <c r="N75" s="31"/>
    </row>
    <row r="76" spans="1:14" x14ac:dyDescent="0.25">
      <c r="A76" s="11"/>
      <c r="B76" s="11"/>
      <c r="C76" s="11"/>
      <c r="D76" s="1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1:14" ht="60" x14ac:dyDescent="0.25">
      <c r="A77" s="206" t="s">
        <v>19</v>
      </c>
      <c r="B77" s="206"/>
      <c r="C77" s="206"/>
      <c r="D77" s="206"/>
      <c r="E77" s="206"/>
      <c r="F77" s="16" t="s">
        <v>65</v>
      </c>
      <c r="G77" s="16" t="s">
        <v>9</v>
      </c>
      <c r="H77" s="16" t="s">
        <v>55</v>
      </c>
      <c r="I77" s="16" t="s">
        <v>71</v>
      </c>
      <c r="J77" s="16" t="s">
        <v>82</v>
      </c>
      <c r="K77" s="31"/>
      <c r="L77" s="31"/>
      <c r="M77" s="31"/>
      <c r="N77" s="31"/>
    </row>
    <row r="78" spans="1:14" x14ac:dyDescent="0.25">
      <c r="A78" s="185" t="s">
        <v>139</v>
      </c>
      <c r="B78" s="186"/>
      <c r="C78" s="186"/>
      <c r="D78" s="186"/>
      <c r="E78" s="187"/>
      <c r="F78" s="16"/>
      <c r="G78" s="44"/>
      <c r="H78" s="65">
        <f>72000*P4</f>
        <v>4276.8</v>
      </c>
      <c r="I78" s="151">
        <v>201.52699999999999</v>
      </c>
      <c r="J78" s="37">
        <f t="shared" ref="J78:J79" si="2">H78/I78</f>
        <v>21.221970257087143</v>
      </c>
      <c r="K78" s="31"/>
      <c r="L78" s="31"/>
      <c r="M78" s="31"/>
      <c r="N78" s="31"/>
    </row>
    <row r="79" spans="1:14" ht="15.75" thickBot="1" x14ac:dyDescent="0.3">
      <c r="A79" s="185" t="s">
        <v>140</v>
      </c>
      <c r="B79" s="186"/>
      <c r="C79" s="186"/>
      <c r="D79" s="186"/>
      <c r="E79" s="187"/>
      <c r="F79" s="16"/>
      <c r="G79" s="44"/>
      <c r="H79" s="65">
        <f>2000*P4</f>
        <v>118.8</v>
      </c>
      <c r="I79" s="151">
        <v>201.52699999999999</v>
      </c>
      <c r="J79" s="37">
        <f t="shared" si="2"/>
        <v>0.58949917380797612</v>
      </c>
      <c r="K79" s="31"/>
      <c r="L79" s="31"/>
      <c r="M79" s="31"/>
      <c r="N79" s="31"/>
    </row>
    <row r="80" spans="1:14" ht="20.25" customHeight="1" thickBot="1" x14ac:dyDescent="0.3">
      <c r="A80" s="222" t="s">
        <v>61</v>
      </c>
      <c r="B80" s="223"/>
      <c r="C80" s="223"/>
      <c r="D80" s="223"/>
      <c r="E80" s="224"/>
      <c r="F80" s="111"/>
      <c r="G80" s="111"/>
      <c r="H80" s="58">
        <f>SUM(H78:H79)</f>
        <v>4395.6000000000004</v>
      </c>
      <c r="I80" s="31"/>
      <c r="J80" s="38">
        <f>SUM(J78:J79)</f>
        <v>21.811469430895119</v>
      </c>
      <c r="K80" s="31"/>
      <c r="L80" s="112"/>
      <c r="M80" s="31"/>
      <c r="N80" s="31"/>
    </row>
    <row r="81" spans="1:14" ht="20.25" customHeight="1" x14ac:dyDescent="0.25">
      <c r="A81" s="72"/>
      <c r="B81" s="73"/>
      <c r="C81" s="73"/>
      <c r="D81" s="73"/>
      <c r="E81" s="113"/>
      <c r="F81" s="113"/>
      <c r="G81" s="113"/>
      <c r="H81" s="114"/>
      <c r="I81" s="109"/>
      <c r="J81" s="115"/>
      <c r="K81" s="31"/>
      <c r="L81" s="112"/>
      <c r="M81" s="31"/>
      <c r="N81" s="31"/>
    </row>
    <row r="82" spans="1:14" ht="31.5" customHeight="1" x14ac:dyDescent="0.25">
      <c r="A82" s="225" t="s">
        <v>59</v>
      </c>
      <c r="B82" s="225"/>
      <c r="C82" s="225"/>
      <c r="D82" s="225"/>
      <c r="E82" s="225"/>
      <c r="F82" s="226"/>
      <c r="G82" s="226"/>
      <c r="H82" s="226"/>
      <c r="I82" s="226"/>
      <c r="J82" s="226"/>
      <c r="K82" s="226"/>
      <c r="L82" s="226"/>
      <c r="M82" s="226"/>
      <c r="N82" s="226"/>
    </row>
    <row r="83" spans="1:14" ht="60" x14ac:dyDescent="0.25">
      <c r="A83" s="206" t="s">
        <v>20</v>
      </c>
      <c r="B83" s="206"/>
      <c r="C83" s="206"/>
      <c r="D83" s="206"/>
      <c r="E83" s="206"/>
      <c r="F83" s="16" t="s">
        <v>5</v>
      </c>
      <c r="G83" s="16" t="s">
        <v>8</v>
      </c>
      <c r="H83" s="16" t="s">
        <v>44</v>
      </c>
      <c r="I83" s="16" t="s">
        <v>21</v>
      </c>
      <c r="J83" s="16" t="s">
        <v>55</v>
      </c>
      <c r="K83" s="44" t="s">
        <v>71</v>
      </c>
      <c r="L83" s="16" t="s">
        <v>82</v>
      </c>
      <c r="M83" s="31"/>
      <c r="N83" s="31"/>
    </row>
    <row r="84" spans="1:14" ht="31.5" customHeight="1" x14ac:dyDescent="0.25">
      <c r="A84" s="192" t="s">
        <v>22</v>
      </c>
      <c r="B84" s="192"/>
      <c r="C84" s="192"/>
      <c r="D84" s="192"/>
      <c r="E84" s="192"/>
      <c r="F84" s="35" t="s">
        <v>23</v>
      </c>
      <c r="G84" s="36">
        <v>3</v>
      </c>
      <c r="H84" s="64">
        <f>(588+78)</f>
        <v>666</v>
      </c>
      <c r="I84" s="36">
        <v>12</v>
      </c>
      <c r="J84" s="32">
        <f>(14112+936)*P4</f>
        <v>893.85120000000006</v>
      </c>
      <c r="K84" s="151">
        <v>201.52699999999999</v>
      </c>
      <c r="L84" s="37">
        <f>J84/K84</f>
        <v>4.4353917837312125</v>
      </c>
      <c r="M84" s="31"/>
      <c r="N84" s="31"/>
    </row>
    <row r="85" spans="1:14" ht="31.5" customHeight="1" x14ac:dyDescent="0.25">
      <c r="A85" s="192" t="s">
        <v>133</v>
      </c>
      <c r="B85" s="192"/>
      <c r="C85" s="192"/>
      <c r="D85" s="192"/>
      <c r="E85" s="192"/>
      <c r="F85" s="35" t="s">
        <v>23</v>
      </c>
      <c r="G85" s="36">
        <v>3</v>
      </c>
      <c r="H85" s="64"/>
      <c r="I85" s="36"/>
      <c r="J85" s="32">
        <f>(26960+6992)*P4</f>
        <v>2016.7488000000001</v>
      </c>
      <c r="K85" s="151">
        <v>201.52699999999999</v>
      </c>
      <c r="L85" s="37">
        <f>J85/K85</f>
        <v>10.007337974564203</v>
      </c>
      <c r="M85" s="31"/>
      <c r="N85" s="31"/>
    </row>
    <row r="86" spans="1:14" ht="22.5" customHeight="1" thickBot="1" x14ac:dyDescent="0.3">
      <c r="A86" s="192" t="s">
        <v>68</v>
      </c>
      <c r="B86" s="192"/>
      <c r="C86" s="192"/>
      <c r="D86" s="192"/>
      <c r="E86" s="192"/>
      <c r="F86" s="35" t="s">
        <v>69</v>
      </c>
      <c r="G86" s="36">
        <v>1</v>
      </c>
      <c r="H86" s="64">
        <v>1500</v>
      </c>
      <c r="I86" s="36">
        <v>12</v>
      </c>
      <c r="J86" s="32">
        <f>18000*P4</f>
        <v>1069.2</v>
      </c>
      <c r="K86" s="151">
        <v>201.52699999999999</v>
      </c>
      <c r="L86" s="37">
        <f>J86/K86</f>
        <v>5.3054925642717858</v>
      </c>
      <c r="M86" s="31"/>
      <c r="N86" s="31"/>
    </row>
    <row r="87" spans="1:14" ht="20.25" customHeight="1" thickBot="1" x14ac:dyDescent="0.3">
      <c r="A87" s="219" t="s">
        <v>24</v>
      </c>
      <c r="B87" s="220"/>
      <c r="C87" s="220"/>
      <c r="D87" s="220"/>
      <c r="E87" s="221"/>
      <c r="F87" s="219"/>
      <c r="G87" s="220"/>
      <c r="H87" s="220"/>
      <c r="I87" s="220"/>
      <c r="J87" s="58">
        <f>SUM(J84:J86)</f>
        <v>3979.8</v>
      </c>
      <c r="K87" s="31"/>
      <c r="L87" s="38">
        <f>SUM(L84:L86)</f>
        <v>19.748222322567202</v>
      </c>
      <c r="M87" s="31"/>
      <c r="N87" s="31"/>
    </row>
    <row r="88" spans="1:14" ht="14.25" customHeight="1" x14ac:dyDescent="0.25">
      <c r="A88" s="19"/>
      <c r="B88" s="19"/>
      <c r="C88" s="19"/>
      <c r="D88" s="19"/>
      <c r="E88" s="116"/>
      <c r="F88" s="116"/>
      <c r="G88" s="116"/>
      <c r="H88" s="116"/>
      <c r="I88" s="116"/>
      <c r="J88" s="114"/>
      <c r="K88" s="109"/>
      <c r="L88" s="115"/>
      <c r="M88" s="31"/>
      <c r="N88" s="31"/>
    </row>
    <row r="89" spans="1:14" ht="95.25" hidden="1" customHeight="1" x14ac:dyDescent="0.25">
      <c r="A89" s="11"/>
      <c r="B89" s="11"/>
      <c r="C89" s="11"/>
      <c r="D89" s="11"/>
      <c r="E89" s="31"/>
      <c r="F89" s="31"/>
      <c r="G89" s="31"/>
      <c r="H89" s="31"/>
      <c r="I89" s="31"/>
      <c r="J89" s="31"/>
      <c r="K89" s="31"/>
      <c r="L89" s="108"/>
      <c r="M89" s="108"/>
      <c r="N89" s="31"/>
    </row>
    <row r="90" spans="1:14" ht="12" customHeight="1" x14ac:dyDescent="0.25">
      <c r="A90" s="11"/>
      <c r="B90" s="11"/>
      <c r="C90" s="11"/>
      <c r="D90" s="11"/>
      <c r="E90" s="31"/>
      <c r="F90" s="31"/>
      <c r="G90" s="31"/>
      <c r="H90" s="31"/>
      <c r="I90" s="31"/>
      <c r="J90" s="31"/>
      <c r="K90" s="31"/>
      <c r="L90" s="108"/>
      <c r="M90" s="108"/>
      <c r="N90" s="31"/>
    </row>
    <row r="91" spans="1:14" x14ac:dyDescent="0.25">
      <c r="A91" s="210" t="s">
        <v>79</v>
      </c>
      <c r="B91" s="210"/>
      <c r="C91" s="210"/>
      <c r="D91" s="210"/>
      <c r="E91" s="210"/>
      <c r="F91" s="210"/>
      <c r="G91" s="210"/>
      <c r="H91" s="210"/>
      <c r="I91" s="210"/>
      <c r="J91" s="210"/>
      <c r="K91" s="210"/>
      <c r="L91" s="210"/>
      <c r="M91" s="210"/>
      <c r="N91" s="31"/>
    </row>
    <row r="92" spans="1:14" x14ac:dyDescent="0.25">
      <c r="A92" s="11"/>
      <c r="B92" s="11"/>
      <c r="C92" s="11"/>
      <c r="D92" s="1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1:14" ht="75" x14ac:dyDescent="0.25">
      <c r="A93" s="206" t="s">
        <v>3</v>
      </c>
      <c r="B93" s="206"/>
      <c r="C93" s="206"/>
      <c r="D93" s="206"/>
      <c r="E93" s="206"/>
      <c r="F93" s="16" t="s">
        <v>4</v>
      </c>
      <c r="G93" s="56" t="s">
        <v>0</v>
      </c>
      <c r="H93" s="35" t="s">
        <v>60</v>
      </c>
      <c r="I93" s="35" t="s">
        <v>49</v>
      </c>
      <c r="J93" s="16" t="s">
        <v>71</v>
      </c>
      <c r="K93" s="16" t="s">
        <v>82</v>
      </c>
      <c r="L93" s="16" t="s">
        <v>53</v>
      </c>
      <c r="M93" s="107"/>
      <c r="N93" s="31"/>
    </row>
    <row r="94" spans="1:14" x14ac:dyDescent="0.25">
      <c r="A94" s="227">
        <v>1</v>
      </c>
      <c r="B94" s="228"/>
      <c r="C94" s="228"/>
      <c r="D94" s="228"/>
      <c r="E94" s="229"/>
      <c r="F94" s="44">
        <v>2</v>
      </c>
      <c r="G94" s="36">
        <v>3</v>
      </c>
      <c r="H94" s="44">
        <v>4</v>
      </c>
      <c r="I94" s="44">
        <v>5</v>
      </c>
      <c r="J94" s="106">
        <v>6</v>
      </c>
      <c r="K94" s="117">
        <v>7</v>
      </c>
      <c r="L94" s="118">
        <v>8</v>
      </c>
      <c r="M94" s="107"/>
      <c r="N94" s="109"/>
    </row>
    <row r="95" spans="1:14" ht="15.75" thickBot="1" x14ac:dyDescent="0.3">
      <c r="A95" s="180" t="s">
        <v>76</v>
      </c>
      <c r="B95" s="180"/>
      <c r="C95" s="180"/>
      <c r="D95" s="180"/>
      <c r="E95" s="180"/>
      <c r="F95" s="20">
        <v>31591.119999999999</v>
      </c>
      <c r="G95" s="20">
        <v>0.33</v>
      </c>
      <c r="H95" s="20">
        <v>125100.85</v>
      </c>
      <c r="I95" s="20">
        <v>162881.29999999999</v>
      </c>
      <c r="J95" s="151">
        <v>201.52699999999999</v>
      </c>
      <c r="K95" s="20">
        <f>I95/J95</f>
        <v>808.23562103340987</v>
      </c>
      <c r="L95" s="90">
        <f>I95/2742109.5*100</f>
        <v>5.9399998431864223</v>
      </c>
      <c r="M95" s="88"/>
      <c r="N95" s="109"/>
    </row>
    <row r="96" spans="1:14" ht="15.75" hidden="1" thickBot="1" x14ac:dyDescent="0.3">
      <c r="A96" s="181"/>
      <c r="B96" s="182"/>
      <c r="C96" s="182"/>
      <c r="D96" s="182"/>
      <c r="E96" s="183"/>
      <c r="F96" s="20">
        <v>17865.98</v>
      </c>
      <c r="G96" s="50">
        <v>4</v>
      </c>
      <c r="H96" s="30"/>
      <c r="I96" s="21">
        <f>J55</f>
        <v>0</v>
      </c>
      <c r="J96" s="20" t="e">
        <f t="shared" ref="J96:J117" si="3">G96/H96*I96</f>
        <v>#DIV/0!</v>
      </c>
      <c r="K96" s="20">
        <f t="shared" ref="K96:K117" si="4">F96*G96*12*1.302</f>
        <v>1116552.28608</v>
      </c>
      <c r="L96" s="51" t="s">
        <v>40</v>
      </c>
      <c r="M96" s="119" t="e">
        <f t="shared" ref="M96:M120" si="5">J96*K96</f>
        <v>#DIV/0!</v>
      </c>
      <c r="N96" s="109"/>
    </row>
    <row r="97" spans="1:14" ht="15.75" hidden="1" thickBot="1" x14ac:dyDescent="0.3">
      <c r="A97" s="184"/>
      <c r="B97" s="184"/>
      <c r="C97" s="184"/>
      <c r="D97" s="184"/>
      <c r="E97" s="184"/>
      <c r="F97" s="20">
        <v>9544</v>
      </c>
      <c r="G97" s="50">
        <v>1</v>
      </c>
      <c r="H97" s="30"/>
      <c r="I97" s="21">
        <f>J55</f>
        <v>0</v>
      </c>
      <c r="J97" s="20" t="e">
        <f t="shared" si="3"/>
        <v>#DIV/0!</v>
      </c>
      <c r="K97" s="20">
        <f t="shared" si="4"/>
        <v>149115.45600000001</v>
      </c>
      <c r="L97" s="21">
        <f>I97/11277167.39*100</f>
        <v>0</v>
      </c>
      <c r="M97" s="20" t="e">
        <f t="shared" si="5"/>
        <v>#DIV/0!</v>
      </c>
      <c r="N97" s="109"/>
    </row>
    <row r="98" spans="1:14" ht="15" hidden="1" customHeight="1" thickBot="1" x14ac:dyDescent="0.3">
      <c r="A98" s="177"/>
      <c r="B98" s="178"/>
      <c r="C98" s="178"/>
      <c r="D98" s="178"/>
      <c r="E98" s="179"/>
      <c r="F98" s="20">
        <v>11560</v>
      </c>
      <c r="G98" s="50">
        <v>1</v>
      </c>
      <c r="H98" s="30"/>
      <c r="I98" s="21">
        <f>J55</f>
        <v>0</v>
      </c>
      <c r="J98" s="20" t="e">
        <f t="shared" si="3"/>
        <v>#DIV/0!</v>
      </c>
      <c r="K98" s="20">
        <f t="shared" si="4"/>
        <v>180613.44</v>
      </c>
      <c r="L98" s="17"/>
      <c r="M98" s="20" t="e">
        <f t="shared" si="5"/>
        <v>#DIV/0!</v>
      </c>
      <c r="N98" s="109"/>
    </row>
    <row r="99" spans="1:14" ht="15.75" hidden="1" thickBot="1" x14ac:dyDescent="0.3">
      <c r="A99" s="180"/>
      <c r="B99" s="180"/>
      <c r="C99" s="180"/>
      <c r="D99" s="180"/>
      <c r="E99" s="180"/>
      <c r="F99" s="20">
        <v>9544</v>
      </c>
      <c r="G99" s="52">
        <v>0.5</v>
      </c>
      <c r="H99" s="30"/>
      <c r="I99" s="21">
        <f>J55</f>
        <v>0</v>
      </c>
      <c r="J99" s="20" t="e">
        <f t="shared" si="3"/>
        <v>#DIV/0!</v>
      </c>
      <c r="K99" s="20">
        <f t="shared" si="4"/>
        <v>74557.728000000003</v>
      </c>
      <c r="L99" s="17"/>
      <c r="M99" s="20" t="e">
        <f t="shared" si="5"/>
        <v>#DIV/0!</v>
      </c>
      <c r="N99" s="109"/>
    </row>
    <row r="100" spans="1:14" ht="15.75" hidden="1" thickBot="1" x14ac:dyDescent="0.3">
      <c r="A100" s="180"/>
      <c r="B100" s="180"/>
      <c r="C100" s="180"/>
      <c r="D100" s="180"/>
      <c r="E100" s="180"/>
      <c r="F100" s="20">
        <v>9544</v>
      </c>
      <c r="G100" s="50">
        <v>1</v>
      </c>
      <c r="H100" s="30"/>
      <c r="I100" s="21">
        <f>J55</f>
        <v>0</v>
      </c>
      <c r="J100" s="20" t="e">
        <f t="shared" si="3"/>
        <v>#DIV/0!</v>
      </c>
      <c r="K100" s="20">
        <f t="shared" si="4"/>
        <v>149115.45600000001</v>
      </c>
      <c r="L100" s="20"/>
      <c r="M100" s="20" t="e">
        <f t="shared" si="5"/>
        <v>#DIV/0!</v>
      </c>
      <c r="N100" s="109"/>
    </row>
    <row r="101" spans="1:14" ht="14.25" hidden="1" customHeight="1" x14ac:dyDescent="0.3">
      <c r="A101" s="180"/>
      <c r="B101" s="180"/>
      <c r="C101" s="180"/>
      <c r="D101" s="180"/>
      <c r="E101" s="180"/>
      <c r="F101" s="20">
        <v>9544</v>
      </c>
      <c r="G101" s="50">
        <v>1</v>
      </c>
      <c r="H101" s="30"/>
      <c r="I101" s="21">
        <f>J55</f>
        <v>0</v>
      </c>
      <c r="J101" s="20" t="e">
        <f t="shared" si="3"/>
        <v>#DIV/0!</v>
      </c>
      <c r="K101" s="20">
        <f t="shared" si="4"/>
        <v>149115.45600000001</v>
      </c>
      <c r="L101" s="31"/>
      <c r="M101" s="20" t="e">
        <f t="shared" si="5"/>
        <v>#DIV/0!</v>
      </c>
      <c r="N101" s="109"/>
    </row>
    <row r="102" spans="1:14" ht="15.75" hidden="1" thickBot="1" x14ac:dyDescent="0.3">
      <c r="A102" s="185"/>
      <c r="B102" s="186"/>
      <c r="C102" s="186"/>
      <c r="D102" s="186"/>
      <c r="E102" s="187"/>
      <c r="F102" s="20">
        <v>9544</v>
      </c>
      <c r="G102" s="20"/>
      <c r="H102" s="30"/>
      <c r="I102" s="21">
        <f>J55</f>
        <v>0</v>
      </c>
      <c r="J102" s="20" t="e">
        <f t="shared" si="3"/>
        <v>#DIV/0!</v>
      </c>
      <c r="K102" s="20">
        <f t="shared" si="4"/>
        <v>0</v>
      </c>
      <c r="L102" s="31"/>
      <c r="M102" s="20" t="e">
        <f t="shared" si="5"/>
        <v>#DIV/0!</v>
      </c>
      <c r="N102" s="109"/>
    </row>
    <row r="103" spans="1:14" ht="15.75" hidden="1" thickBot="1" x14ac:dyDescent="0.3">
      <c r="A103" s="185"/>
      <c r="B103" s="186"/>
      <c r="C103" s="186"/>
      <c r="D103" s="186"/>
      <c r="E103" s="187"/>
      <c r="F103" s="20">
        <v>9544</v>
      </c>
      <c r="G103" s="53">
        <v>0.25</v>
      </c>
      <c r="H103" s="30"/>
      <c r="I103" s="21">
        <f>J55</f>
        <v>0</v>
      </c>
      <c r="J103" s="20" t="e">
        <f t="shared" si="3"/>
        <v>#DIV/0!</v>
      </c>
      <c r="K103" s="20">
        <f t="shared" si="4"/>
        <v>37278.864000000001</v>
      </c>
      <c r="L103" s="31"/>
      <c r="M103" s="20" t="e">
        <f t="shared" si="5"/>
        <v>#DIV/0!</v>
      </c>
      <c r="N103" s="109"/>
    </row>
    <row r="104" spans="1:14" ht="15.75" hidden="1" thickBot="1" x14ac:dyDescent="0.3">
      <c r="A104" s="185"/>
      <c r="B104" s="186"/>
      <c r="C104" s="186"/>
      <c r="D104" s="186"/>
      <c r="E104" s="187"/>
      <c r="F104" s="20">
        <v>9544</v>
      </c>
      <c r="G104" s="20"/>
      <c r="H104" s="30"/>
      <c r="I104" s="21">
        <f>J55</f>
        <v>0</v>
      </c>
      <c r="J104" s="20" t="e">
        <f t="shared" si="3"/>
        <v>#DIV/0!</v>
      </c>
      <c r="K104" s="20">
        <f t="shared" si="4"/>
        <v>0</v>
      </c>
      <c r="L104" s="31"/>
      <c r="M104" s="20" t="e">
        <f t="shared" si="5"/>
        <v>#DIV/0!</v>
      </c>
      <c r="N104" s="109"/>
    </row>
    <row r="105" spans="1:14" ht="15.75" hidden="1" thickBot="1" x14ac:dyDescent="0.3">
      <c r="A105" s="185"/>
      <c r="B105" s="186"/>
      <c r="C105" s="186"/>
      <c r="D105" s="186"/>
      <c r="E105" s="187"/>
      <c r="F105" s="20">
        <v>9544</v>
      </c>
      <c r="G105" s="52">
        <v>0.5</v>
      </c>
      <c r="H105" s="30"/>
      <c r="I105" s="21">
        <f>J55</f>
        <v>0</v>
      </c>
      <c r="J105" s="20" t="e">
        <f t="shared" si="3"/>
        <v>#DIV/0!</v>
      </c>
      <c r="K105" s="20">
        <f t="shared" si="4"/>
        <v>74557.728000000003</v>
      </c>
      <c r="L105" s="31"/>
      <c r="M105" s="20" t="e">
        <f t="shared" si="5"/>
        <v>#DIV/0!</v>
      </c>
      <c r="N105" s="109"/>
    </row>
    <row r="106" spans="1:14" ht="15.75" hidden="1" customHeight="1" x14ac:dyDescent="0.3">
      <c r="A106" s="185"/>
      <c r="B106" s="186"/>
      <c r="C106" s="186"/>
      <c r="D106" s="186"/>
      <c r="E106" s="187"/>
      <c r="F106" s="20">
        <v>9544</v>
      </c>
      <c r="G106" s="50">
        <v>1</v>
      </c>
      <c r="H106" s="30"/>
      <c r="I106" s="21">
        <f>J55</f>
        <v>0</v>
      </c>
      <c r="J106" s="20" t="e">
        <f t="shared" si="3"/>
        <v>#DIV/0!</v>
      </c>
      <c r="K106" s="20">
        <f t="shared" si="4"/>
        <v>149115.45600000001</v>
      </c>
      <c r="L106" s="31"/>
      <c r="M106" s="20" t="e">
        <f t="shared" si="5"/>
        <v>#DIV/0!</v>
      </c>
      <c r="N106" s="109"/>
    </row>
    <row r="107" spans="1:14" ht="15" hidden="1" customHeight="1" x14ac:dyDescent="0.3">
      <c r="A107" s="180"/>
      <c r="B107" s="180"/>
      <c r="C107" s="180"/>
      <c r="D107" s="180"/>
      <c r="E107" s="180"/>
      <c r="F107" s="20">
        <v>9544</v>
      </c>
      <c r="G107" s="50">
        <v>1</v>
      </c>
      <c r="H107" s="30"/>
      <c r="I107" s="21">
        <f>J55</f>
        <v>0</v>
      </c>
      <c r="J107" s="20" t="e">
        <f t="shared" si="3"/>
        <v>#DIV/0!</v>
      </c>
      <c r="K107" s="20">
        <f t="shared" si="4"/>
        <v>149115.45600000001</v>
      </c>
      <c r="L107" s="31"/>
      <c r="M107" s="20" t="e">
        <f t="shared" si="5"/>
        <v>#DIV/0!</v>
      </c>
      <c r="N107" s="109"/>
    </row>
    <row r="108" spans="1:14" ht="15" hidden="1" customHeight="1" x14ac:dyDescent="0.3">
      <c r="A108" s="180"/>
      <c r="B108" s="180"/>
      <c r="C108" s="180"/>
      <c r="D108" s="180"/>
      <c r="E108" s="180"/>
      <c r="F108" s="20">
        <v>9544</v>
      </c>
      <c r="G108" s="52">
        <v>5.5</v>
      </c>
      <c r="H108" s="30"/>
      <c r="I108" s="21">
        <f>J55</f>
        <v>0</v>
      </c>
      <c r="J108" s="20" t="e">
        <f t="shared" si="3"/>
        <v>#DIV/0!</v>
      </c>
      <c r="K108" s="20">
        <f t="shared" si="4"/>
        <v>820135.00800000003</v>
      </c>
      <c r="L108" s="31"/>
      <c r="M108" s="20" t="e">
        <f t="shared" si="5"/>
        <v>#DIV/0!</v>
      </c>
      <c r="N108" s="109"/>
    </row>
    <row r="109" spans="1:14" ht="15" hidden="1" customHeight="1" x14ac:dyDescent="0.3">
      <c r="A109" s="180"/>
      <c r="B109" s="180"/>
      <c r="C109" s="180"/>
      <c r="D109" s="180"/>
      <c r="E109" s="180"/>
      <c r="F109" s="20">
        <v>9544</v>
      </c>
      <c r="G109" s="50">
        <v>1</v>
      </c>
      <c r="H109" s="30"/>
      <c r="I109" s="21">
        <f>J55</f>
        <v>0</v>
      </c>
      <c r="J109" s="20" t="e">
        <f t="shared" si="3"/>
        <v>#DIV/0!</v>
      </c>
      <c r="K109" s="20">
        <f t="shared" si="4"/>
        <v>149115.45600000001</v>
      </c>
      <c r="L109" s="31"/>
      <c r="M109" s="20" t="e">
        <f t="shared" si="5"/>
        <v>#DIV/0!</v>
      </c>
      <c r="N109" s="109"/>
    </row>
    <row r="110" spans="1:14" ht="15" hidden="1" customHeight="1" x14ac:dyDescent="0.3">
      <c r="A110" s="180"/>
      <c r="B110" s="180"/>
      <c r="C110" s="180"/>
      <c r="D110" s="180"/>
      <c r="E110" s="180"/>
      <c r="F110" s="20">
        <v>9544</v>
      </c>
      <c r="G110" s="52">
        <v>0.5</v>
      </c>
      <c r="H110" s="30"/>
      <c r="I110" s="21">
        <f>J55</f>
        <v>0</v>
      </c>
      <c r="J110" s="20" t="e">
        <f t="shared" si="3"/>
        <v>#DIV/0!</v>
      </c>
      <c r="K110" s="20">
        <f t="shared" si="4"/>
        <v>74557.728000000003</v>
      </c>
      <c r="L110" s="31"/>
      <c r="M110" s="20" t="e">
        <f t="shared" si="5"/>
        <v>#DIV/0!</v>
      </c>
      <c r="N110" s="109"/>
    </row>
    <row r="111" spans="1:14" ht="15" hidden="1" customHeight="1" x14ac:dyDescent="0.3">
      <c r="A111" s="180"/>
      <c r="B111" s="180"/>
      <c r="C111" s="180"/>
      <c r="D111" s="180"/>
      <c r="E111" s="180"/>
      <c r="F111" s="20">
        <v>9544</v>
      </c>
      <c r="G111" s="52">
        <v>0.5</v>
      </c>
      <c r="H111" s="30"/>
      <c r="I111" s="21">
        <f>J55</f>
        <v>0</v>
      </c>
      <c r="J111" s="20" t="e">
        <f t="shared" si="3"/>
        <v>#DIV/0!</v>
      </c>
      <c r="K111" s="20">
        <f t="shared" si="4"/>
        <v>74557.728000000003</v>
      </c>
      <c r="L111" s="31"/>
      <c r="M111" s="20" t="e">
        <f t="shared" si="5"/>
        <v>#DIV/0!</v>
      </c>
      <c r="N111" s="109"/>
    </row>
    <row r="112" spans="1:14" ht="15.75" hidden="1" thickBot="1" x14ac:dyDescent="0.3">
      <c r="A112" s="180"/>
      <c r="B112" s="180"/>
      <c r="C112" s="180"/>
      <c r="D112" s="180"/>
      <c r="E112" s="180"/>
      <c r="F112" s="20">
        <v>9544</v>
      </c>
      <c r="G112" s="50">
        <v>1</v>
      </c>
      <c r="H112" s="30"/>
      <c r="I112" s="21">
        <f>J55</f>
        <v>0</v>
      </c>
      <c r="J112" s="20" t="e">
        <f t="shared" si="3"/>
        <v>#DIV/0!</v>
      </c>
      <c r="K112" s="20">
        <f t="shared" si="4"/>
        <v>149115.45600000001</v>
      </c>
      <c r="L112" s="31"/>
      <c r="M112" s="20" t="e">
        <f t="shared" si="5"/>
        <v>#DIV/0!</v>
      </c>
      <c r="N112" s="109"/>
    </row>
    <row r="113" spans="1:14" ht="15.75" hidden="1" customHeight="1" thickBot="1" x14ac:dyDescent="0.3">
      <c r="A113" s="180"/>
      <c r="B113" s="180"/>
      <c r="C113" s="180"/>
      <c r="D113" s="180"/>
      <c r="E113" s="180"/>
      <c r="F113" s="20">
        <v>9544</v>
      </c>
      <c r="G113" s="50">
        <v>4</v>
      </c>
      <c r="H113" s="30"/>
      <c r="I113" s="21">
        <f>J55</f>
        <v>0</v>
      </c>
      <c r="J113" s="20" t="e">
        <f t="shared" si="3"/>
        <v>#DIV/0!</v>
      </c>
      <c r="K113" s="20">
        <f t="shared" si="4"/>
        <v>596461.82400000002</v>
      </c>
      <c r="L113" s="31"/>
      <c r="M113" s="20" t="e">
        <f t="shared" si="5"/>
        <v>#DIV/0!</v>
      </c>
      <c r="N113" s="109"/>
    </row>
    <row r="114" spans="1:14" ht="16.5" hidden="1" customHeight="1" thickBot="1" x14ac:dyDescent="0.3">
      <c r="A114" s="185"/>
      <c r="B114" s="186"/>
      <c r="C114" s="186"/>
      <c r="D114" s="186"/>
      <c r="E114" s="187"/>
      <c r="F114" s="20">
        <v>9544</v>
      </c>
      <c r="G114" s="50">
        <v>1</v>
      </c>
      <c r="H114" s="30"/>
      <c r="I114" s="21">
        <f>J55</f>
        <v>0</v>
      </c>
      <c r="J114" s="20" t="e">
        <f t="shared" si="3"/>
        <v>#DIV/0!</v>
      </c>
      <c r="K114" s="20">
        <f t="shared" si="4"/>
        <v>149115.45600000001</v>
      </c>
      <c r="L114" s="31"/>
      <c r="M114" s="20" t="e">
        <f t="shared" si="5"/>
        <v>#DIV/0!</v>
      </c>
      <c r="N114" s="109"/>
    </row>
    <row r="115" spans="1:14" ht="16.5" hidden="1" customHeight="1" thickBot="1" x14ac:dyDescent="0.3">
      <c r="A115" s="185"/>
      <c r="B115" s="186"/>
      <c r="C115" s="186"/>
      <c r="D115" s="186"/>
      <c r="E115" s="187"/>
      <c r="F115" s="20">
        <v>9544</v>
      </c>
      <c r="G115" s="53">
        <v>1.75</v>
      </c>
      <c r="H115" s="30"/>
      <c r="I115" s="21">
        <f>J55</f>
        <v>0</v>
      </c>
      <c r="J115" s="20" t="e">
        <f t="shared" si="3"/>
        <v>#DIV/0!</v>
      </c>
      <c r="K115" s="20">
        <f t="shared" si="4"/>
        <v>260952.04800000001</v>
      </c>
      <c r="L115" s="31"/>
      <c r="M115" s="20" t="e">
        <f t="shared" si="5"/>
        <v>#DIV/0!</v>
      </c>
      <c r="N115" s="109"/>
    </row>
    <row r="116" spans="1:14" ht="16.5" hidden="1" customHeight="1" x14ac:dyDescent="0.3">
      <c r="A116" s="185"/>
      <c r="B116" s="186"/>
      <c r="C116" s="186"/>
      <c r="D116" s="186"/>
      <c r="E116" s="187"/>
      <c r="F116" s="20">
        <v>9544</v>
      </c>
      <c r="G116" s="21"/>
      <c r="H116" s="30"/>
      <c r="I116" s="21">
        <f>J55</f>
        <v>0</v>
      </c>
      <c r="J116" s="20" t="e">
        <f t="shared" si="3"/>
        <v>#DIV/0!</v>
      </c>
      <c r="K116" s="20">
        <f t="shared" si="4"/>
        <v>0</v>
      </c>
      <c r="L116" s="31"/>
      <c r="M116" s="20" t="e">
        <f t="shared" si="5"/>
        <v>#DIV/0!</v>
      </c>
      <c r="N116" s="109"/>
    </row>
    <row r="117" spans="1:14" ht="16.5" hidden="1" customHeight="1" thickBot="1" x14ac:dyDescent="0.3">
      <c r="A117" s="185"/>
      <c r="B117" s="186"/>
      <c r="C117" s="186"/>
      <c r="D117" s="186"/>
      <c r="E117" s="187"/>
      <c r="F117" s="20">
        <v>9544</v>
      </c>
      <c r="G117" s="52">
        <v>0.5</v>
      </c>
      <c r="H117" s="30"/>
      <c r="I117" s="21">
        <f>J55</f>
        <v>0</v>
      </c>
      <c r="J117" s="20" t="e">
        <f t="shared" si="3"/>
        <v>#DIV/0!</v>
      </c>
      <c r="K117" s="20">
        <f t="shared" si="4"/>
        <v>74557.728000000003</v>
      </c>
      <c r="L117" s="31"/>
      <c r="M117" s="20" t="e">
        <f t="shared" si="5"/>
        <v>#DIV/0!</v>
      </c>
      <c r="N117" s="109"/>
    </row>
    <row r="118" spans="1:14" ht="15" hidden="1" customHeight="1" thickBot="1" x14ac:dyDescent="0.3">
      <c r="A118" s="185"/>
      <c r="B118" s="186"/>
      <c r="C118" s="186"/>
      <c r="D118" s="186"/>
      <c r="E118" s="187"/>
      <c r="F118" s="20"/>
      <c r="G118" s="20"/>
      <c r="H118" s="20"/>
      <c r="I118" s="20"/>
      <c r="J118" s="20"/>
      <c r="K118" s="20"/>
      <c r="L118" s="31"/>
      <c r="M118" s="20">
        <f t="shared" si="5"/>
        <v>0</v>
      </c>
      <c r="N118" s="109"/>
    </row>
    <row r="119" spans="1:14" ht="15.75" hidden="1" customHeight="1" x14ac:dyDescent="0.3">
      <c r="A119" s="185"/>
      <c r="B119" s="186"/>
      <c r="C119" s="186"/>
      <c r="D119" s="186"/>
      <c r="E119" s="187"/>
      <c r="F119" s="20"/>
      <c r="G119" s="20"/>
      <c r="H119" s="20"/>
      <c r="I119" s="20"/>
      <c r="J119" s="20"/>
      <c r="K119" s="20"/>
      <c r="L119" s="31"/>
      <c r="M119" s="20">
        <f t="shared" si="5"/>
        <v>0</v>
      </c>
      <c r="N119" s="109"/>
    </row>
    <row r="120" spans="1:14" ht="14.25" hidden="1" customHeight="1" thickBot="1" x14ac:dyDescent="0.3">
      <c r="A120" s="185"/>
      <c r="B120" s="186"/>
      <c r="C120" s="186"/>
      <c r="D120" s="186"/>
      <c r="E120" s="187"/>
      <c r="F120" s="20"/>
      <c r="G120" s="20"/>
      <c r="H120" s="20"/>
      <c r="I120" s="20"/>
      <c r="J120" s="30">
        <v>105</v>
      </c>
      <c r="K120" s="32">
        <f>I120/J120</f>
        <v>0</v>
      </c>
      <c r="L120" s="31"/>
      <c r="M120" s="32">
        <f t="shared" si="5"/>
        <v>0</v>
      </c>
      <c r="N120" s="109"/>
    </row>
    <row r="121" spans="1:14" ht="15.75" thickBot="1" x14ac:dyDescent="0.3">
      <c r="A121" s="203" t="s">
        <v>54</v>
      </c>
      <c r="B121" s="203"/>
      <c r="C121" s="203"/>
      <c r="D121" s="203"/>
      <c r="E121" s="203"/>
      <c r="F121" s="54"/>
      <c r="G121" s="81"/>
      <c r="H121" s="81"/>
      <c r="I121" s="58">
        <f>I95</f>
        <v>162881.29999999999</v>
      </c>
      <c r="J121" s="33"/>
      <c r="K121" s="55">
        <f>K95</f>
        <v>808.23562103340987</v>
      </c>
      <c r="L121" s="31"/>
      <c r="M121" s="88"/>
      <c r="N121" s="109"/>
    </row>
    <row r="122" spans="1:14" ht="24.75" customHeight="1" x14ac:dyDescent="0.25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</row>
    <row r="123" spans="1:14" x14ac:dyDescent="0.25">
      <c r="A123" s="210" t="s">
        <v>144</v>
      </c>
      <c r="B123" s="210"/>
      <c r="C123" s="210"/>
      <c r="D123" s="210"/>
      <c r="E123" s="210"/>
      <c r="F123" s="210"/>
      <c r="G123" s="210"/>
      <c r="H123" s="210"/>
      <c r="I123" s="210"/>
      <c r="J123" s="210"/>
      <c r="K123" s="210"/>
      <c r="L123" s="210"/>
      <c r="M123" s="210"/>
      <c r="N123" s="31"/>
    </row>
    <row r="124" spans="1:14" x14ac:dyDescent="0.25">
      <c r="A124" s="11"/>
      <c r="B124" s="11"/>
      <c r="C124" s="11"/>
      <c r="D124" s="11"/>
      <c r="E124" s="31"/>
      <c r="F124" s="31"/>
      <c r="G124" s="31"/>
      <c r="H124" s="31"/>
      <c r="I124" s="31"/>
      <c r="J124" s="31"/>
      <c r="K124" s="31"/>
      <c r="L124" s="31"/>
      <c r="M124" s="31"/>
      <c r="N124" s="31"/>
    </row>
    <row r="125" spans="1:14" ht="75" x14ac:dyDescent="0.25">
      <c r="A125" s="206" t="s">
        <v>25</v>
      </c>
      <c r="B125" s="206"/>
      <c r="C125" s="206"/>
      <c r="D125" s="206"/>
      <c r="E125" s="206"/>
      <c r="F125" s="16" t="s">
        <v>5</v>
      </c>
      <c r="G125" s="16" t="s">
        <v>8</v>
      </c>
      <c r="H125" s="44" t="s">
        <v>9</v>
      </c>
      <c r="I125" s="16" t="s">
        <v>55</v>
      </c>
      <c r="J125" s="44" t="s">
        <v>51</v>
      </c>
      <c r="K125" s="44" t="s">
        <v>46</v>
      </c>
      <c r="L125" s="31"/>
      <c r="M125" s="93"/>
      <c r="N125" s="93"/>
    </row>
    <row r="126" spans="1:14" x14ac:dyDescent="0.25">
      <c r="A126" s="214">
        <v>1</v>
      </c>
      <c r="B126" s="214"/>
      <c r="C126" s="214"/>
      <c r="D126" s="214"/>
      <c r="E126" s="214"/>
      <c r="F126" s="44">
        <v>2</v>
      </c>
      <c r="G126" s="44">
        <v>3</v>
      </c>
      <c r="H126" s="44">
        <v>4</v>
      </c>
      <c r="I126" s="44">
        <v>5</v>
      </c>
      <c r="J126" s="106">
        <v>6</v>
      </c>
      <c r="K126" s="117">
        <v>7</v>
      </c>
      <c r="L126" s="31"/>
      <c r="M126" s="93"/>
      <c r="N126" s="93"/>
    </row>
    <row r="127" spans="1:14" ht="15.75" thickBot="1" x14ac:dyDescent="0.3">
      <c r="A127" s="241" t="s">
        <v>145</v>
      </c>
      <c r="B127" s="241"/>
      <c r="C127" s="241"/>
      <c r="D127" s="241"/>
      <c r="E127" s="241"/>
      <c r="F127" s="36"/>
      <c r="G127" s="36"/>
      <c r="H127" s="117"/>
      <c r="I127" s="69">
        <f>60*P4</f>
        <v>3.5640000000000001</v>
      </c>
      <c r="J127" s="117">
        <v>201.52699999999999</v>
      </c>
      <c r="K127" s="45">
        <f>I127/J127</f>
        <v>1.7684975214239285E-2</v>
      </c>
      <c r="L127" s="31"/>
      <c r="M127" s="93"/>
      <c r="N127" s="93"/>
    </row>
    <row r="128" spans="1:14" ht="15.75" thickBot="1" x14ac:dyDescent="0.3">
      <c r="A128" s="24" t="s">
        <v>146</v>
      </c>
      <c r="B128" s="25"/>
      <c r="C128" s="25"/>
      <c r="D128" s="25"/>
      <c r="E128" s="120"/>
      <c r="F128" s="120"/>
      <c r="G128" s="120"/>
      <c r="H128" s="120"/>
      <c r="I128" s="121">
        <f>I127</f>
        <v>3.5640000000000001</v>
      </c>
      <c r="J128" s="122"/>
      <c r="K128" s="123">
        <f>K127</f>
        <v>1.7684975214239285E-2</v>
      </c>
      <c r="L128" s="31"/>
      <c r="M128" s="31"/>
      <c r="N128" s="31"/>
    </row>
    <row r="129" spans="1:14" x14ac:dyDescent="0.25">
      <c r="A129" s="12"/>
      <c r="B129" s="12"/>
      <c r="C129" s="12"/>
      <c r="D129" s="12"/>
      <c r="E129" s="109"/>
      <c r="F129" s="109"/>
      <c r="G129" s="109"/>
      <c r="H129" s="109"/>
      <c r="I129" s="109"/>
      <c r="J129" s="109"/>
      <c r="K129" s="109"/>
      <c r="L129" s="109"/>
      <c r="M129" s="109"/>
      <c r="N129" s="31"/>
    </row>
    <row r="130" spans="1:14" x14ac:dyDescent="0.25">
      <c r="A130" s="210" t="s">
        <v>147</v>
      </c>
      <c r="B130" s="210"/>
      <c r="C130" s="210"/>
      <c r="D130" s="210"/>
      <c r="E130" s="210"/>
      <c r="F130" s="210"/>
      <c r="G130" s="210"/>
      <c r="H130" s="210"/>
      <c r="I130" s="210"/>
      <c r="J130" s="210"/>
      <c r="K130" s="210"/>
      <c r="L130" s="210"/>
      <c r="M130" s="31"/>
      <c r="N130" s="31"/>
    </row>
    <row r="131" spans="1:14" x14ac:dyDescent="0.25">
      <c r="A131" s="11"/>
      <c r="B131" s="11"/>
      <c r="C131" s="11"/>
      <c r="D131" s="11"/>
      <c r="E131" s="31"/>
      <c r="F131" s="31"/>
      <c r="G131" s="31"/>
      <c r="H131" s="31"/>
      <c r="I131" s="31"/>
      <c r="J131" s="31"/>
      <c r="K131" s="31"/>
      <c r="L131" s="31"/>
      <c r="M131" s="31"/>
      <c r="N131" s="31"/>
    </row>
    <row r="132" spans="1:14" ht="75" x14ac:dyDescent="0.25">
      <c r="A132" s="235" t="s">
        <v>41</v>
      </c>
      <c r="B132" s="236"/>
      <c r="C132" s="236"/>
      <c r="D132" s="236"/>
      <c r="E132" s="237"/>
      <c r="F132" s="16" t="s">
        <v>5</v>
      </c>
      <c r="G132" s="16" t="s">
        <v>8</v>
      </c>
      <c r="H132" s="44" t="s">
        <v>9</v>
      </c>
      <c r="I132" s="16" t="s">
        <v>55</v>
      </c>
      <c r="J132" s="44" t="s">
        <v>51</v>
      </c>
      <c r="K132" s="44" t="s">
        <v>46</v>
      </c>
      <c r="L132" s="31"/>
      <c r="M132" s="31"/>
      <c r="N132" s="31"/>
    </row>
    <row r="133" spans="1:14" x14ac:dyDescent="0.25">
      <c r="A133" s="227">
        <v>1</v>
      </c>
      <c r="B133" s="228"/>
      <c r="C133" s="228"/>
      <c r="D133" s="228"/>
      <c r="E133" s="229"/>
      <c r="F133" s="44">
        <v>2</v>
      </c>
      <c r="G133" s="44">
        <v>3</v>
      </c>
      <c r="H133" s="44">
        <v>4</v>
      </c>
      <c r="I133" s="44">
        <v>5</v>
      </c>
      <c r="J133" s="106">
        <v>6</v>
      </c>
      <c r="K133" s="117">
        <v>7</v>
      </c>
      <c r="L133" s="31"/>
      <c r="M133" s="31"/>
      <c r="N133" s="31"/>
    </row>
    <row r="134" spans="1:14" ht="15.75" thickBot="1" x14ac:dyDescent="0.3">
      <c r="A134" s="238" t="s">
        <v>148</v>
      </c>
      <c r="B134" s="239"/>
      <c r="C134" s="239"/>
      <c r="D134" s="239"/>
      <c r="E134" s="240"/>
      <c r="F134" s="20"/>
      <c r="G134" s="30"/>
      <c r="H134" s="20"/>
      <c r="I134" s="20">
        <f>150000*P4</f>
        <v>8910</v>
      </c>
      <c r="J134" s="151">
        <v>201.52699999999999</v>
      </c>
      <c r="K134" s="90">
        <f>I134/J134</f>
        <v>44.212438035598211</v>
      </c>
      <c r="L134" s="31"/>
      <c r="M134" s="31"/>
      <c r="N134" s="31"/>
    </row>
    <row r="135" spans="1:14" ht="15.75" thickBot="1" x14ac:dyDescent="0.3">
      <c r="A135" s="24" t="s">
        <v>66</v>
      </c>
      <c r="B135" s="25"/>
      <c r="C135" s="25"/>
      <c r="D135" s="25"/>
      <c r="E135" s="120"/>
      <c r="F135" s="120"/>
      <c r="G135" s="120"/>
      <c r="H135" s="120"/>
      <c r="I135" s="121">
        <f>I134</f>
        <v>8910</v>
      </c>
      <c r="J135" s="122"/>
      <c r="K135" s="124">
        <f>K134</f>
        <v>44.212438035598211</v>
      </c>
      <c r="L135" s="31"/>
      <c r="M135" s="31"/>
      <c r="N135" s="31"/>
    </row>
    <row r="136" spans="1:14" x14ac:dyDescent="0.25">
      <c r="A136" s="234" t="s">
        <v>149</v>
      </c>
      <c r="B136" s="234"/>
      <c r="C136" s="234"/>
      <c r="D136" s="234"/>
      <c r="E136" s="234"/>
      <c r="F136" s="234"/>
      <c r="G136" s="234"/>
      <c r="H136" s="234"/>
      <c r="I136" s="234"/>
      <c r="J136" s="234"/>
      <c r="K136" s="234"/>
      <c r="L136" s="234"/>
      <c r="M136" s="234"/>
      <c r="N136" s="31"/>
    </row>
    <row r="137" spans="1:14" x14ac:dyDescent="0.25">
      <c r="A137" s="11"/>
      <c r="B137" s="11"/>
      <c r="C137" s="11"/>
      <c r="D137" s="11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1:14" ht="60" x14ac:dyDescent="0.25">
      <c r="A138" s="235" t="s">
        <v>41</v>
      </c>
      <c r="B138" s="236"/>
      <c r="C138" s="236"/>
      <c r="D138" s="236"/>
      <c r="E138" s="237"/>
      <c r="F138" s="16" t="s">
        <v>5</v>
      </c>
      <c r="G138" s="16" t="s">
        <v>8</v>
      </c>
      <c r="H138" s="44" t="s">
        <v>9</v>
      </c>
      <c r="I138" s="16" t="s">
        <v>55</v>
      </c>
      <c r="J138" s="16" t="s">
        <v>71</v>
      </c>
      <c r="K138" s="16" t="s">
        <v>72</v>
      </c>
      <c r="L138" s="31"/>
      <c r="M138" s="31"/>
      <c r="N138" s="31"/>
    </row>
    <row r="139" spans="1:14" x14ac:dyDescent="0.25">
      <c r="A139" s="227">
        <v>1</v>
      </c>
      <c r="B139" s="228"/>
      <c r="C139" s="228"/>
      <c r="D139" s="228"/>
      <c r="E139" s="229"/>
      <c r="F139" s="44">
        <v>2</v>
      </c>
      <c r="G139" s="44">
        <v>3</v>
      </c>
      <c r="H139" s="44">
        <v>4</v>
      </c>
      <c r="I139" s="44">
        <v>5</v>
      </c>
      <c r="J139" s="106">
        <v>6</v>
      </c>
      <c r="K139" s="117">
        <v>7</v>
      </c>
      <c r="L139" s="31"/>
      <c r="M139" s="125"/>
      <c r="N139" s="31"/>
    </row>
    <row r="140" spans="1:14" ht="15.75" thickBot="1" x14ac:dyDescent="0.3">
      <c r="A140" s="238" t="s">
        <v>43</v>
      </c>
      <c r="B140" s="239"/>
      <c r="C140" s="239"/>
      <c r="D140" s="239"/>
      <c r="E140" s="240"/>
      <c r="F140" s="20" t="s">
        <v>64</v>
      </c>
      <c r="G140" s="21"/>
      <c r="H140" s="20"/>
      <c r="I140" s="67">
        <f>138180*P4</f>
        <v>8207.8919999999998</v>
      </c>
      <c r="J140" s="151">
        <v>201.52699999999999</v>
      </c>
      <c r="K140" s="126">
        <f>I140/J140</f>
        <v>40.728497918393067</v>
      </c>
      <c r="L140" s="31"/>
      <c r="M140" s="31"/>
      <c r="N140" s="31"/>
    </row>
    <row r="141" spans="1:14" ht="15.75" thickBot="1" x14ac:dyDescent="0.3">
      <c r="A141" s="24" t="s">
        <v>42</v>
      </c>
      <c r="B141" s="25"/>
      <c r="C141" s="25"/>
      <c r="D141" s="25"/>
      <c r="E141" s="120"/>
      <c r="F141" s="120"/>
      <c r="G141" s="120"/>
      <c r="H141" s="120"/>
      <c r="I141" s="121">
        <f>I140</f>
        <v>8207.8919999999998</v>
      </c>
      <c r="J141" s="33"/>
      <c r="K141" s="38">
        <f>K140</f>
        <v>40.728497918393067</v>
      </c>
      <c r="L141" s="31"/>
      <c r="M141" s="31"/>
      <c r="N141" s="31"/>
    </row>
    <row r="142" spans="1:14" x14ac:dyDescent="0.25">
      <c r="A142" s="26"/>
      <c r="B142" s="26"/>
      <c r="C142" s="26"/>
      <c r="D142" s="26"/>
      <c r="E142" s="127"/>
      <c r="F142" s="127"/>
      <c r="G142" s="127"/>
      <c r="H142" s="127"/>
      <c r="I142" s="114"/>
      <c r="J142" s="128"/>
      <c r="K142" s="115"/>
      <c r="L142" s="31"/>
      <c r="M142" s="31"/>
      <c r="N142" s="31"/>
    </row>
    <row r="143" spans="1:14" x14ac:dyDescent="0.25">
      <c r="A143" s="11"/>
      <c r="B143" s="11"/>
      <c r="C143" s="11"/>
      <c r="D143" s="11"/>
      <c r="E143" s="31"/>
      <c r="F143" s="31"/>
      <c r="G143" s="31"/>
      <c r="H143" s="31"/>
      <c r="I143" s="109"/>
      <c r="J143" s="109"/>
      <c r="K143" s="109"/>
      <c r="L143" s="31"/>
      <c r="M143" s="31"/>
      <c r="N143" s="31"/>
    </row>
    <row r="144" spans="1:14" x14ac:dyDescent="0.25">
      <c r="A144" s="225" t="s">
        <v>131</v>
      </c>
      <c r="B144" s="225"/>
      <c r="C144" s="225"/>
      <c r="D144" s="225"/>
      <c r="E144" s="225"/>
      <c r="F144" s="225"/>
      <c r="G144" s="225"/>
      <c r="H144" s="225"/>
      <c r="I144" s="225"/>
      <c r="J144" s="225"/>
      <c r="K144" s="225"/>
      <c r="L144" s="225"/>
      <c r="M144" s="31"/>
      <c r="N144" s="31"/>
    </row>
    <row r="145" spans="1:14" ht="60" x14ac:dyDescent="0.25">
      <c r="A145" s="235" t="s">
        <v>70</v>
      </c>
      <c r="B145" s="236"/>
      <c r="C145" s="236"/>
      <c r="D145" s="236"/>
      <c r="E145" s="237"/>
      <c r="F145" s="96" t="s">
        <v>5</v>
      </c>
      <c r="G145" s="96" t="s">
        <v>63</v>
      </c>
      <c r="H145" s="96" t="s">
        <v>44</v>
      </c>
      <c r="I145" s="96" t="s">
        <v>55</v>
      </c>
      <c r="J145" s="16" t="s">
        <v>71</v>
      </c>
      <c r="K145" s="16" t="s">
        <v>82</v>
      </c>
      <c r="L145" s="129"/>
      <c r="M145" s="31"/>
      <c r="N145" s="31"/>
    </row>
    <row r="146" spans="1:14" ht="20.25" customHeight="1" thickBot="1" x14ac:dyDescent="0.3">
      <c r="A146" s="180" t="s">
        <v>132</v>
      </c>
      <c r="B146" s="180"/>
      <c r="C146" s="180"/>
      <c r="D146" s="180"/>
      <c r="E146" s="180"/>
      <c r="F146" s="56"/>
      <c r="G146" s="49"/>
      <c r="H146" s="60"/>
      <c r="I146" s="20">
        <f>(46000+5450)*P4-0.01</f>
        <v>3056.12</v>
      </c>
      <c r="J146" s="151">
        <v>201.52699999999999</v>
      </c>
      <c r="K146" s="45">
        <f>I146/J146</f>
        <v>15.164816625067608</v>
      </c>
      <c r="L146" s="130"/>
      <c r="M146" s="31"/>
      <c r="N146" s="31"/>
    </row>
    <row r="147" spans="1:14" ht="15.75" hidden="1" thickBot="1" x14ac:dyDescent="0.3">
      <c r="A147" s="246" t="s">
        <v>66</v>
      </c>
      <c r="B147" s="247"/>
      <c r="C147" s="247"/>
      <c r="D147" s="247"/>
      <c r="E147" s="247"/>
      <c r="F147" s="247"/>
      <c r="G147" s="247"/>
      <c r="H147" s="247"/>
      <c r="I147" s="131">
        <f>SUM(I146:I146)</f>
        <v>3056.12</v>
      </c>
      <c r="J147" s="131"/>
      <c r="K147" s="131">
        <f>SUM(K146:K146)</f>
        <v>15.164816625067608</v>
      </c>
      <c r="L147" s="130"/>
      <c r="M147" s="31"/>
      <c r="N147" s="31"/>
    </row>
    <row r="148" spans="1:14" ht="15.75" hidden="1" thickBot="1" x14ac:dyDescent="0.3">
      <c r="A148" s="11"/>
      <c r="B148" s="11"/>
      <c r="C148" s="11"/>
      <c r="D148" s="11"/>
      <c r="E148" s="31"/>
      <c r="F148" s="31"/>
      <c r="G148" s="31"/>
      <c r="H148" s="31"/>
      <c r="I148" s="132"/>
      <c r="J148" s="132"/>
      <c r="K148" s="132"/>
      <c r="L148" s="31"/>
      <c r="M148" s="31"/>
      <c r="N148" s="31"/>
    </row>
    <row r="149" spans="1:14" ht="15.75" thickBot="1" x14ac:dyDescent="0.3">
      <c r="A149" s="248" t="s">
        <v>66</v>
      </c>
      <c r="B149" s="248"/>
      <c r="C149" s="248"/>
      <c r="D149" s="248"/>
      <c r="E149" s="248"/>
      <c r="F149" s="248"/>
      <c r="G149" s="248"/>
      <c r="H149" s="249"/>
      <c r="I149" s="133">
        <f>I146</f>
        <v>3056.12</v>
      </c>
      <c r="J149" s="100"/>
      <c r="K149" s="92">
        <f>K146</f>
        <v>15.164816625067608</v>
      </c>
      <c r="L149" s="31"/>
      <c r="M149" s="31"/>
      <c r="N149" s="31"/>
    </row>
    <row r="150" spans="1:14" x14ac:dyDescent="0.25">
      <c r="A150" s="11"/>
      <c r="B150" s="11"/>
      <c r="C150" s="11"/>
      <c r="D150" s="11"/>
      <c r="E150" s="31"/>
      <c r="F150" s="31"/>
      <c r="G150" s="31"/>
      <c r="H150" s="31"/>
      <c r="I150" s="31"/>
      <c r="J150" s="31"/>
      <c r="K150" s="31"/>
      <c r="L150" s="31"/>
      <c r="M150" s="31"/>
      <c r="N150" s="31"/>
    </row>
    <row r="151" spans="1:14" x14ac:dyDescent="0.25">
      <c r="A151" s="225" t="s">
        <v>141</v>
      </c>
      <c r="B151" s="225"/>
      <c r="C151" s="225"/>
      <c r="D151" s="225"/>
      <c r="E151" s="225"/>
      <c r="F151" s="225"/>
      <c r="G151" s="225"/>
      <c r="H151" s="225"/>
      <c r="I151" s="225"/>
      <c r="J151" s="225"/>
      <c r="K151" s="225"/>
      <c r="L151" s="225"/>
      <c r="M151" s="31"/>
      <c r="N151" s="109"/>
    </row>
    <row r="152" spans="1:14" ht="60" x14ac:dyDescent="0.25">
      <c r="A152" s="206" t="s">
        <v>81</v>
      </c>
      <c r="B152" s="206"/>
      <c r="C152" s="206"/>
      <c r="D152" s="206"/>
      <c r="E152" s="206"/>
      <c r="F152" s="96" t="s">
        <v>5</v>
      </c>
      <c r="G152" s="96" t="s">
        <v>63</v>
      </c>
      <c r="H152" s="96" t="s">
        <v>44</v>
      </c>
      <c r="I152" s="96" t="s">
        <v>55</v>
      </c>
      <c r="J152" s="16" t="s">
        <v>71</v>
      </c>
      <c r="K152" s="16" t="s">
        <v>82</v>
      </c>
      <c r="L152" s="129"/>
      <c r="M152" s="31"/>
      <c r="N152" s="109"/>
    </row>
    <row r="153" spans="1:14" x14ac:dyDescent="0.25">
      <c r="A153" s="250" t="s">
        <v>142</v>
      </c>
      <c r="B153" s="251"/>
      <c r="C153" s="251"/>
      <c r="D153" s="251"/>
      <c r="E153" s="252"/>
      <c r="F153" s="56" t="s">
        <v>26</v>
      </c>
      <c r="G153" s="96"/>
      <c r="H153" s="96"/>
      <c r="I153" s="66">
        <f>6000*P4</f>
        <v>356.40000000000003</v>
      </c>
      <c r="J153" s="151">
        <v>201.52699999999999</v>
      </c>
      <c r="K153" s="134">
        <f>I153/J153</f>
        <v>1.7684975214239287</v>
      </c>
      <c r="L153" s="129"/>
      <c r="M153" s="31"/>
      <c r="N153" s="109"/>
    </row>
    <row r="154" spans="1:14" ht="15.75" thickBot="1" x14ac:dyDescent="0.3">
      <c r="A154" s="253" t="s">
        <v>143</v>
      </c>
      <c r="B154" s="254"/>
      <c r="C154" s="254"/>
      <c r="D154" s="254"/>
      <c r="E154" s="255"/>
      <c r="F154" s="56" t="s">
        <v>26</v>
      </c>
      <c r="G154" s="96"/>
      <c r="H154" s="96"/>
      <c r="I154" s="91">
        <f>12500*P4</f>
        <v>742.5</v>
      </c>
      <c r="J154" s="151">
        <v>201.52699999999999</v>
      </c>
      <c r="K154" s="134">
        <f>I154/J154</f>
        <v>3.6843698362998509</v>
      </c>
      <c r="L154" s="129"/>
      <c r="M154" s="31"/>
      <c r="N154" s="109"/>
    </row>
    <row r="155" spans="1:14" ht="15.75" thickBot="1" x14ac:dyDescent="0.3">
      <c r="A155" s="246"/>
      <c r="B155" s="247"/>
      <c r="C155" s="247"/>
      <c r="D155" s="247"/>
      <c r="E155" s="247"/>
      <c r="F155" s="247"/>
      <c r="G155" s="247"/>
      <c r="H155" s="247"/>
      <c r="I155" s="61">
        <f>SUM(I153:I154)</f>
        <v>1098.9000000000001</v>
      </c>
      <c r="J155" s="62"/>
      <c r="K155" s="135">
        <f>SUM(K153:K154)</f>
        <v>5.4528673577237798</v>
      </c>
      <c r="L155" s="136"/>
      <c r="M155" s="31"/>
      <c r="N155" s="109"/>
    </row>
    <row r="156" spans="1:14" x14ac:dyDescent="0.25">
      <c r="A156" s="11"/>
      <c r="B156" s="11"/>
      <c r="C156" s="11"/>
      <c r="D156" s="11"/>
      <c r="E156" s="31"/>
      <c r="F156" s="31"/>
      <c r="G156" s="31"/>
      <c r="H156" s="31"/>
      <c r="I156" s="31"/>
      <c r="J156" s="31"/>
      <c r="K156" s="31"/>
      <c r="L156" s="31"/>
      <c r="M156" s="31"/>
      <c r="N156" s="109"/>
    </row>
    <row r="157" spans="1:14" x14ac:dyDescent="0.25">
      <c r="A157" s="256" t="s">
        <v>160</v>
      </c>
      <c r="B157" s="256"/>
      <c r="C157" s="256"/>
      <c r="D157" s="256"/>
      <c r="E157" s="256"/>
      <c r="F157" s="256"/>
      <c r="G157" s="256"/>
      <c r="H157" s="256"/>
      <c r="I157" s="256"/>
      <c r="J157" s="256"/>
      <c r="K157" s="256"/>
      <c r="L157" s="257"/>
      <c r="M157" s="109"/>
      <c r="N157" s="109"/>
    </row>
    <row r="158" spans="1:14" ht="60" x14ac:dyDescent="0.25">
      <c r="A158" s="192" t="s">
        <v>81</v>
      </c>
      <c r="B158" s="192"/>
      <c r="C158" s="192"/>
      <c r="D158" s="192"/>
      <c r="E158" s="192"/>
      <c r="F158" s="143" t="s">
        <v>5</v>
      </c>
      <c r="G158" s="143" t="s">
        <v>63</v>
      </c>
      <c r="H158" s="143" t="s">
        <v>44</v>
      </c>
      <c r="I158" s="143" t="s">
        <v>55</v>
      </c>
      <c r="J158" s="16" t="s">
        <v>71</v>
      </c>
      <c r="K158" s="16" t="s">
        <v>82</v>
      </c>
      <c r="L158" s="129"/>
      <c r="M158" s="31"/>
      <c r="N158" s="31"/>
    </row>
    <row r="159" spans="1:14" ht="15" customHeight="1" x14ac:dyDescent="0.25">
      <c r="A159" s="263" t="s">
        <v>113</v>
      </c>
      <c r="B159" s="264"/>
      <c r="C159" s="264"/>
      <c r="D159" s="264"/>
      <c r="E159" s="265"/>
      <c r="F159" s="56" t="s">
        <v>26</v>
      </c>
      <c r="G159" s="143"/>
      <c r="H159" s="143"/>
      <c r="I159" s="66">
        <v>19842700</v>
      </c>
      <c r="J159" s="151">
        <v>201.52699999999999</v>
      </c>
      <c r="K159" s="45">
        <f>I159/J159</f>
        <v>98461.744580130704</v>
      </c>
      <c r="L159" s="129"/>
      <c r="M159" s="31"/>
      <c r="N159" s="31"/>
    </row>
    <row r="160" spans="1:14" ht="15" customHeight="1" thickBot="1" x14ac:dyDescent="0.3">
      <c r="A160" s="266" t="s">
        <v>129</v>
      </c>
      <c r="B160" s="199"/>
      <c r="C160" s="199"/>
      <c r="D160" s="199"/>
      <c r="E160" s="200"/>
      <c r="F160" s="56" t="s">
        <v>26</v>
      </c>
      <c r="G160" s="143"/>
      <c r="H160" s="143"/>
      <c r="I160" s="66">
        <v>37322200</v>
      </c>
      <c r="J160" s="151">
        <v>201.52699999999999</v>
      </c>
      <c r="K160" s="45">
        <f>I160/J160</f>
        <v>185197.02074659974</v>
      </c>
      <c r="L160" s="129"/>
      <c r="M160" s="31"/>
      <c r="N160" s="31"/>
    </row>
    <row r="161" spans="1:15" ht="15.75" thickBot="1" x14ac:dyDescent="0.3">
      <c r="A161" s="219"/>
      <c r="B161" s="220"/>
      <c r="C161" s="220"/>
      <c r="D161" s="220"/>
      <c r="E161" s="220"/>
      <c r="F161" s="220"/>
      <c r="G161" s="220"/>
      <c r="H161" s="233"/>
      <c r="I161" s="61">
        <f>SUM(I159:I160)</f>
        <v>57164900</v>
      </c>
      <c r="J161" s="62"/>
      <c r="K161" s="55">
        <f>SUM(K159:K160)</f>
        <v>283658.76532673044</v>
      </c>
      <c r="L161" s="136"/>
      <c r="M161" s="31"/>
      <c r="N161" s="31"/>
    </row>
    <row r="162" spans="1:15" x14ac:dyDescent="0.25">
      <c r="A162" s="11"/>
      <c r="B162" s="11"/>
      <c r="C162" s="11"/>
      <c r="D162" s="11"/>
      <c r="E162" s="31"/>
      <c r="F162" s="31"/>
      <c r="G162" s="31"/>
      <c r="H162" s="31"/>
      <c r="I162" s="31"/>
      <c r="J162" s="31"/>
      <c r="K162" s="31"/>
      <c r="L162" s="31"/>
      <c r="M162" s="31"/>
      <c r="N162" s="31"/>
    </row>
    <row r="163" spans="1:15" x14ac:dyDescent="0.25">
      <c r="A163" s="210" t="s">
        <v>27</v>
      </c>
      <c r="B163" s="210"/>
      <c r="C163" s="210"/>
      <c r="D163" s="210"/>
      <c r="E163" s="210"/>
      <c r="F163" s="210"/>
      <c r="G163" s="210"/>
      <c r="H163" s="210"/>
      <c r="I163" s="210"/>
      <c r="J163" s="210"/>
      <c r="K163" s="210"/>
      <c r="L163" s="210"/>
      <c r="M163" s="210"/>
      <c r="N163" s="31"/>
    </row>
    <row r="164" spans="1:15" x14ac:dyDescent="0.25">
      <c r="A164" s="11"/>
      <c r="B164" s="11"/>
      <c r="C164" s="11"/>
      <c r="D164" s="11"/>
      <c r="E164" s="31"/>
      <c r="F164" s="31"/>
      <c r="G164" s="31"/>
      <c r="H164" s="31"/>
      <c r="I164" s="31"/>
      <c r="J164" s="31"/>
      <c r="K164" s="31"/>
      <c r="L164" s="31"/>
      <c r="M164" s="31"/>
      <c r="N164" s="31"/>
    </row>
    <row r="165" spans="1:15" ht="47.25" customHeight="1" x14ac:dyDescent="0.25">
      <c r="A165" s="267" t="s">
        <v>28</v>
      </c>
      <c r="B165" s="268"/>
      <c r="C165" s="269"/>
      <c r="D165" s="206" t="s">
        <v>29</v>
      </c>
      <c r="E165" s="206"/>
      <c r="F165" s="206"/>
      <c r="G165" s="206"/>
      <c r="H165" s="206"/>
      <c r="I165" s="206"/>
      <c r="J165" s="206"/>
      <c r="K165" s="206"/>
      <c r="L165" s="206"/>
      <c r="M165" s="206"/>
      <c r="N165" s="206"/>
      <c r="O165" s="16" t="s">
        <v>39</v>
      </c>
    </row>
    <row r="166" spans="1:15" ht="30" x14ac:dyDescent="0.25">
      <c r="A166" s="10" t="s">
        <v>30</v>
      </c>
      <c r="B166" s="9" t="s">
        <v>31</v>
      </c>
      <c r="C166" s="10" t="s">
        <v>32</v>
      </c>
      <c r="D166" s="10" t="s">
        <v>33</v>
      </c>
      <c r="E166" s="56" t="s">
        <v>34</v>
      </c>
      <c r="F166" s="56" t="s">
        <v>150</v>
      </c>
      <c r="G166" s="56" t="s">
        <v>35</v>
      </c>
      <c r="H166" s="56" t="s">
        <v>36</v>
      </c>
      <c r="I166" s="56" t="s">
        <v>37</v>
      </c>
      <c r="J166" s="56" t="s">
        <v>134</v>
      </c>
      <c r="K166" s="56" t="s">
        <v>38</v>
      </c>
      <c r="L166" s="56" t="s">
        <v>151</v>
      </c>
      <c r="M166" s="56" t="s">
        <v>152</v>
      </c>
      <c r="N166" s="56" t="s">
        <v>161</v>
      </c>
      <c r="O166" s="16"/>
    </row>
    <row r="167" spans="1:15" x14ac:dyDescent="0.25">
      <c r="A167" s="14">
        <f>K55</f>
        <v>1861.6061867640565</v>
      </c>
      <c r="B167" s="14"/>
      <c r="C167" s="14"/>
      <c r="D167" s="14">
        <f>K66</f>
        <v>153.2403102313834</v>
      </c>
      <c r="E167" s="20">
        <f>K73</f>
        <v>5.6002421511757738</v>
      </c>
      <c r="F167" s="20">
        <f>K155</f>
        <v>5.4528673577237798</v>
      </c>
      <c r="G167" s="20">
        <f>L87</f>
        <v>19.748222322567202</v>
      </c>
      <c r="H167" s="20">
        <f>K141</f>
        <v>40.728497918393067</v>
      </c>
      <c r="I167" s="20">
        <f>K121</f>
        <v>808.23562103340987</v>
      </c>
      <c r="J167" s="20">
        <f>K149</f>
        <v>15.164816625067608</v>
      </c>
      <c r="K167" s="17">
        <f>J80</f>
        <v>21.811469430895119</v>
      </c>
      <c r="L167" s="17">
        <f>K128</f>
        <v>1.7684975214239285E-2</v>
      </c>
      <c r="M167" s="17">
        <f>K135</f>
        <v>44.212438035598211</v>
      </c>
      <c r="N167" s="17">
        <f>K161</f>
        <v>283658.76532673044</v>
      </c>
      <c r="O167" s="164">
        <f>SUM(A167:N167)</f>
        <v>286634.58368357591</v>
      </c>
    </row>
    <row r="168" spans="1:15" x14ac:dyDescent="0.25">
      <c r="A168" s="11"/>
      <c r="B168" s="11"/>
      <c r="C168" s="11"/>
      <c r="D168" s="11"/>
      <c r="E168" s="31"/>
      <c r="F168" s="31"/>
      <c r="G168" s="31"/>
      <c r="H168" s="31"/>
      <c r="I168" s="31"/>
      <c r="J168" s="31"/>
      <c r="K168" s="31"/>
      <c r="L168" s="31"/>
      <c r="M168" s="31"/>
      <c r="N168" s="31"/>
    </row>
    <row r="169" spans="1:15" ht="15.75" thickBot="1" x14ac:dyDescent="0.3">
      <c r="A169" s="11"/>
      <c r="B169" s="11"/>
      <c r="C169" s="11"/>
      <c r="D169" s="11"/>
      <c r="E169" s="31"/>
      <c r="F169" s="31"/>
      <c r="G169" s="31"/>
      <c r="H169" s="31"/>
      <c r="I169" s="31"/>
      <c r="J169" s="31"/>
      <c r="K169" s="31"/>
      <c r="L169" s="31"/>
      <c r="N169" s="31"/>
    </row>
    <row r="170" spans="1:15" ht="15.75" thickBot="1" x14ac:dyDescent="0.3">
      <c r="A170" s="13" t="s">
        <v>73</v>
      </c>
      <c r="B170" s="13"/>
      <c r="C170" s="13"/>
      <c r="D170" s="11"/>
      <c r="E170" s="31"/>
      <c r="F170" s="31"/>
      <c r="G170" s="31"/>
      <c r="H170" s="31"/>
      <c r="I170" s="31"/>
      <c r="J170" s="109"/>
      <c r="K170" s="58">
        <f>I149+I121+J87+H80+I73+I66+I55+I128+I135+I141+I155+I161-0.01</f>
        <v>57764607.736000001</v>
      </c>
      <c r="L170" s="31"/>
      <c r="M170" s="31"/>
      <c r="N170" s="31"/>
    </row>
    <row r="171" spans="1:15" x14ac:dyDescent="0.25">
      <c r="A171" s="11"/>
      <c r="B171" s="11"/>
      <c r="C171" s="11"/>
      <c r="D171" s="11"/>
      <c r="E171" s="31"/>
      <c r="F171" s="31"/>
      <c r="G171" s="31"/>
      <c r="H171" s="31"/>
      <c r="I171" s="31"/>
      <c r="J171" s="31"/>
      <c r="K171" s="31"/>
      <c r="L171" s="31"/>
      <c r="M171" s="31"/>
      <c r="N171" s="31"/>
    </row>
    <row r="172" spans="1:15" x14ac:dyDescent="0.25">
      <c r="A172" s="11"/>
      <c r="B172" s="11"/>
      <c r="C172" s="11"/>
      <c r="D172" s="11"/>
      <c r="E172" s="31"/>
      <c r="F172" s="31"/>
      <c r="G172" s="31"/>
      <c r="H172" s="31"/>
      <c r="I172" s="31"/>
      <c r="J172" s="31"/>
      <c r="K172" s="31"/>
      <c r="L172" s="31"/>
      <c r="M172" s="31"/>
      <c r="N172" s="31"/>
    </row>
    <row r="173" spans="1:15" x14ac:dyDescent="0.25">
      <c r="A173" s="11"/>
      <c r="B173" s="11"/>
      <c r="C173" s="11"/>
      <c r="D173" s="11"/>
      <c r="E173" s="31"/>
      <c r="F173" s="31"/>
      <c r="G173" s="31"/>
      <c r="H173" s="31"/>
      <c r="I173" s="31"/>
      <c r="J173" s="31"/>
      <c r="K173" s="31"/>
      <c r="L173" s="31"/>
      <c r="M173" s="31"/>
      <c r="N173" s="31"/>
    </row>
    <row r="174" spans="1:15" ht="18.75" x14ac:dyDescent="0.3">
      <c r="A174" s="3" t="s">
        <v>135</v>
      </c>
      <c r="B174" s="3"/>
      <c r="C174" s="3"/>
      <c r="E174" s="93"/>
      <c r="F174" s="93"/>
      <c r="G174" s="138" t="s">
        <v>136</v>
      </c>
      <c r="H174" s="93"/>
      <c r="I174" s="93"/>
      <c r="J174" s="93"/>
      <c r="K174" s="93"/>
      <c r="L174" s="93"/>
      <c r="M174" s="93"/>
      <c r="N174" s="93"/>
    </row>
    <row r="175" spans="1:15" x14ac:dyDescent="0.25">
      <c r="E175" s="93"/>
      <c r="F175" s="93"/>
      <c r="G175" s="93"/>
      <c r="H175" s="93"/>
      <c r="I175" s="93"/>
      <c r="J175" s="93"/>
      <c r="K175" s="93"/>
      <c r="L175" s="93"/>
      <c r="M175" s="93"/>
      <c r="N175" s="93"/>
    </row>
    <row r="176" spans="1:15" x14ac:dyDescent="0.25">
      <c r="E176" s="93"/>
      <c r="F176" s="93"/>
      <c r="G176" s="93"/>
      <c r="H176" s="93"/>
      <c r="I176" s="93"/>
      <c r="J176" s="93"/>
      <c r="K176" s="93"/>
      <c r="L176" s="93"/>
      <c r="M176" s="93"/>
      <c r="N176" s="93"/>
    </row>
    <row r="177" spans="1:14" x14ac:dyDescent="0.25">
      <c r="E177" s="93"/>
      <c r="F177" s="93"/>
      <c r="G177" s="93"/>
      <c r="H177" s="93"/>
      <c r="I177" s="93"/>
      <c r="J177" s="93"/>
      <c r="K177" s="93"/>
      <c r="L177" s="93"/>
      <c r="M177" s="93"/>
      <c r="N177" s="93"/>
    </row>
    <row r="178" spans="1:14" x14ac:dyDescent="0.25">
      <c r="E178" s="93"/>
      <c r="F178" s="93"/>
      <c r="G178" s="93"/>
      <c r="H178" s="93"/>
      <c r="I178" s="93"/>
      <c r="J178" s="93"/>
      <c r="K178" s="93"/>
      <c r="L178" s="93"/>
      <c r="M178" s="93"/>
      <c r="N178" s="93"/>
    </row>
    <row r="179" spans="1:14" x14ac:dyDescent="0.25">
      <c r="E179" s="93"/>
      <c r="F179" s="93"/>
      <c r="G179" s="93"/>
      <c r="H179" s="93"/>
      <c r="I179" s="93"/>
      <c r="J179" s="93"/>
      <c r="K179" s="93"/>
      <c r="L179" s="93"/>
      <c r="M179" s="93"/>
      <c r="N179" s="93"/>
    </row>
    <row r="180" spans="1:14" x14ac:dyDescent="0.25">
      <c r="E180" s="93"/>
      <c r="F180" s="93"/>
      <c r="G180" s="93"/>
      <c r="H180" s="93"/>
      <c r="I180" s="93"/>
      <c r="J180" s="93"/>
      <c r="K180" s="93"/>
      <c r="L180" s="93"/>
      <c r="M180" s="93"/>
      <c r="N180" s="93"/>
    </row>
    <row r="181" spans="1:14" x14ac:dyDescent="0.25">
      <c r="E181" s="93"/>
      <c r="F181" s="93"/>
      <c r="G181" s="93"/>
      <c r="H181" s="93"/>
      <c r="I181" s="93"/>
      <c r="J181" s="93"/>
      <c r="K181" s="93"/>
      <c r="L181" s="93"/>
      <c r="M181" s="93"/>
      <c r="N181" s="93"/>
    </row>
    <row r="182" spans="1:14" ht="15.75" x14ac:dyDescent="0.25">
      <c r="A182" s="7" t="s">
        <v>45</v>
      </c>
      <c r="B182" s="7"/>
      <c r="E182" s="93"/>
      <c r="F182" s="93"/>
      <c r="G182" s="93"/>
      <c r="H182" s="93"/>
      <c r="I182" s="93"/>
      <c r="J182" s="93"/>
      <c r="K182" s="93"/>
      <c r="L182" s="93"/>
      <c r="M182" s="93"/>
      <c r="N182" s="93"/>
    </row>
    <row r="183" spans="1:14" ht="15.75" x14ac:dyDescent="0.25">
      <c r="A183" s="7" t="s">
        <v>137</v>
      </c>
      <c r="B183" s="7"/>
      <c r="E183" s="93"/>
      <c r="F183" s="93"/>
      <c r="G183" s="93"/>
      <c r="H183" s="93"/>
      <c r="I183" s="93"/>
      <c r="J183" s="93"/>
      <c r="K183" s="93"/>
      <c r="L183" s="93"/>
      <c r="M183" s="93"/>
      <c r="N183" s="93"/>
    </row>
    <row r="184" spans="1:14" ht="15.75" x14ac:dyDescent="0.25">
      <c r="A184" s="7" t="s">
        <v>138</v>
      </c>
      <c r="C184" s="7"/>
      <c r="E184" s="93"/>
      <c r="F184" s="93"/>
      <c r="G184" s="93"/>
      <c r="H184" s="93"/>
      <c r="I184" s="93"/>
      <c r="J184" s="93"/>
      <c r="K184" s="93"/>
      <c r="L184" s="93"/>
      <c r="M184" s="93"/>
      <c r="N184" s="93"/>
    </row>
    <row r="185" spans="1:14" ht="15.75" x14ac:dyDescent="0.25">
      <c r="A185" s="2"/>
      <c r="B185" s="2"/>
      <c r="C185" s="2"/>
      <c r="E185" s="93"/>
      <c r="F185" s="93"/>
      <c r="G185" s="93"/>
      <c r="H185" s="93">
        <f>10021390+53187.4+16062.6+5450</f>
        <v>10096090</v>
      </c>
      <c r="I185" s="93">
        <f>K170/P4</f>
        <v>972468143.70370376</v>
      </c>
      <c r="J185" s="93"/>
      <c r="K185" s="93"/>
      <c r="L185" s="93"/>
      <c r="M185" s="93"/>
      <c r="N185" s="93"/>
    </row>
    <row r="186" spans="1:14" x14ac:dyDescent="0.25">
      <c r="E186" s="93"/>
      <c r="F186" s="93"/>
      <c r="G186" s="93"/>
      <c r="H186" s="93"/>
      <c r="I186" s="93"/>
      <c r="J186" s="93"/>
      <c r="K186" s="93"/>
      <c r="L186" s="93"/>
      <c r="M186" s="93"/>
      <c r="N186" s="93"/>
    </row>
    <row r="187" spans="1:14" x14ac:dyDescent="0.25">
      <c r="E187" s="93"/>
      <c r="F187" s="93"/>
      <c r="G187" s="93"/>
      <c r="H187" s="93">
        <f>H185-I185</f>
        <v>-962372053.70370376</v>
      </c>
      <c r="I187" s="93">
        <f>I185-102311380</f>
        <v>870156763.70370376</v>
      </c>
      <c r="J187" s="93"/>
      <c r="K187" s="93"/>
      <c r="L187" s="261">
        <f>O167*J146</f>
        <v>57764607.745999999</v>
      </c>
      <c r="M187" s="262"/>
      <c r="N187" s="93"/>
    </row>
    <row r="188" spans="1:14" x14ac:dyDescent="0.25">
      <c r="E188" s="93"/>
      <c r="F188" s="93"/>
      <c r="G188" s="93"/>
      <c r="H188" s="93"/>
      <c r="I188" s="93"/>
      <c r="J188" s="93"/>
      <c r="K188" s="93"/>
      <c r="L188" s="93"/>
      <c r="M188" s="93"/>
      <c r="N188" s="93"/>
    </row>
    <row r="189" spans="1:14" x14ac:dyDescent="0.25">
      <c r="E189" s="93"/>
      <c r="F189" s="93"/>
      <c r="G189" s="93"/>
      <c r="H189" s="93"/>
      <c r="I189" s="93"/>
      <c r="J189" s="93"/>
      <c r="K189" s="93"/>
      <c r="L189" s="93"/>
      <c r="M189" s="93"/>
      <c r="N189" s="93"/>
    </row>
    <row r="190" spans="1:14" x14ac:dyDescent="0.25">
      <c r="E190" s="93"/>
      <c r="F190" s="93"/>
      <c r="G190" s="93"/>
      <c r="H190" s="93"/>
      <c r="I190" s="93"/>
      <c r="J190" s="93"/>
      <c r="K190" s="93"/>
      <c r="L190" s="93"/>
      <c r="M190" s="93"/>
      <c r="N190" s="93"/>
    </row>
    <row r="191" spans="1:14" x14ac:dyDescent="0.25">
      <c r="E191" s="93"/>
      <c r="F191" s="93"/>
      <c r="G191" s="93"/>
      <c r="H191" s="93"/>
      <c r="I191" s="93"/>
      <c r="J191" s="93"/>
      <c r="K191" s="93"/>
      <c r="L191" s="93"/>
      <c r="M191" s="93"/>
      <c r="N191" s="93"/>
    </row>
    <row r="192" spans="1:14" x14ac:dyDescent="0.25">
      <c r="E192" s="93"/>
      <c r="F192" s="93"/>
      <c r="G192" s="93"/>
      <c r="H192" s="93"/>
      <c r="I192" s="93"/>
      <c r="J192" s="93"/>
      <c r="K192" s="93"/>
      <c r="L192" s="93"/>
      <c r="M192" s="93"/>
      <c r="N192" s="93"/>
    </row>
    <row r="193" spans="5:14" x14ac:dyDescent="0.25">
      <c r="E193" s="93"/>
      <c r="F193" s="93"/>
      <c r="G193" s="93"/>
      <c r="H193" s="93"/>
      <c r="I193" s="93"/>
      <c r="J193" s="93"/>
      <c r="K193" s="93"/>
      <c r="L193" s="93"/>
      <c r="M193" s="93"/>
      <c r="N193" s="93"/>
    </row>
    <row r="194" spans="5:14" x14ac:dyDescent="0.25">
      <c r="E194" s="93"/>
      <c r="F194" s="93"/>
      <c r="G194" s="93"/>
      <c r="H194" s="93"/>
      <c r="I194" s="93"/>
      <c r="J194" s="93"/>
      <c r="K194" s="93"/>
      <c r="L194" s="93"/>
      <c r="M194" s="93"/>
      <c r="N194" s="93"/>
    </row>
    <row r="195" spans="5:14" x14ac:dyDescent="0.25">
      <c r="E195" s="93"/>
      <c r="F195" s="93"/>
      <c r="G195" s="93"/>
      <c r="H195" s="93"/>
      <c r="I195" s="93"/>
      <c r="J195" s="93"/>
      <c r="K195" s="93"/>
      <c r="L195" s="93"/>
      <c r="M195" s="93"/>
      <c r="N195" s="93"/>
    </row>
    <row r="196" spans="5:14" x14ac:dyDescent="0.25">
      <c r="E196" s="93"/>
      <c r="F196" s="93"/>
      <c r="G196" s="93"/>
      <c r="H196" s="93"/>
      <c r="I196" s="93"/>
      <c r="J196" s="93"/>
      <c r="K196" s="93"/>
      <c r="L196" s="93"/>
      <c r="M196" s="93"/>
      <c r="N196" s="93"/>
    </row>
    <row r="197" spans="5:14" x14ac:dyDescent="0.25">
      <c r="E197" s="93"/>
      <c r="F197" s="93"/>
      <c r="G197" s="93"/>
      <c r="H197" s="93"/>
      <c r="I197" s="93"/>
      <c r="J197" s="93"/>
      <c r="K197" s="93"/>
      <c r="L197" s="93"/>
      <c r="M197" s="93"/>
      <c r="N197" s="93"/>
    </row>
    <row r="198" spans="5:14" x14ac:dyDescent="0.25">
      <c r="E198" s="93"/>
      <c r="F198" s="93"/>
      <c r="G198" s="93"/>
      <c r="H198" s="93"/>
      <c r="I198" s="93"/>
      <c r="J198" s="93"/>
      <c r="K198" s="93"/>
      <c r="L198" s="93"/>
      <c r="M198" s="93"/>
      <c r="N198" s="93"/>
    </row>
    <row r="199" spans="5:14" x14ac:dyDescent="0.25">
      <c r="E199" s="93"/>
      <c r="F199" s="93"/>
      <c r="G199" s="93"/>
      <c r="H199" s="93"/>
      <c r="I199" s="93"/>
      <c r="J199" s="93"/>
      <c r="K199" s="93"/>
      <c r="L199" s="93"/>
      <c r="M199" s="93"/>
      <c r="N199" s="93"/>
    </row>
    <row r="200" spans="5:14" x14ac:dyDescent="0.25">
      <c r="E200" s="93"/>
      <c r="F200" s="93"/>
      <c r="G200" s="93"/>
      <c r="H200" s="93"/>
      <c r="I200" s="93"/>
      <c r="J200" s="93"/>
      <c r="K200" s="93"/>
      <c r="L200" s="93"/>
      <c r="M200" s="93"/>
      <c r="N200" s="93"/>
    </row>
    <row r="201" spans="5:14" x14ac:dyDescent="0.25">
      <c r="E201" s="93"/>
      <c r="F201" s="93"/>
      <c r="G201" s="93"/>
      <c r="H201" s="93"/>
      <c r="I201" s="93"/>
      <c r="J201" s="93"/>
      <c r="K201" s="93"/>
      <c r="L201" s="93"/>
      <c r="M201" s="93"/>
      <c r="N201" s="93"/>
    </row>
    <row r="202" spans="5:14" x14ac:dyDescent="0.25">
      <c r="E202" s="93"/>
      <c r="F202" s="93"/>
      <c r="G202" s="93"/>
      <c r="H202" s="93"/>
      <c r="I202" s="93"/>
      <c r="J202" s="93"/>
      <c r="K202" s="93"/>
      <c r="L202" s="93"/>
      <c r="M202" s="93"/>
      <c r="N202" s="93"/>
    </row>
    <row r="203" spans="5:14" x14ac:dyDescent="0.25">
      <c r="E203" s="93"/>
      <c r="F203" s="93"/>
      <c r="G203" s="93"/>
      <c r="H203" s="93"/>
      <c r="I203" s="93"/>
      <c r="J203" s="93"/>
      <c r="K203" s="93"/>
      <c r="L203" s="93"/>
      <c r="M203" s="93"/>
      <c r="N203" s="93"/>
    </row>
    <row r="204" spans="5:14" x14ac:dyDescent="0.25">
      <c r="E204" s="93"/>
      <c r="F204" s="93"/>
      <c r="G204" s="93"/>
      <c r="H204" s="93"/>
      <c r="I204" s="93"/>
      <c r="J204" s="93"/>
      <c r="K204" s="93"/>
      <c r="L204" s="93"/>
      <c r="M204" s="93"/>
      <c r="N204" s="93"/>
    </row>
    <row r="205" spans="5:14" x14ac:dyDescent="0.25">
      <c r="E205" s="93"/>
      <c r="F205" s="93"/>
      <c r="G205" s="93"/>
      <c r="H205" s="93"/>
      <c r="I205" s="93"/>
      <c r="J205" s="93"/>
      <c r="K205" s="93"/>
      <c r="L205" s="93"/>
      <c r="M205" s="93"/>
      <c r="N205" s="93"/>
    </row>
    <row r="206" spans="5:14" x14ac:dyDescent="0.25">
      <c r="E206" s="93"/>
      <c r="F206" s="93"/>
      <c r="G206" s="93"/>
      <c r="H206" s="93"/>
      <c r="I206" s="93"/>
      <c r="J206" s="93"/>
      <c r="K206" s="93"/>
      <c r="L206" s="93"/>
      <c r="M206" s="93"/>
      <c r="N206" s="93"/>
    </row>
    <row r="207" spans="5:14" x14ac:dyDescent="0.25">
      <c r="E207" s="93"/>
      <c r="F207" s="93"/>
      <c r="G207" s="93"/>
      <c r="H207" s="93"/>
      <c r="I207" s="93"/>
      <c r="J207" s="93"/>
      <c r="K207" s="93"/>
      <c r="L207" s="93"/>
      <c r="M207" s="93"/>
      <c r="N207" s="93"/>
    </row>
    <row r="208" spans="5:14" x14ac:dyDescent="0.25">
      <c r="E208" s="93"/>
      <c r="F208" s="93"/>
      <c r="G208" s="93"/>
      <c r="H208" s="93"/>
      <c r="I208" s="93"/>
      <c r="J208" s="93"/>
      <c r="K208" s="93"/>
      <c r="L208" s="93"/>
      <c r="M208" s="93"/>
      <c r="N208" s="93"/>
    </row>
    <row r="209" spans="5:14" x14ac:dyDescent="0.25">
      <c r="E209" s="93"/>
      <c r="F209" s="93"/>
      <c r="G209" s="93"/>
      <c r="H209" s="93"/>
      <c r="I209" s="93"/>
      <c r="J209" s="93"/>
      <c r="K209" s="93"/>
      <c r="L209" s="93"/>
      <c r="M209" s="93"/>
      <c r="N209" s="93"/>
    </row>
    <row r="210" spans="5:14" x14ac:dyDescent="0.25">
      <c r="E210" s="93"/>
      <c r="F210" s="93"/>
      <c r="G210" s="93"/>
      <c r="H210" s="93"/>
      <c r="I210" s="93"/>
      <c r="J210" s="93"/>
      <c r="K210" s="93"/>
      <c r="L210" s="93"/>
      <c r="M210" s="93"/>
      <c r="N210" s="93"/>
    </row>
    <row r="211" spans="5:14" x14ac:dyDescent="0.25">
      <c r="E211" s="93"/>
      <c r="F211" s="93"/>
      <c r="G211" s="93"/>
      <c r="H211" s="93"/>
      <c r="I211" s="93"/>
      <c r="J211" s="93"/>
      <c r="K211" s="93"/>
      <c r="L211" s="93"/>
      <c r="M211" s="93"/>
      <c r="N211" s="93"/>
    </row>
    <row r="212" spans="5:14" x14ac:dyDescent="0.25">
      <c r="E212" s="93"/>
      <c r="F212" s="93"/>
      <c r="G212" s="93"/>
      <c r="H212" s="93"/>
      <c r="I212" s="93"/>
      <c r="J212" s="93"/>
      <c r="K212" s="93"/>
      <c r="L212" s="93"/>
      <c r="M212" s="93"/>
      <c r="N212" s="93"/>
    </row>
  </sheetData>
  <mergeCells count="163">
    <mergeCell ref="L187:M187"/>
    <mergeCell ref="A161:H161"/>
    <mergeCell ref="D165:N165"/>
    <mergeCell ref="A157:L157"/>
    <mergeCell ref="A158:E158"/>
    <mergeCell ref="A159:E159"/>
    <mergeCell ref="A160:E160"/>
    <mergeCell ref="A153:E153"/>
    <mergeCell ref="A138:E138"/>
    <mergeCell ref="A139:E139"/>
    <mergeCell ref="A145:E145"/>
    <mergeCell ref="A140:E140"/>
    <mergeCell ref="A144:L144"/>
    <mergeCell ref="A147:H147"/>
    <mergeCell ref="A149:H149"/>
    <mergeCell ref="A151:L151"/>
    <mergeCell ref="A154:E154"/>
    <mergeCell ref="A155:H155"/>
    <mergeCell ref="A163:M163"/>
    <mergeCell ref="A165:C165"/>
    <mergeCell ref="A132:E132"/>
    <mergeCell ref="A133:E133"/>
    <mergeCell ref="A134:E134"/>
    <mergeCell ref="A126:E126"/>
    <mergeCell ref="A127:E127"/>
    <mergeCell ref="A130:L130"/>
    <mergeCell ref="A136:M136"/>
    <mergeCell ref="A146:E146"/>
    <mergeCell ref="A152:E152"/>
    <mergeCell ref="A120:E120"/>
    <mergeCell ref="A121:E121"/>
    <mergeCell ref="A125:E125"/>
    <mergeCell ref="A114:E114"/>
    <mergeCell ref="A115:E115"/>
    <mergeCell ref="A116:E116"/>
    <mergeCell ref="A117:E117"/>
    <mergeCell ref="A118:E118"/>
    <mergeCell ref="A119:E119"/>
    <mergeCell ref="A123:M123"/>
    <mergeCell ref="A111:E111"/>
    <mergeCell ref="A112:E112"/>
    <mergeCell ref="A113:E113"/>
    <mergeCell ref="A98:E98"/>
    <mergeCell ref="A99:E99"/>
    <mergeCell ref="A102:E102"/>
    <mergeCell ref="A103:E103"/>
    <mergeCell ref="A104:E104"/>
    <mergeCell ref="A100:E100"/>
    <mergeCell ref="A101:E101"/>
    <mergeCell ref="A106:E106"/>
    <mergeCell ref="A107:E107"/>
    <mergeCell ref="A108:E108"/>
    <mergeCell ref="A109:E109"/>
    <mergeCell ref="A110:E110"/>
    <mergeCell ref="A93:E93"/>
    <mergeCell ref="A94:E94"/>
    <mergeCell ref="A95:E95"/>
    <mergeCell ref="A97:E97"/>
    <mergeCell ref="A85:E85"/>
    <mergeCell ref="A84:E84"/>
    <mergeCell ref="A91:M91"/>
    <mergeCell ref="A96:E96"/>
    <mergeCell ref="A105:E105"/>
    <mergeCell ref="A80:E80"/>
    <mergeCell ref="A77:E77"/>
    <mergeCell ref="A78:E78"/>
    <mergeCell ref="A79:E79"/>
    <mergeCell ref="A71:E71"/>
    <mergeCell ref="A72:E72"/>
    <mergeCell ref="A66:E66"/>
    <mergeCell ref="A70:E70"/>
    <mergeCell ref="A63:E63"/>
    <mergeCell ref="A64:E64"/>
    <mergeCell ref="A65:E65"/>
    <mergeCell ref="A75:M75"/>
    <mergeCell ref="A58:M58"/>
    <mergeCell ref="A59:E59"/>
    <mergeCell ref="A60:E60"/>
    <mergeCell ref="A61:E61"/>
    <mergeCell ref="A62:E62"/>
    <mergeCell ref="A68:M68"/>
    <mergeCell ref="A50:E50"/>
    <mergeCell ref="A51:E51"/>
    <mergeCell ref="A52:E52"/>
    <mergeCell ref="A53:E53"/>
    <mergeCell ref="A54:E54"/>
    <mergeCell ref="A55:E55"/>
    <mergeCell ref="A44:E44"/>
    <mergeCell ref="G44:L44"/>
    <mergeCell ref="A49:E49"/>
    <mergeCell ref="A47:M47"/>
    <mergeCell ref="A48:E48"/>
    <mergeCell ref="A40:E40"/>
    <mergeCell ref="G40:L40"/>
    <mergeCell ref="A41:E41"/>
    <mergeCell ref="G41:L41"/>
    <mergeCell ref="A42:E42"/>
    <mergeCell ref="G42:L42"/>
    <mergeCell ref="G38:L38"/>
    <mergeCell ref="A39:E39"/>
    <mergeCell ref="G39:L39"/>
    <mergeCell ref="A35:E35"/>
    <mergeCell ref="G35:L35"/>
    <mergeCell ref="A36:E36"/>
    <mergeCell ref="G36:L36"/>
    <mergeCell ref="A43:E43"/>
    <mergeCell ref="G43:L43"/>
    <mergeCell ref="G18:L18"/>
    <mergeCell ref="A19:E19"/>
    <mergeCell ref="G19:L19"/>
    <mergeCell ref="A20:E20"/>
    <mergeCell ref="G20:L20"/>
    <mergeCell ref="A27:E27"/>
    <mergeCell ref="G27:L27"/>
    <mergeCell ref="A28:E28"/>
    <mergeCell ref="A29:E29"/>
    <mergeCell ref="G29:L29"/>
    <mergeCell ref="A18:E18"/>
    <mergeCell ref="A24:E24"/>
    <mergeCell ref="G24:L24"/>
    <mergeCell ref="A25:E25"/>
    <mergeCell ref="G25:L25"/>
    <mergeCell ref="A26:E26"/>
    <mergeCell ref="G26:L26"/>
    <mergeCell ref="A6:C6"/>
    <mergeCell ref="E6:G6"/>
    <mergeCell ref="A13:M13"/>
    <mergeCell ref="A17:E17"/>
    <mergeCell ref="G17:L17"/>
    <mergeCell ref="A2:D2"/>
    <mergeCell ref="E2:H2"/>
    <mergeCell ref="A3:B3"/>
    <mergeCell ref="E3:F3"/>
    <mergeCell ref="A4:C4"/>
    <mergeCell ref="E4:G4"/>
    <mergeCell ref="I4:L4"/>
    <mergeCell ref="A15:M15"/>
    <mergeCell ref="A8:N8"/>
    <mergeCell ref="A9:N9"/>
    <mergeCell ref="A82:N82"/>
    <mergeCell ref="A83:E83"/>
    <mergeCell ref="A86:E86"/>
    <mergeCell ref="A87:E87"/>
    <mergeCell ref="F87:I87"/>
    <mergeCell ref="A21:E21"/>
    <mergeCell ref="G21:L21"/>
    <mergeCell ref="A22:E22"/>
    <mergeCell ref="G22:L22"/>
    <mergeCell ref="A23:E23"/>
    <mergeCell ref="G23:L23"/>
    <mergeCell ref="A34:E34"/>
    <mergeCell ref="G34:L34"/>
    <mergeCell ref="A31:E31"/>
    <mergeCell ref="G31:L31"/>
    <mergeCell ref="A32:E32"/>
    <mergeCell ref="G32:L32"/>
    <mergeCell ref="A33:E33"/>
    <mergeCell ref="G33:L33"/>
    <mergeCell ref="A30:E30"/>
    <mergeCell ref="G30:L30"/>
    <mergeCell ref="A37:E37"/>
    <mergeCell ref="G37:L37"/>
    <mergeCell ref="A38:E38"/>
  </mergeCells>
  <pageMargins left="0.70866141732283472" right="0.70866141732283472" top="0.15" bottom="0.23" header="0.15" footer="0.15"/>
  <pageSetup paperSize="9" scale="59" orientation="landscape" horizontalDpi="180" verticalDpi="180" r:id="rId1"/>
  <rowBreaks count="2" manualBreakCount="2">
    <brk id="57" max="14" man="1"/>
    <brk id="8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10"/>
  <sheetViews>
    <sheetView view="pageBreakPreview" topLeftCell="B155" zoomScale="80" zoomScaleNormal="90" zoomScaleSheetLayoutView="80" workbookViewId="0">
      <selection activeCell="K170" sqref="K170"/>
    </sheetView>
  </sheetViews>
  <sheetFormatPr defaultRowHeight="15" x14ac:dyDescent="0.2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5.42578125" customWidth="1"/>
    <col min="12" max="12" width="16" customWidth="1"/>
    <col min="13" max="13" width="13.140625" customWidth="1"/>
    <col min="14" max="14" width="12.7109375" customWidth="1"/>
    <col min="15" max="15" width="11.5703125" customWidth="1"/>
  </cols>
  <sheetData>
    <row r="2" spans="1:16" ht="15.75" x14ac:dyDescent="0.25">
      <c r="A2" s="168"/>
      <c r="B2" s="168"/>
      <c r="C2" s="168"/>
      <c r="D2" s="168"/>
      <c r="E2" s="168"/>
      <c r="F2" s="168"/>
      <c r="G2" s="168"/>
      <c r="H2" s="168"/>
    </row>
    <row r="3" spans="1:16" ht="15.75" x14ac:dyDescent="0.25">
      <c r="A3" s="168"/>
      <c r="B3" s="168"/>
      <c r="C3" s="27"/>
      <c r="D3" s="27"/>
      <c r="E3" s="168"/>
      <c r="F3" s="168"/>
      <c r="G3" s="27"/>
      <c r="H3" s="27"/>
    </row>
    <row r="4" spans="1:16" ht="40.5" customHeight="1" x14ac:dyDescent="0.25">
      <c r="A4" s="170"/>
      <c r="B4" s="170"/>
      <c r="C4" s="170"/>
      <c r="D4" s="47"/>
      <c r="E4" s="170"/>
      <c r="F4" s="170"/>
      <c r="G4" s="170"/>
      <c r="H4" s="29"/>
      <c r="J4" s="171" t="s">
        <v>94</v>
      </c>
      <c r="K4" s="174"/>
      <c r="L4" s="174"/>
      <c r="M4" s="174"/>
      <c r="P4" s="150">
        <v>0.20039999999999999</v>
      </c>
    </row>
    <row r="5" spans="1:16" ht="15.75" x14ac:dyDescent="0.25">
      <c r="A5" s="4"/>
      <c r="B5" s="4"/>
      <c r="C5" s="4"/>
      <c r="D5" s="46"/>
      <c r="E5" s="4"/>
      <c r="F5" s="4"/>
      <c r="G5" s="4"/>
      <c r="H5" s="46"/>
    </row>
    <row r="6" spans="1:16" ht="15.75" x14ac:dyDescent="0.25">
      <c r="A6" s="165"/>
      <c r="B6" s="165"/>
      <c r="C6" s="165"/>
      <c r="D6" s="46"/>
      <c r="E6" s="165"/>
      <c r="F6" s="165"/>
      <c r="G6" s="165"/>
      <c r="H6" s="46"/>
    </row>
    <row r="7" spans="1:16" x14ac:dyDescent="0.25">
      <c r="A7" s="48"/>
      <c r="B7" s="48"/>
      <c r="C7" s="48"/>
      <c r="D7" s="48"/>
      <c r="E7" s="48"/>
      <c r="F7" s="48"/>
      <c r="G7" s="48"/>
      <c r="H7" s="48"/>
    </row>
    <row r="8" spans="1:16" ht="15.75" x14ac:dyDescent="0.25">
      <c r="A8" s="175" t="s">
        <v>83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</row>
    <row r="9" spans="1:16" ht="15.75" x14ac:dyDescent="0.25">
      <c r="A9" s="175" t="s">
        <v>84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</row>
    <row r="11" spans="1:16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6" ht="15.75" x14ac:dyDescent="0.25">
      <c r="A12" s="8" t="s">
        <v>85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6" ht="31.5" customHeight="1" x14ac:dyDescent="0.25">
      <c r="A13" s="258" t="s">
        <v>95</v>
      </c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7"/>
    </row>
    <row r="14" spans="1:16" ht="15.75" x14ac:dyDescent="0.25">
      <c r="A14" s="8" t="s">
        <v>67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6" ht="21" customHeight="1" x14ac:dyDescent="0.25">
      <c r="A15" s="258" t="s">
        <v>96</v>
      </c>
      <c r="B15" s="260"/>
      <c r="C15" s="260"/>
      <c r="D15" s="260"/>
      <c r="E15" s="260"/>
      <c r="F15" s="260"/>
      <c r="G15" s="260"/>
      <c r="H15" s="260"/>
      <c r="I15" s="260"/>
      <c r="J15" s="260"/>
      <c r="K15" s="260"/>
      <c r="L15" s="260"/>
      <c r="M15" s="260"/>
      <c r="N15" s="7"/>
    </row>
    <row r="16" spans="1:16" ht="15.75" x14ac:dyDescent="0.25">
      <c r="A16" s="8" t="s">
        <v>92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 x14ac:dyDescent="0.25">
      <c r="A17" s="166" t="s">
        <v>75</v>
      </c>
      <c r="B17" s="166"/>
      <c r="C17" s="166"/>
      <c r="D17" s="166"/>
      <c r="E17" s="166"/>
      <c r="F17" s="16" t="s">
        <v>74</v>
      </c>
      <c r="G17" s="167" t="s">
        <v>76</v>
      </c>
      <c r="H17" s="167"/>
      <c r="I17" s="167"/>
      <c r="J17" s="167"/>
      <c r="K17" s="167"/>
      <c r="L17" s="167"/>
      <c r="M17" s="16" t="s">
        <v>74</v>
      </c>
      <c r="N17" s="31"/>
    </row>
    <row r="18" spans="1:14" x14ac:dyDescent="0.25">
      <c r="A18" s="176" t="s">
        <v>100</v>
      </c>
      <c r="B18" s="176"/>
      <c r="C18" s="176"/>
      <c r="D18" s="176"/>
      <c r="E18" s="176"/>
      <c r="F18" s="74">
        <f>3*P4</f>
        <v>0.60119999999999996</v>
      </c>
      <c r="G18" s="180" t="s">
        <v>1</v>
      </c>
      <c r="H18" s="180"/>
      <c r="I18" s="180"/>
      <c r="J18" s="180"/>
      <c r="K18" s="180"/>
      <c r="L18" s="180"/>
      <c r="M18" s="87">
        <f>1*P4</f>
        <v>0.20039999999999999</v>
      </c>
      <c r="N18" s="31"/>
    </row>
    <row r="19" spans="1:14" x14ac:dyDescent="0.25">
      <c r="A19" s="176" t="s">
        <v>101</v>
      </c>
      <c r="B19" s="176"/>
      <c r="C19" s="176"/>
      <c r="D19" s="176"/>
      <c r="E19" s="176"/>
      <c r="F19" s="74">
        <f>2*P4</f>
        <v>0.40079999999999999</v>
      </c>
      <c r="G19" s="181" t="s">
        <v>105</v>
      </c>
      <c r="H19" s="182"/>
      <c r="I19" s="182"/>
      <c r="J19" s="182"/>
      <c r="K19" s="182"/>
      <c r="L19" s="183"/>
      <c r="M19" s="87">
        <f>1*P4</f>
        <v>0.20039999999999999</v>
      </c>
      <c r="N19" s="31"/>
    </row>
    <row r="20" spans="1:14" x14ac:dyDescent="0.25">
      <c r="A20" s="176" t="s">
        <v>102</v>
      </c>
      <c r="B20" s="176"/>
      <c r="C20" s="176"/>
      <c r="D20" s="176"/>
      <c r="E20" s="176"/>
      <c r="F20" s="74">
        <f>2*P4</f>
        <v>0.40079999999999999</v>
      </c>
      <c r="G20" s="184" t="s">
        <v>106</v>
      </c>
      <c r="H20" s="184"/>
      <c r="I20" s="184"/>
      <c r="J20" s="184"/>
      <c r="K20" s="184"/>
      <c r="L20" s="184"/>
      <c r="M20" s="87">
        <f>1*P4</f>
        <v>0.20039999999999999</v>
      </c>
      <c r="N20" s="31"/>
    </row>
    <row r="21" spans="1:14" x14ac:dyDescent="0.25">
      <c r="A21" s="176" t="s">
        <v>103</v>
      </c>
      <c r="B21" s="176"/>
      <c r="C21" s="176"/>
      <c r="D21" s="176"/>
      <c r="E21" s="176"/>
      <c r="F21" s="74">
        <f>7*P4</f>
        <v>1.4028</v>
      </c>
      <c r="G21" s="177" t="s">
        <v>80</v>
      </c>
      <c r="H21" s="178"/>
      <c r="I21" s="178"/>
      <c r="J21" s="178"/>
      <c r="K21" s="178"/>
      <c r="L21" s="179"/>
      <c r="M21" s="87">
        <f>0.5*P4</f>
        <v>0.1002</v>
      </c>
      <c r="N21" s="31"/>
    </row>
    <row r="22" spans="1:14" x14ac:dyDescent="0.25">
      <c r="A22" s="176" t="s">
        <v>104</v>
      </c>
      <c r="B22" s="176"/>
      <c r="C22" s="176"/>
      <c r="D22" s="176"/>
      <c r="E22" s="176"/>
      <c r="F22" s="74">
        <f>1*P4</f>
        <v>0.20039999999999999</v>
      </c>
      <c r="G22" s="180" t="s">
        <v>107</v>
      </c>
      <c r="H22" s="180"/>
      <c r="I22" s="180"/>
      <c r="J22" s="180"/>
      <c r="K22" s="180"/>
      <c r="L22" s="180"/>
      <c r="M22" s="87">
        <f>2*P4</f>
        <v>0.40079999999999999</v>
      </c>
      <c r="N22" s="31"/>
    </row>
    <row r="23" spans="1:14" x14ac:dyDescent="0.25">
      <c r="A23" s="176"/>
      <c r="B23" s="176"/>
      <c r="C23" s="176"/>
      <c r="D23" s="176"/>
      <c r="E23" s="176"/>
      <c r="F23" s="71"/>
      <c r="G23" s="180"/>
      <c r="H23" s="180"/>
      <c r="I23" s="180"/>
      <c r="J23" s="180"/>
      <c r="K23" s="180"/>
      <c r="L23" s="180"/>
      <c r="M23" s="71"/>
      <c r="N23" s="31"/>
    </row>
    <row r="24" spans="1:14" ht="15.75" customHeight="1" x14ac:dyDescent="0.25">
      <c r="A24" s="176"/>
      <c r="B24" s="176"/>
      <c r="C24" s="176"/>
      <c r="D24" s="176"/>
      <c r="E24" s="176"/>
      <c r="F24" s="71"/>
      <c r="G24" s="180"/>
      <c r="H24" s="180"/>
      <c r="I24" s="180"/>
      <c r="J24" s="180"/>
      <c r="K24" s="180"/>
      <c r="L24" s="180"/>
      <c r="M24" s="71"/>
      <c r="N24" s="31"/>
    </row>
    <row r="25" spans="1:14" ht="15.75" hidden="1" customHeight="1" x14ac:dyDescent="0.25">
      <c r="A25" s="188"/>
      <c r="B25" s="189"/>
      <c r="C25" s="189"/>
      <c r="D25" s="189"/>
      <c r="E25" s="190"/>
      <c r="F25" s="71"/>
      <c r="G25" s="185"/>
      <c r="H25" s="186"/>
      <c r="I25" s="186"/>
      <c r="J25" s="186"/>
      <c r="K25" s="186"/>
      <c r="L25" s="187"/>
      <c r="M25" s="71"/>
      <c r="N25" s="31"/>
    </row>
    <row r="26" spans="1:14" ht="15.75" customHeight="1" x14ac:dyDescent="0.25">
      <c r="A26" s="188"/>
      <c r="B26" s="189"/>
      <c r="C26" s="189"/>
      <c r="D26" s="189"/>
      <c r="E26" s="190"/>
      <c r="F26" s="71"/>
      <c r="G26" s="185"/>
      <c r="H26" s="186"/>
      <c r="I26" s="186"/>
      <c r="J26" s="186"/>
      <c r="K26" s="186"/>
      <c r="L26" s="187"/>
      <c r="M26" s="71"/>
      <c r="N26" s="31"/>
    </row>
    <row r="27" spans="1:14" ht="15.75" hidden="1" customHeight="1" x14ac:dyDescent="0.25">
      <c r="A27" s="188"/>
      <c r="B27" s="189"/>
      <c r="C27" s="189"/>
      <c r="D27" s="189"/>
      <c r="E27" s="190"/>
      <c r="F27" s="36"/>
      <c r="G27" s="185"/>
      <c r="H27" s="186"/>
      <c r="I27" s="186"/>
      <c r="J27" s="186"/>
      <c r="K27" s="186"/>
      <c r="L27" s="187"/>
      <c r="M27" s="36"/>
      <c r="N27" s="31"/>
    </row>
    <row r="28" spans="1:14" ht="15.75" customHeight="1" x14ac:dyDescent="0.25">
      <c r="A28" s="188"/>
      <c r="B28" s="189"/>
      <c r="C28" s="189"/>
      <c r="D28" s="189"/>
      <c r="E28" s="190"/>
      <c r="F28" s="36"/>
      <c r="G28" s="97"/>
      <c r="H28" s="97"/>
      <c r="I28" s="97"/>
      <c r="J28" s="97"/>
      <c r="K28" s="97"/>
      <c r="L28" s="97"/>
      <c r="M28" s="36"/>
      <c r="N28" s="31"/>
    </row>
    <row r="29" spans="1:14" ht="15.75" customHeight="1" x14ac:dyDescent="0.25">
      <c r="A29" s="188"/>
      <c r="B29" s="189"/>
      <c r="C29" s="189"/>
      <c r="D29" s="189"/>
      <c r="E29" s="190"/>
      <c r="F29" s="36"/>
      <c r="G29" s="185"/>
      <c r="H29" s="186"/>
      <c r="I29" s="186"/>
      <c r="J29" s="186"/>
      <c r="K29" s="186"/>
      <c r="L29" s="187"/>
      <c r="M29" s="36"/>
      <c r="N29" s="31"/>
    </row>
    <row r="30" spans="1:14" ht="15.75" hidden="1" customHeight="1" x14ac:dyDescent="0.25">
      <c r="A30" s="188"/>
      <c r="B30" s="189"/>
      <c r="C30" s="189"/>
      <c r="D30" s="189"/>
      <c r="E30" s="190"/>
      <c r="F30" s="36"/>
      <c r="G30" s="185"/>
      <c r="H30" s="186"/>
      <c r="I30" s="186"/>
      <c r="J30" s="186"/>
      <c r="K30" s="186"/>
      <c r="L30" s="187"/>
      <c r="M30" s="36"/>
      <c r="N30" s="31"/>
    </row>
    <row r="31" spans="1:14" ht="15.75" hidden="1" customHeight="1" x14ac:dyDescent="0.25">
      <c r="A31" s="188"/>
      <c r="B31" s="189"/>
      <c r="C31" s="189"/>
      <c r="D31" s="189"/>
      <c r="E31" s="190"/>
      <c r="F31" s="36"/>
      <c r="G31" s="185"/>
      <c r="H31" s="186"/>
      <c r="I31" s="186"/>
      <c r="J31" s="186"/>
      <c r="K31" s="186"/>
      <c r="L31" s="187"/>
      <c r="M31" s="36"/>
      <c r="N31" s="31"/>
    </row>
    <row r="32" spans="1:14" ht="15.75" hidden="1" customHeight="1" x14ac:dyDescent="0.25">
      <c r="A32" s="188"/>
      <c r="B32" s="189"/>
      <c r="C32" s="189"/>
      <c r="D32" s="189"/>
      <c r="E32" s="190"/>
      <c r="F32" s="36"/>
      <c r="G32" s="185"/>
      <c r="H32" s="186"/>
      <c r="I32" s="186"/>
      <c r="J32" s="186"/>
      <c r="K32" s="186"/>
      <c r="L32" s="187"/>
      <c r="M32" s="36"/>
      <c r="N32" s="31"/>
    </row>
    <row r="33" spans="1:16" ht="15.75" hidden="1" customHeight="1" x14ac:dyDescent="0.25">
      <c r="A33" s="188"/>
      <c r="B33" s="189"/>
      <c r="C33" s="189"/>
      <c r="D33" s="189"/>
      <c r="E33" s="190"/>
      <c r="F33" s="36"/>
      <c r="G33" s="185"/>
      <c r="H33" s="186"/>
      <c r="I33" s="186"/>
      <c r="J33" s="186"/>
      <c r="K33" s="186"/>
      <c r="L33" s="187"/>
      <c r="M33" s="36"/>
      <c r="N33" s="31"/>
    </row>
    <row r="34" spans="1:16" ht="15.75" hidden="1" customHeight="1" x14ac:dyDescent="0.25">
      <c r="A34" s="188"/>
      <c r="B34" s="189"/>
      <c r="C34" s="189"/>
      <c r="D34" s="189"/>
      <c r="E34" s="190"/>
      <c r="F34" s="36"/>
      <c r="G34" s="185"/>
      <c r="H34" s="186"/>
      <c r="I34" s="186"/>
      <c r="J34" s="186"/>
      <c r="K34" s="186"/>
      <c r="L34" s="187"/>
      <c r="M34" s="36"/>
      <c r="N34" s="31"/>
    </row>
    <row r="35" spans="1:16" ht="15.75" hidden="1" customHeight="1" x14ac:dyDescent="0.25">
      <c r="A35" s="188"/>
      <c r="B35" s="189"/>
      <c r="C35" s="189"/>
      <c r="D35" s="189"/>
      <c r="E35" s="190"/>
      <c r="F35" s="36"/>
      <c r="G35" s="185"/>
      <c r="H35" s="186"/>
      <c r="I35" s="186"/>
      <c r="J35" s="186"/>
      <c r="K35" s="186"/>
      <c r="L35" s="187"/>
      <c r="M35" s="36"/>
      <c r="N35" s="31"/>
    </row>
    <row r="36" spans="1:16" x14ac:dyDescent="0.25">
      <c r="A36" s="192"/>
      <c r="B36" s="192"/>
      <c r="C36" s="192"/>
      <c r="D36" s="192"/>
      <c r="E36" s="192"/>
      <c r="F36" s="36"/>
      <c r="G36" s="180"/>
      <c r="H36" s="180"/>
      <c r="I36" s="180"/>
      <c r="J36" s="180"/>
      <c r="K36" s="180"/>
      <c r="L36" s="180"/>
      <c r="M36" s="36"/>
      <c r="N36" s="31"/>
    </row>
    <row r="37" spans="1:16" x14ac:dyDescent="0.25">
      <c r="A37" s="192"/>
      <c r="B37" s="192"/>
      <c r="C37" s="192"/>
      <c r="D37" s="192"/>
      <c r="E37" s="192"/>
      <c r="F37" s="36"/>
      <c r="G37" s="180"/>
      <c r="H37" s="180"/>
      <c r="I37" s="180"/>
      <c r="J37" s="180"/>
      <c r="K37" s="180"/>
      <c r="L37" s="180"/>
      <c r="M37" s="36"/>
      <c r="N37" s="31"/>
    </row>
    <row r="38" spans="1:16" x14ac:dyDescent="0.25">
      <c r="A38" s="191"/>
      <c r="B38" s="191"/>
      <c r="C38" s="191"/>
      <c r="D38" s="191"/>
      <c r="E38" s="191"/>
      <c r="F38" s="36"/>
      <c r="G38" s="180"/>
      <c r="H38" s="180"/>
      <c r="I38" s="180"/>
      <c r="J38" s="180"/>
      <c r="K38" s="180"/>
      <c r="L38" s="180"/>
      <c r="M38" s="36"/>
      <c r="N38" s="31"/>
    </row>
    <row r="39" spans="1:16" x14ac:dyDescent="0.25">
      <c r="A39" s="191"/>
      <c r="B39" s="191"/>
      <c r="C39" s="191"/>
      <c r="D39" s="191"/>
      <c r="E39" s="191"/>
      <c r="F39" s="36"/>
      <c r="G39" s="180"/>
      <c r="H39" s="180"/>
      <c r="I39" s="180"/>
      <c r="J39" s="180"/>
      <c r="K39" s="180"/>
      <c r="L39" s="180"/>
      <c r="M39" s="36"/>
      <c r="N39" s="31"/>
    </row>
    <row r="40" spans="1:16" x14ac:dyDescent="0.25">
      <c r="A40" s="191"/>
      <c r="B40" s="191"/>
      <c r="C40" s="191"/>
      <c r="D40" s="191"/>
      <c r="E40" s="191"/>
      <c r="F40" s="36"/>
      <c r="G40" s="180"/>
      <c r="H40" s="180"/>
      <c r="I40" s="180"/>
      <c r="J40" s="180"/>
      <c r="K40" s="180"/>
      <c r="L40" s="180"/>
      <c r="M40" s="36"/>
      <c r="N40" s="31"/>
    </row>
    <row r="41" spans="1:16" x14ac:dyDescent="0.25">
      <c r="A41" s="191"/>
      <c r="B41" s="191"/>
      <c r="C41" s="191"/>
      <c r="D41" s="191"/>
      <c r="E41" s="191"/>
      <c r="F41" s="36"/>
      <c r="G41" s="185"/>
      <c r="H41" s="186"/>
      <c r="I41" s="186"/>
      <c r="J41" s="186"/>
      <c r="K41" s="186"/>
      <c r="L41" s="187"/>
      <c r="M41" s="36"/>
      <c r="N41" s="31"/>
    </row>
    <row r="42" spans="1:16" ht="15" customHeight="1" x14ac:dyDescent="0.25">
      <c r="A42" s="191"/>
      <c r="B42" s="191"/>
      <c r="C42" s="191"/>
      <c r="D42" s="191"/>
      <c r="E42" s="191"/>
      <c r="F42" s="36"/>
      <c r="G42" s="185"/>
      <c r="H42" s="186"/>
      <c r="I42" s="186"/>
      <c r="J42" s="186"/>
      <c r="K42" s="186"/>
      <c r="L42" s="187"/>
      <c r="M42" s="36"/>
      <c r="N42" s="31"/>
    </row>
    <row r="43" spans="1:16" ht="15.75" customHeight="1" x14ac:dyDescent="0.25">
      <c r="A43" s="195"/>
      <c r="B43" s="196"/>
      <c r="C43" s="196"/>
      <c r="D43" s="196"/>
      <c r="E43" s="197"/>
      <c r="F43" s="36"/>
      <c r="G43" s="185"/>
      <c r="H43" s="186"/>
      <c r="I43" s="186"/>
      <c r="J43" s="186"/>
      <c r="K43" s="186"/>
      <c r="L43" s="187"/>
      <c r="M43" s="36"/>
      <c r="N43" s="31"/>
    </row>
    <row r="44" spans="1:16" x14ac:dyDescent="0.25">
      <c r="A44" s="193" t="s">
        <v>2</v>
      </c>
      <c r="B44" s="193"/>
      <c r="C44" s="193"/>
      <c r="D44" s="193"/>
      <c r="E44" s="193"/>
      <c r="F44" s="63">
        <f>SUM(F18:F43)</f>
        <v>3.0060000000000002</v>
      </c>
      <c r="G44" s="194" t="s">
        <v>2</v>
      </c>
      <c r="H44" s="194"/>
      <c r="I44" s="194"/>
      <c r="J44" s="194"/>
      <c r="K44" s="194"/>
      <c r="L44" s="194"/>
      <c r="M44" s="63">
        <f>SUM(M18:M43)</f>
        <v>1.1021999999999998</v>
      </c>
      <c r="N44" s="31"/>
      <c r="O44" s="86"/>
      <c r="P44">
        <f>O44/P4</f>
        <v>0</v>
      </c>
    </row>
    <row r="45" spans="1:16" ht="27.75" customHeight="1" x14ac:dyDescent="0.25">
      <c r="A45" s="13" t="s">
        <v>154</v>
      </c>
      <c r="B45" s="13"/>
      <c r="C45" s="13"/>
      <c r="D45" s="13"/>
      <c r="E45" s="98"/>
      <c r="F45" s="31"/>
      <c r="G45" s="31"/>
      <c r="H45" s="31"/>
      <c r="I45" s="31"/>
      <c r="J45" s="31"/>
      <c r="K45" s="31"/>
      <c r="L45" s="31"/>
      <c r="M45" s="31"/>
      <c r="N45" s="31"/>
    </row>
    <row r="46" spans="1:16" ht="12.75" customHeight="1" x14ac:dyDescent="0.25">
      <c r="A46" s="13"/>
      <c r="B46" s="11"/>
      <c r="C46" s="11"/>
      <c r="D46" s="1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pans="1:16" ht="15" customHeight="1" x14ac:dyDescent="0.25">
      <c r="A47" s="204" t="s">
        <v>78</v>
      </c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31"/>
    </row>
    <row r="48" spans="1:16" ht="60" x14ac:dyDescent="0.25">
      <c r="A48" s="206" t="s">
        <v>3</v>
      </c>
      <c r="B48" s="206"/>
      <c r="C48" s="206"/>
      <c r="D48" s="206"/>
      <c r="E48" s="206"/>
      <c r="F48" s="16" t="s">
        <v>4</v>
      </c>
      <c r="G48" s="16" t="s">
        <v>0</v>
      </c>
      <c r="H48" s="16" t="s">
        <v>47</v>
      </c>
      <c r="I48" s="16" t="s">
        <v>49</v>
      </c>
      <c r="J48" s="16" t="s">
        <v>71</v>
      </c>
      <c r="K48" s="16" t="s">
        <v>82</v>
      </c>
      <c r="L48" s="16" t="s">
        <v>53</v>
      </c>
      <c r="M48" s="31"/>
      <c r="N48" s="31"/>
    </row>
    <row r="49" spans="1:14" hidden="1" x14ac:dyDescent="0.25">
      <c r="A49" s="202"/>
      <c r="B49" s="202"/>
      <c r="C49" s="202"/>
      <c r="D49" s="202"/>
      <c r="E49" s="202"/>
      <c r="F49" s="56"/>
      <c r="G49" s="56"/>
      <c r="H49" s="56"/>
      <c r="I49" s="56"/>
      <c r="J49" s="90"/>
      <c r="K49" s="90"/>
      <c r="L49" s="90"/>
      <c r="M49" s="31"/>
      <c r="N49" s="31"/>
    </row>
    <row r="50" spans="1:14" hidden="1" x14ac:dyDescent="0.25">
      <c r="A50" s="202"/>
      <c r="B50" s="202"/>
      <c r="C50" s="202"/>
      <c r="D50" s="202"/>
      <c r="E50" s="202"/>
      <c r="F50" s="56"/>
      <c r="G50" s="56"/>
      <c r="H50" s="56"/>
      <c r="I50" s="56"/>
      <c r="J50" s="90"/>
      <c r="K50" s="90"/>
      <c r="L50" s="90"/>
      <c r="M50" s="31"/>
      <c r="N50" s="31"/>
    </row>
    <row r="51" spans="1:14" x14ac:dyDescent="0.25">
      <c r="A51" s="207">
        <v>1</v>
      </c>
      <c r="B51" s="208"/>
      <c r="C51" s="208"/>
      <c r="D51" s="208"/>
      <c r="E51" s="209"/>
      <c r="F51" s="56">
        <v>2</v>
      </c>
      <c r="G51" s="56">
        <v>3</v>
      </c>
      <c r="H51" s="56" t="s">
        <v>48</v>
      </c>
      <c r="I51" s="56" t="s">
        <v>50</v>
      </c>
      <c r="J51" s="51">
        <v>6</v>
      </c>
      <c r="K51" s="51" t="s">
        <v>52</v>
      </c>
      <c r="L51" s="51" t="s">
        <v>40</v>
      </c>
      <c r="M51" s="31"/>
      <c r="N51" s="31"/>
    </row>
    <row r="52" spans="1:14" x14ac:dyDescent="0.25">
      <c r="A52" s="180" t="s">
        <v>75</v>
      </c>
      <c r="B52" s="180"/>
      <c r="C52" s="180"/>
      <c r="D52" s="180"/>
      <c r="E52" s="180"/>
      <c r="F52" s="20">
        <v>26913.71</v>
      </c>
      <c r="G52" s="20">
        <v>3.01</v>
      </c>
      <c r="H52" s="20">
        <v>972123.27</v>
      </c>
      <c r="I52" s="70">
        <v>1265704.3600000001</v>
      </c>
      <c r="J52" s="30">
        <v>680</v>
      </c>
      <c r="K52" s="20">
        <f>I52/J52</f>
        <v>1861.3299411764708</v>
      </c>
      <c r="L52" s="20">
        <f>I52/6315890.55*100</f>
        <v>20.039998318210252</v>
      </c>
      <c r="M52" s="31"/>
      <c r="N52" s="31"/>
    </row>
    <row r="53" spans="1:14" ht="15.75" thickBot="1" x14ac:dyDescent="0.3">
      <c r="A53" s="198"/>
      <c r="B53" s="198"/>
      <c r="C53" s="198"/>
      <c r="D53" s="198"/>
      <c r="E53" s="198"/>
      <c r="F53" s="20"/>
      <c r="G53" s="20"/>
      <c r="H53" s="20"/>
      <c r="I53" s="30"/>
      <c r="J53" s="21"/>
      <c r="K53" s="17"/>
      <c r="L53" s="17"/>
      <c r="M53" s="31"/>
      <c r="N53" s="31"/>
    </row>
    <row r="54" spans="1:14" ht="15.75" hidden="1" thickBot="1" x14ac:dyDescent="0.3">
      <c r="A54" s="202"/>
      <c r="B54" s="202"/>
      <c r="C54" s="202"/>
      <c r="D54" s="202"/>
      <c r="E54" s="202"/>
      <c r="F54" s="17"/>
      <c r="G54" s="17"/>
      <c r="H54" s="17"/>
      <c r="I54" s="39"/>
      <c r="J54" s="21"/>
      <c r="K54" s="39"/>
      <c r="L54" s="17"/>
      <c r="M54" s="31"/>
      <c r="N54" s="31"/>
    </row>
    <row r="55" spans="1:14" ht="15.75" thickBot="1" x14ac:dyDescent="0.3">
      <c r="A55" s="203" t="s">
        <v>54</v>
      </c>
      <c r="B55" s="203"/>
      <c r="C55" s="203"/>
      <c r="D55" s="203"/>
      <c r="E55" s="203"/>
      <c r="F55" s="99"/>
      <c r="G55" s="99"/>
      <c r="H55" s="100"/>
      <c r="I55" s="58">
        <f>I52</f>
        <v>1265704.3600000001</v>
      </c>
      <c r="J55" s="101"/>
      <c r="K55" s="92">
        <f>K52</f>
        <v>1861.3299411764708</v>
      </c>
      <c r="L55" s="102"/>
      <c r="M55" s="31"/>
      <c r="N55" s="31"/>
    </row>
    <row r="56" spans="1:14" x14ac:dyDescent="0.25">
      <c r="A56" s="15"/>
      <c r="B56" s="15"/>
      <c r="C56" s="15"/>
      <c r="D56" s="15"/>
      <c r="E56" s="103"/>
      <c r="F56" s="104"/>
      <c r="G56" s="104"/>
      <c r="H56" s="104"/>
      <c r="I56" s="104"/>
      <c r="J56" s="105"/>
      <c r="K56" s="88"/>
      <c r="L56" s="88"/>
      <c r="M56" s="31"/>
      <c r="N56" s="31"/>
    </row>
    <row r="57" spans="1:14" ht="16.5" customHeight="1" x14ac:dyDescent="0.25">
      <c r="A57" s="15"/>
      <c r="B57" s="15"/>
      <c r="C57" s="15"/>
      <c r="D57" s="15"/>
      <c r="E57" s="103"/>
      <c r="F57" s="104"/>
      <c r="G57" s="104"/>
      <c r="H57" s="104"/>
      <c r="I57" s="104"/>
      <c r="J57" s="105"/>
      <c r="K57" s="88"/>
      <c r="L57" s="88"/>
      <c r="M57" s="31"/>
      <c r="N57" s="31"/>
    </row>
    <row r="58" spans="1:14" x14ac:dyDescent="0.25">
      <c r="A58" s="210" t="s">
        <v>6</v>
      </c>
      <c r="B58" s="210"/>
      <c r="C58" s="210"/>
      <c r="D58" s="210"/>
      <c r="E58" s="210"/>
      <c r="F58" s="210"/>
      <c r="G58" s="210"/>
      <c r="H58" s="210"/>
      <c r="I58" s="210"/>
      <c r="J58" s="210"/>
      <c r="K58" s="210"/>
      <c r="L58" s="210"/>
      <c r="M58" s="210"/>
      <c r="N58" s="31"/>
    </row>
    <row r="59" spans="1:14" ht="73.5" customHeight="1" x14ac:dyDescent="0.25">
      <c r="A59" s="206" t="s">
        <v>7</v>
      </c>
      <c r="B59" s="206"/>
      <c r="C59" s="206"/>
      <c r="D59" s="206"/>
      <c r="E59" s="206"/>
      <c r="F59" s="16" t="s">
        <v>5</v>
      </c>
      <c r="G59" s="16" t="s">
        <v>63</v>
      </c>
      <c r="H59" s="16" t="s">
        <v>44</v>
      </c>
      <c r="I59" s="16" t="s">
        <v>55</v>
      </c>
      <c r="J59" s="16" t="s">
        <v>71</v>
      </c>
      <c r="K59" s="16" t="s">
        <v>82</v>
      </c>
      <c r="L59" s="31"/>
      <c r="M59" s="31"/>
      <c r="N59" s="31"/>
    </row>
    <row r="60" spans="1:14" ht="18.75" customHeight="1" x14ac:dyDescent="0.25">
      <c r="A60" s="211">
        <v>1</v>
      </c>
      <c r="B60" s="212"/>
      <c r="C60" s="212"/>
      <c r="D60" s="212"/>
      <c r="E60" s="213"/>
      <c r="F60" s="16">
        <v>2</v>
      </c>
      <c r="G60" s="16">
        <v>3</v>
      </c>
      <c r="H60" s="44">
        <v>4</v>
      </c>
      <c r="I60" s="44">
        <v>5</v>
      </c>
      <c r="J60" s="106">
        <v>6</v>
      </c>
      <c r="K60" s="106" t="s">
        <v>52</v>
      </c>
      <c r="L60" s="31"/>
      <c r="M60" s="107"/>
      <c r="N60" s="31"/>
    </row>
    <row r="61" spans="1:14" x14ac:dyDescent="0.25">
      <c r="A61" s="215" t="s">
        <v>10</v>
      </c>
      <c r="B61" s="215"/>
      <c r="C61" s="215"/>
      <c r="D61" s="215"/>
      <c r="E61" s="215"/>
      <c r="F61" s="17" t="s">
        <v>13</v>
      </c>
      <c r="G61" s="21">
        <f>I61/H61</f>
        <v>2.3647211205233583</v>
      </c>
      <c r="H61" s="20">
        <v>8942.25</v>
      </c>
      <c r="I61" s="20">
        <f>105518.6*P4</f>
        <v>21145.927439999999</v>
      </c>
      <c r="J61" s="30">
        <v>680</v>
      </c>
      <c r="K61" s="20">
        <f>I61/J61</f>
        <v>31.096952117647056</v>
      </c>
      <c r="L61" s="31"/>
      <c r="M61" s="108"/>
      <c r="N61" s="31"/>
    </row>
    <row r="62" spans="1:14" x14ac:dyDescent="0.25">
      <c r="A62" s="215" t="s">
        <v>11</v>
      </c>
      <c r="B62" s="215"/>
      <c r="C62" s="215"/>
      <c r="D62" s="215"/>
      <c r="E62" s="215"/>
      <c r="F62" s="17" t="s">
        <v>14</v>
      </c>
      <c r="G62" s="20">
        <f>I62/H62</f>
        <v>37.274377903963838</v>
      </c>
      <c r="H62" s="20">
        <v>1813.9</v>
      </c>
      <c r="I62" s="20">
        <f>337385.2*P4</f>
        <v>67611.994080000004</v>
      </c>
      <c r="J62" s="30">
        <v>680</v>
      </c>
      <c r="K62" s="20">
        <f>I62/J62</f>
        <v>99.429403058823539</v>
      </c>
      <c r="L62" s="31"/>
      <c r="M62" s="31"/>
      <c r="N62" s="31"/>
    </row>
    <row r="63" spans="1:14" x14ac:dyDescent="0.25">
      <c r="A63" s="215" t="s">
        <v>56</v>
      </c>
      <c r="B63" s="215"/>
      <c r="C63" s="215"/>
      <c r="D63" s="215"/>
      <c r="E63" s="215"/>
      <c r="F63" s="17" t="s">
        <v>15</v>
      </c>
      <c r="G63" s="20">
        <f t="shared" ref="G63:G64" si="0">I63/H63</f>
        <v>120.24742555580508</v>
      </c>
      <c r="H63" s="20">
        <v>44.53</v>
      </c>
      <c r="I63" s="20">
        <f>26719.65*P4</f>
        <v>5354.6178600000003</v>
      </c>
      <c r="J63" s="30">
        <v>680</v>
      </c>
      <c r="K63" s="20">
        <f>I63/J63</f>
        <v>7.8744380294117651</v>
      </c>
      <c r="L63" s="31"/>
      <c r="M63" s="31"/>
      <c r="N63" s="31"/>
    </row>
    <row r="64" spans="1:14" x14ac:dyDescent="0.25">
      <c r="A64" s="201" t="s">
        <v>12</v>
      </c>
      <c r="B64" s="201"/>
      <c r="C64" s="201"/>
      <c r="D64" s="201"/>
      <c r="E64" s="201"/>
      <c r="F64" s="39" t="s">
        <v>15</v>
      </c>
      <c r="G64" s="20">
        <f t="shared" si="0"/>
        <v>125.04956787946786</v>
      </c>
      <c r="H64" s="32">
        <v>62.39</v>
      </c>
      <c r="I64" s="32">
        <f>38931.35*P4</f>
        <v>7801.8425399999996</v>
      </c>
      <c r="J64" s="30">
        <v>680</v>
      </c>
      <c r="K64" s="32">
        <f>I64/J64</f>
        <v>11.473297852941176</v>
      </c>
      <c r="L64" s="31"/>
      <c r="M64" s="31"/>
      <c r="N64" s="31"/>
    </row>
    <row r="65" spans="1:14" ht="15.75" thickBot="1" x14ac:dyDescent="0.3">
      <c r="A65" s="201" t="s">
        <v>12</v>
      </c>
      <c r="B65" s="201"/>
      <c r="C65" s="201"/>
      <c r="D65" s="201"/>
      <c r="E65" s="201"/>
      <c r="F65" s="39" t="s">
        <v>15</v>
      </c>
      <c r="G65" s="20"/>
      <c r="H65" s="32"/>
      <c r="I65" s="32">
        <f>11345.2*P4</f>
        <v>2273.5780800000002</v>
      </c>
      <c r="J65" s="30">
        <v>680</v>
      </c>
      <c r="K65" s="32">
        <f>I65/J65</f>
        <v>3.3434971764705885</v>
      </c>
      <c r="L65" s="31"/>
      <c r="M65" s="31"/>
      <c r="N65" s="31"/>
    </row>
    <row r="66" spans="1:14" ht="15.75" thickBot="1" x14ac:dyDescent="0.3">
      <c r="A66" s="216" t="s">
        <v>16</v>
      </c>
      <c r="B66" s="217"/>
      <c r="C66" s="217"/>
      <c r="D66" s="217"/>
      <c r="E66" s="218"/>
      <c r="F66" s="40"/>
      <c r="G66" s="40"/>
      <c r="H66" s="40"/>
      <c r="I66" s="58">
        <f>SUM(I61:I65)</f>
        <v>104187.96</v>
      </c>
      <c r="J66" s="33"/>
      <c r="K66" s="42">
        <f>SUM(K61:K65)</f>
        <v>153.21758823529413</v>
      </c>
      <c r="L66" s="31"/>
      <c r="M66" s="31"/>
      <c r="N66" s="31"/>
    </row>
    <row r="67" spans="1:14" ht="31.5" customHeight="1" x14ac:dyDescent="0.25">
      <c r="A67" s="34"/>
      <c r="B67" s="34"/>
      <c r="C67" s="34"/>
      <c r="D67" s="34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1:14" x14ac:dyDescent="0.25">
      <c r="A68" s="210" t="s">
        <v>17</v>
      </c>
      <c r="B68" s="210"/>
      <c r="C68" s="210"/>
      <c r="D68" s="210"/>
      <c r="E68" s="210"/>
      <c r="F68" s="210"/>
      <c r="G68" s="210"/>
      <c r="H68" s="210"/>
      <c r="I68" s="210"/>
      <c r="J68" s="210"/>
      <c r="K68" s="210"/>
      <c r="L68" s="210"/>
      <c r="M68" s="210"/>
      <c r="N68" s="31"/>
    </row>
    <row r="69" spans="1:14" x14ac:dyDescent="0.25">
      <c r="A69" s="11"/>
      <c r="B69" s="11"/>
      <c r="C69" s="11"/>
      <c r="D69" s="1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1:14" ht="60" x14ac:dyDescent="0.25">
      <c r="A70" s="214" t="s">
        <v>19</v>
      </c>
      <c r="B70" s="214"/>
      <c r="C70" s="214"/>
      <c r="D70" s="214"/>
      <c r="E70" s="214"/>
      <c r="F70" s="44" t="s">
        <v>5</v>
      </c>
      <c r="G70" s="44" t="s">
        <v>8</v>
      </c>
      <c r="H70" s="18" t="s">
        <v>58</v>
      </c>
      <c r="I70" s="16" t="s">
        <v>55</v>
      </c>
      <c r="J70" s="16" t="s">
        <v>71</v>
      </c>
      <c r="K70" s="16" t="s">
        <v>82</v>
      </c>
      <c r="L70" s="31"/>
      <c r="M70" s="31"/>
      <c r="N70" s="31"/>
    </row>
    <row r="71" spans="1:14" x14ac:dyDescent="0.25">
      <c r="A71" s="184" t="s">
        <v>109</v>
      </c>
      <c r="B71" s="184"/>
      <c r="C71" s="184"/>
      <c r="D71" s="184"/>
      <c r="E71" s="184"/>
      <c r="F71" s="36" t="s">
        <v>18</v>
      </c>
      <c r="G71" s="36">
        <v>1</v>
      </c>
      <c r="H71" s="67"/>
      <c r="I71" s="20">
        <f>1000*P4</f>
        <v>200.4</v>
      </c>
      <c r="J71" s="30">
        <v>680</v>
      </c>
      <c r="K71" s="41">
        <f t="shared" ref="K71:K72" si="1">I71/J71</f>
        <v>0.29470588235294121</v>
      </c>
      <c r="L71" s="31"/>
      <c r="M71" s="31"/>
      <c r="N71" s="31"/>
    </row>
    <row r="72" spans="1:14" ht="33.75" customHeight="1" thickBot="1" x14ac:dyDescent="0.3">
      <c r="A72" s="199" t="s">
        <v>77</v>
      </c>
      <c r="B72" s="199"/>
      <c r="C72" s="199"/>
      <c r="D72" s="199"/>
      <c r="E72" s="200"/>
      <c r="F72" s="36" t="s">
        <v>18</v>
      </c>
      <c r="G72" s="36">
        <v>1</v>
      </c>
      <c r="H72" s="68"/>
      <c r="I72" s="69">
        <f>18000*P4</f>
        <v>3607.2</v>
      </c>
      <c r="J72" s="30">
        <v>680</v>
      </c>
      <c r="K72" s="41">
        <f t="shared" si="1"/>
        <v>5.3047058823529412</v>
      </c>
      <c r="L72" s="31"/>
      <c r="M72" s="88"/>
      <c r="N72" s="31"/>
    </row>
    <row r="73" spans="1:14" ht="15.75" thickBot="1" x14ac:dyDescent="0.3">
      <c r="A73" s="83" t="s">
        <v>62</v>
      </c>
      <c r="B73" s="84"/>
      <c r="C73" s="84"/>
      <c r="D73" s="84"/>
      <c r="E73" s="82"/>
      <c r="F73" s="82"/>
      <c r="G73" s="82"/>
      <c r="H73" s="82"/>
      <c r="I73" s="110">
        <f>SUM(I71:I72)</f>
        <v>3807.6</v>
      </c>
      <c r="J73" s="31"/>
      <c r="K73" s="92">
        <f>SUM(K71:K72)</f>
        <v>5.5994117647058825</v>
      </c>
      <c r="L73" s="31"/>
      <c r="M73" s="31"/>
      <c r="N73" s="31"/>
    </row>
    <row r="74" spans="1:14" ht="28.5" customHeight="1" x14ac:dyDescent="0.25">
      <c r="A74" s="11"/>
      <c r="B74" s="11"/>
      <c r="C74" s="11"/>
      <c r="D74" s="1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1:14" x14ac:dyDescent="0.25">
      <c r="A75" s="210" t="s">
        <v>57</v>
      </c>
      <c r="B75" s="210"/>
      <c r="C75" s="210"/>
      <c r="D75" s="210"/>
      <c r="E75" s="210"/>
      <c r="F75" s="210"/>
      <c r="G75" s="210"/>
      <c r="H75" s="210"/>
      <c r="I75" s="210"/>
      <c r="J75" s="210"/>
      <c r="K75" s="210"/>
      <c r="L75" s="210"/>
      <c r="M75" s="210"/>
      <c r="N75" s="31"/>
    </row>
    <row r="76" spans="1:14" x14ac:dyDescent="0.25">
      <c r="A76" s="11"/>
      <c r="B76" s="11"/>
      <c r="C76" s="11"/>
      <c r="D76" s="1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1:14" ht="60" x14ac:dyDescent="0.25">
      <c r="A77" s="206" t="s">
        <v>19</v>
      </c>
      <c r="B77" s="206"/>
      <c r="C77" s="206"/>
      <c r="D77" s="206"/>
      <c r="E77" s="206"/>
      <c r="F77" s="16" t="s">
        <v>65</v>
      </c>
      <c r="G77" s="16" t="s">
        <v>9</v>
      </c>
      <c r="H77" s="16" t="s">
        <v>55</v>
      </c>
      <c r="I77" s="16" t="s">
        <v>71</v>
      </c>
      <c r="J77" s="16" t="s">
        <v>82</v>
      </c>
      <c r="K77" s="31"/>
      <c r="L77" s="31"/>
      <c r="M77" s="31"/>
      <c r="N77" s="31"/>
    </row>
    <row r="78" spans="1:14" x14ac:dyDescent="0.25">
      <c r="A78" s="185" t="s">
        <v>139</v>
      </c>
      <c r="B78" s="186"/>
      <c r="C78" s="186"/>
      <c r="D78" s="186"/>
      <c r="E78" s="187"/>
      <c r="F78" s="16"/>
      <c r="G78" s="44"/>
      <c r="H78" s="65">
        <f>72000*P4</f>
        <v>14428.8</v>
      </c>
      <c r="I78" s="30">
        <v>680</v>
      </c>
      <c r="J78" s="37">
        <f t="shared" ref="J78:J79" si="2">H78/I78</f>
        <v>21.218823529411765</v>
      </c>
      <c r="K78" s="31"/>
      <c r="L78" s="31"/>
      <c r="M78" s="31"/>
      <c r="N78" s="31"/>
    </row>
    <row r="79" spans="1:14" ht="15.75" thickBot="1" x14ac:dyDescent="0.3">
      <c r="A79" s="185" t="s">
        <v>140</v>
      </c>
      <c r="B79" s="186"/>
      <c r="C79" s="186"/>
      <c r="D79" s="186"/>
      <c r="E79" s="187"/>
      <c r="F79" s="16"/>
      <c r="G79" s="44"/>
      <c r="H79" s="65">
        <f>2000*P4</f>
        <v>400.8</v>
      </c>
      <c r="I79" s="30">
        <v>680</v>
      </c>
      <c r="J79" s="37">
        <f t="shared" si="2"/>
        <v>0.58941176470588241</v>
      </c>
      <c r="K79" s="31"/>
      <c r="L79" s="31"/>
      <c r="M79" s="31"/>
      <c r="N79" s="31"/>
    </row>
    <row r="80" spans="1:14" ht="20.25" customHeight="1" thickBot="1" x14ac:dyDescent="0.3">
      <c r="A80" s="222" t="s">
        <v>61</v>
      </c>
      <c r="B80" s="223"/>
      <c r="C80" s="223"/>
      <c r="D80" s="223"/>
      <c r="E80" s="224"/>
      <c r="F80" s="111"/>
      <c r="G80" s="111"/>
      <c r="H80" s="58">
        <f>SUM(H78:H79)</f>
        <v>14829.599999999999</v>
      </c>
      <c r="I80" s="31"/>
      <c r="J80" s="38">
        <f>SUM(J78:J79)</f>
        <v>21.808235294117647</v>
      </c>
      <c r="K80" s="31"/>
      <c r="L80" s="112"/>
      <c r="M80" s="31"/>
      <c r="N80" s="31"/>
    </row>
    <row r="81" spans="1:14" ht="20.25" customHeight="1" x14ac:dyDescent="0.25">
      <c r="A81" s="72"/>
      <c r="B81" s="73"/>
      <c r="C81" s="73"/>
      <c r="D81" s="73"/>
      <c r="E81" s="113"/>
      <c r="F81" s="113"/>
      <c r="G81" s="113"/>
      <c r="H81" s="114"/>
      <c r="I81" s="109"/>
      <c r="J81" s="115"/>
      <c r="K81" s="31"/>
      <c r="L81" s="112"/>
      <c r="M81" s="31"/>
      <c r="N81" s="31"/>
    </row>
    <row r="82" spans="1:14" ht="31.5" customHeight="1" x14ac:dyDescent="0.25">
      <c r="A82" s="225" t="s">
        <v>59</v>
      </c>
      <c r="B82" s="225"/>
      <c r="C82" s="225"/>
      <c r="D82" s="225"/>
      <c r="E82" s="225"/>
      <c r="F82" s="226"/>
      <c r="G82" s="226"/>
      <c r="H82" s="226"/>
      <c r="I82" s="226"/>
      <c r="J82" s="226"/>
      <c r="K82" s="226"/>
      <c r="L82" s="226"/>
      <c r="M82" s="226"/>
      <c r="N82" s="226"/>
    </row>
    <row r="83" spans="1:14" ht="45" x14ac:dyDescent="0.25">
      <c r="A83" s="206" t="s">
        <v>20</v>
      </c>
      <c r="B83" s="206"/>
      <c r="C83" s="206"/>
      <c r="D83" s="206"/>
      <c r="E83" s="206"/>
      <c r="F83" s="16" t="s">
        <v>5</v>
      </c>
      <c r="G83" s="16" t="s">
        <v>8</v>
      </c>
      <c r="H83" s="16" t="s">
        <v>44</v>
      </c>
      <c r="I83" s="16" t="s">
        <v>21</v>
      </c>
      <c r="J83" s="16" t="s">
        <v>55</v>
      </c>
      <c r="K83" s="44" t="s">
        <v>71</v>
      </c>
      <c r="L83" s="16" t="s">
        <v>82</v>
      </c>
      <c r="M83" s="31"/>
      <c r="N83" s="31"/>
    </row>
    <row r="84" spans="1:14" ht="31.5" customHeight="1" x14ac:dyDescent="0.25">
      <c r="A84" s="192" t="s">
        <v>22</v>
      </c>
      <c r="B84" s="192"/>
      <c r="C84" s="192"/>
      <c r="D84" s="192"/>
      <c r="E84" s="192"/>
      <c r="F84" s="35" t="s">
        <v>23</v>
      </c>
      <c r="G84" s="36">
        <v>3</v>
      </c>
      <c r="H84" s="64">
        <f>(588+78)</f>
        <v>666</v>
      </c>
      <c r="I84" s="36">
        <v>12</v>
      </c>
      <c r="J84" s="32">
        <f>(14112+936)*P4</f>
        <v>3015.6192000000001</v>
      </c>
      <c r="K84" s="30">
        <v>680</v>
      </c>
      <c r="L84" s="37">
        <f>J84/K84</f>
        <v>4.4347341176470589</v>
      </c>
      <c r="M84" s="31"/>
      <c r="N84" s="31"/>
    </row>
    <row r="85" spans="1:14" ht="31.5" customHeight="1" x14ac:dyDescent="0.25">
      <c r="A85" s="192" t="s">
        <v>133</v>
      </c>
      <c r="B85" s="192"/>
      <c r="C85" s="192"/>
      <c r="D85" s="192"/>
      <c r="E85" s="192"/>
      <c r="F85" s="35" t="s">
        <v>23</v>
      </c>
      <c r="G85" s="36">
        <v>3</v>
      </c>
      <c r="H85" s="64"/>
      <c r="I85" s="36"/>
      <c r="J85" s="32">
        <f>(26960+6992)*P4</f>
        <v>6803.9808000000003</v>
      </c>
      <c r="K85" s="30">
        <v>680</v>
      </c>
      <c r="L85" s="37">
        <f>J85/K85</f>
        <v>10.005854117647059</v>
      </c>
      <c r="M85" s="31"/>
      <c r="N85" s="31"/>
    </row>
    <row r="86" spans="1:14" ht="22.5" customHeight="1" thickBot="1" x14ac:dyDescent="0.3">
      <c r="A86" s="192" t="s">
        <v>68</v>
      </c>
      <c r="B86" s="192"/>
      <c r="C86" s="192"/>
      <c r="D86" s="192"/>
      <c r="E86" s="192"/>
      <c r="F86" s="35" t="s">
        <v>69</v>
      </c>
      <c r="G86" s="36">
        <v>1</v>
      </c>
      <c r="H86" s="64">
        <v>1500</v>
      </c>
      <c r="I86" s="36">
        <v>12</v>
      </c>
      <c r="J86" s="32">
        <f>18000*P4</f>
        <v>3607.2</v>
      </c>
      <c r="K86" s="30">
        <v>680</v>
      </c>
      <c r="L86" s="37">
        <f>J86/K86</f>
        <v>5.3047058823529412</v>
      </c>
      <c r="M86" s="31"/>
      <c r="N86" s="31"/>
    </row>
    <row r="87" spans="1:14" ht="20.25" customHeight="1" thickBot="1" x14ac:dyDescent="0.3">
      <c r="A87" s="219" t="s">
        <v>24</v>
      </c>
      <c r="B87" s="220"/>
      <c r="C87" s="220"/>
      <c r="D87" s="220"/>
      <c r="E87" s="221"/>
      <c r="F87" s="219"/>
      <c r="G87" s="220"/>
      <c r="H87" s="220"/>
      <c r="I87" s="220"/>
      <c r="J87" s="58">
        <f>SUM(J84:J86)</f>
        <v>13426.8</v>
      </c>
      <c r="K87" s="31"/>
      <c r="L87" s="38">
        <f>SUM(L84:L86)</f>
        <v>19.74529411764706</v>
      </c>
      <c r="M87" s="31"/>
      <c r="N87" s="31"/>
    </row>
    <row r="88" spans="1:14" ht="14.25" customHeight="1" x14ac:dyDescent="0.25">
      <c r="A88" s="19"/>
      <c r="B88" s="19"/>
      <c r="C88" s="19"/>
      <c r="D88" s="19"/>
      <c r="E88" s="116"/>
      <c r="F88" s="116"/>
      <c r="G88" s="116"/>
      <c r="H88" s="116"/>
      <c r="I88" s="116"/>
      <c r="J88" s="114"/>
      <c r="K88" s="109"/>
      <c r="L88" s="115"/>
      <c r="M88" s="31"/>
      <c r="N88" s="31"/>
    </row>
    <row r="89" spans="1:14" ht="95.25" hidden="1" customHeight="1" x14ac:dyDescent="0.25">
      <c r="A89" s="11"/>
      <c r="B89" s="11"/>
      <c r="C89" s="11"/>
      <c r="D89" s="11"/>
      <c r="E89" s="31"/>
      <c r="F89" s="31"/>
      <c r="G89" s="31"/>
      <c r="H89" s="31"/>
      <c r="I89" s="31"/>
      <c r="J89" s="31"/>
      <c r="K89" s="31"/>
      <c r="L89" s="108"/>
      <c r="M89" s="108"/>
      <c r="N89" s="31"/>
    </row>
    <row r="90" spans="1:14" ht="12" customHeight="1" x14ac:dyDescent="0.25">
      <c r="A90" s="11"/>
      <c r="B90" s="11"/>
      <c r="C90" s="11"/>
      <c r="D90" s="11"/>
      <c r="E90" s="31"/>
      <c r="F90" s="31"/>
      <c r="G90" s="31"/>
      <c r="H90" s="31"/>
      <c r="I90" s="31"/>
      <c r="J90" s="31"/>
      <c r="K90" s="31"/>
      <c r="L90" s="108"/>
      <c r="M90" s="108"/>
      <c r="N90" s="31"/>
    </row>
    <row r="91" spans="1:14" x14ac:dyDescent="0.25">
      <c r="A91" s="210" t="s">
        <v>79</v>
      </c>
      <c r="B91" s="210"/>
      <c r="C91" s="210"/>
      <c r="D91" s="210"/>
      <c r="E91" s="210"/>
      <c r="F91" s="210"/>
      <c r="G91" s="210"/>
      <c r="H91" s="210"/>
      <c r="I91" s="210"/>
      <c r="J91" s="210"/>
      <c r="K91" s="210"/>
      <c r="L91" s="210"/>
      <c r="M91" s="210"/>
      <c r="N91" s="31"/>
    </row>
    <row r="92" spans="1:14" x14ac:dyDescent="0.25">
      <c r="A92" s="11"/>
      <c r="B92" s="11"/>
      <c r="C92" s="11"/>
      <c r="D92" s="1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1:14" ht="60" x14ac:dyDescent="0.25">
      <c r="A93" s="206" t="s">
        <v>3</v>
      </c>
      <c r="B93" s="206"/>
      <c r="C93" s="206"/>
      <c r="D93" s="206"/>
      <c r="E93" s="206"/>
      <c r="F93" s="16" t="s">
        <v>4</v>
      </c>
      <c r="G93" s="56" t="s">
        <v>0</v>
      </c>
      <c r="H93" s="35" t="s">
        <v>60</v>
      </c>
      <c r="I93" s="35" t="s">
        <v>49</v>
      </c>
      <c r="J93" s="16" t="s">
        <v>71</v>
      </c>
      <c r="K93" s="16" t="s">
        <v>82</v>
      </c>
      <c r="L93" s="16" t="s">
        <v>53</v>
      </c>
      <c r="M93" s="107"/>
      <c r="N93" s="31"/>
    </row>
    <row r="94" spans="1:14" x14ac:dyDescent="0.25">
      <c r="A94" s="227">
        <v>1</v>
      </c>
      <c r="B94" s="228"/>
      <c r="C94" s="228"/>
      <c r="D94" s="228"/>
      <c r="E94" s="229"/>
      <c r="F94" s="44">
        <v>2</v>
      </c>
      <c r="G94" s="36">
        <v>3</v>
      </c>
      <c r="H94" s="44">
        <v>4</v>
      </c>
      <c r="I94" s="44">
        <v>5</v>
      </c>
      <c r="J94" s="106">
        <v>6</v>
      </c>
      <c r="K94" s="117">
        <v>7</v>
      </c>
      <c r="L94" s="118">
        <v>8</v>
      </c>
      <c r="M94" s="107"/>
      <c r="N94" s="109"/>
    </row>
    <row r="95" spans="1:14" ht="15.75" thickBot="1" x14ac:dyDescent="0.3">
      <c r="A95" s="180" t="s">
        <v>76</v>
      </c>
      <c r="B95" s="180"/>
      <c r="C95" s="180"/>
      <c r="D95" s="180"/>
      <c r="E95" s="180"/>
      <c r="F95" s="20">
        <v>31974.05</v>
      </c>
      <c r="G95" s="20">
        <v>1.1000000000000001</v>
      </c>
      <c r="H95" s="20">
        <v>422057.41</v>
      </c>
      <c r="I95" s="20">
        <v>549518.72</v>
      </c>
      <c r="J95" s="30">
        <v>680</v>
      </c>
      <c r="K95" s="20">
        <f>I95/J95</f>
        <v>808.11576470588227</v>
      </c>
      <c r="L95" s="90">
        <f>I95/2742109.5*100</f>
        <v>20.039999132055083</v>
      </c>
      <c r="M95" s="88"/>
      <c r="N95" s="109"/>
    </row>
    <row r="96" spans="1:14" ht="15.75" hidden="1" thickBot="1" x14ac:dyDescent="0.3">
      <c r="A96" s="181"/>
      <c r="B96" s="182"/>
      <c r="C96" s="182"/>
      <c r="D96" s="182"/>
      <c r="E96" s="183"/>
      <c r="F96" s="20">
        <v>17865.98</v>
      </c>
      <c r="G96" s="50">
        <v>4</v>
      </c>
      <c r="H96" s="30"/>
      <c r="I96" s="21">
        <f>J55</f>
        <v>0</v>
      </c>
      <c r="J96" s="20" t="e">
        <f t="shared" ref="J96:J117" si="3">G96/H96*I96</f>
        <v>#DIV/0!</v>
      </c>
      <c r="K96" s="20">
        <f t="shared" ref="K96:K117" si="4">F96*G96*12*1.302</f>
        <v>1116552.28608</v>
      </c>
      <c r="L96" s="51" t="s">
        <v>40</v>
      </c>
      <c r="M96" s="119" t="e">
        <f t="shared" ref="M96:M120" si="5">J96*K96</f>
        <v>#DIV/0!</v>
      </c>
      <c r="N96" s="109"/>
    </row>
    <row r="97" spans="1:14" ht="15.75" hidden="1" thickBot="1" x14ac:dyDescent="0.3">
      <c r="A97" s="184"/>
      <c r="B97" s="184"/>
      <c r="C97" s="184"/>
      <c r="D97" s="184"/>
      <c r="E97" s="184"/>
      <c r="F97" s="20">
        <v>9544</v>
      </c>
      <c r="G97" s="50">
        <v>1</v>
      </c>
      <c r="H97" s="30"/>
      <c r="I97" s="21">
        <f>J55</f>
        <v>0</v>
      </c>
      <c r="J97" s="20" t="e">
        <f t="shared" si="3"/>
        <v>#DIV/0!</v>
      </c>
      <c r="K97" s="20">
        <f t="shared" si="4"/>
        <v>149115.45600000001</v>
      </c>
      <c r="L97" s="21">
        <f>I97/11277167.39*100</f>
        <v>0</v>
      </c>
      <c r="M97" s="20" t="e">
        <f t="shared" si="5"/>
        <v>#DIV/0!</v>
      </c>
      <c r="N97" s="109"/>
    </row>
    <row r="98" spans="1:14" ht="15" hidden="1" customHeight="1" thickBot="1" x14ac:dyDescent="0.3">
      <c r="A98" s="177"/>
      <c r="B98" s="178"/>
      <c r="C98" s="178"/>
      <c r="D98" s="178"/>
      <c r="E98" s="179"/>
      <c r="F98" s="20">
        <v>11560</v>
      </c>
      <c r="G98" s="50">
        <v>1</v>
      </c>
      <c r="H98" s="30"/>
      <c r="I98" s="21">
        <f>J55</f>
        <v>0</v>
      </c>
      <c r="J98" s="20" t="e">
        <f t="shared" si="3"/>
        <v>#DIV/0!</v>
      </c>
      <c r="K98" s="20">
        <f t="shared" si="4"/>
        <v>180613.44</v>
      </c>
      <c r="L98" s="17"/>
      <c r="M98" s="20" t="e">
        <f t="shared" si="5"/>
        <v>#DIV/0!</v>
      </c>
      <c r="N98" s="109"/>
    </row>
    <row r="99" spans="1:14" ht="15.75" hidden="1" thickBot="1" x14ac:dyDescent="0.3">
      <c r="A99" s="180"/>
      <c r="B99" s="180"/>
      <c r="C99" s="180"/>
      <c r="D99" s="180"/>
      <c r="E99" s="180"/>
      <c r="F99" s="20">
        <v>9544</v>
      </c>
      <c r="G99" s="52">
        <v>0.5</v>
      </c>
      <c r="H99" s="30"/>
      <c r="I99" s="21">
        <f>J55</f>
        <v>0</v>
      </c>
      <c r="J99" s="20" t="e">
        <f t="shared" si="3"/>
        <v>#DIV/0!</v>
      </c>
      <c r="K99" s="20">
        <f t="shared" si="4"/>
        <v>74557.728000000003</v>
      </c>
      <c r="L99" s="17"/>
      <c r="M99" s="20" t="e">
        <f t="shared" si="5"/>
        <v>#DIV/0!</v>
      </c>
      <c r="N99" s="109"/>
    </row>
    <row r="100" spans="1:14" ht="15.75" hidden="1" thickBot="1" x14ac:dyDescent="0.3">
      <c r="A100" s="180"/>
      <c r="B100" s="180"/>
      <c r="C100" s="180"/>
      <c r="D100" s="180"/>
      <c r="E100" s="180"/>
      <c r="F100" s="20">
        <v>9544</v>
      </c>
      <c r="G100" s="50">
        <v>1</v>
      </c>
      <c r="H100" s="30"/>
      <c r="I100" s="21">
        <f>J55</f>
        <v>0</v>
      </c>
      <c r="J100" s="20" t="e">
        <f t="shared" si="3"/>
        <v>#DIV/0!</v>
      </c>
      <c r="K100" s="20">
        <f t="shared" si="4"/>
        <v>149115.45600000001</v>
      </c>
      <c r="L100" s="20"/>
      <c r="M100" s="20" t="e">
        <f t="shared" si="5"/>
        <v>#DIV/0!</v>
      </c>
      <c r="N100" s="109"/>
    </row>
    <row r="101" spans="1:14" ht="14.25" hidden="1" customHeight="1" x14ac:dyDescent="0.3">
      <c r="A101" s="180"/>
      <c r="B101" s="180"/>
      <c r="C101" s="180"/>
      <c r="D101" s="180"/>
      <c r="E101" s="180"/>
      <c r="F101" s="20">
        <v>9544</v>
      </c>
      <c r="G101" s="50">
        <v>1</v>
      </c>
      <c r="H101" s="30"/>
      <c r="I101" s="21">
        <f>J55</f>
        <v>0</v>
      </c>
      <c r="J101" s="20" t="e">
        <f t="shared" si="3"/>
        <v>#DIV/0!</v>
      </c>
      <c r="K101" s="20">
        <f t="shared" si="4"/>
        <v>149115.45600000001</v>
      </c>
      <c r="L101" s="31"/>
      <c r="M101" s="20" t="e">
        <f t="shared" si="5"/>
        <v>#DIV/0!</v>
      </c>
      <c r="N101" s="109"/>
    </row>
    <row r="102" spans="1:14" ht="15.75" hidden="1" thickBot="1" x14ac:dyDescent="0.3">
      <c r="A102" s="185"/>
      <c r="B102" s="186"/>
      <c r="C102" s="186"/>
      <c r="D102" s="186"/>
      <c r="E102" s="187"/>
      <c r="F102" s="20">
        <v>9544</v>
      </c>
      <c r="G102" s="20"/>
      <c r="H102" s="30"/>
      <c r="I102" s="21">
        <f>J55</f>
        <v>0</v>
      </c>
      <c r="J102" s="20" t="e">
        <f t="shared" si="3"/>
        <v>#DIV/0!</v>
      </c>
      <c r="K102" s="20">
        <f t="shared" si="4"/>
        <v>0</v>
      </c>
      <c r="L102" s="31"/>
      <c r="M102" s="20" t="e">
        <f t="shared" si="5"/>
        <v>#DIV/0!</v>
      </c>
      <c r="N102" s="109"/>
    </row>
    <row r="103" spans="1:14" ht="15.75" hidden="1" thickBot="1" x14ac:dyDescent="0.3">
      <c r="A103" s="185"/>
      <c r="B103" s="186"/>
      <c r="C103" s="186"/>
      <c r="D103" s="186"/>
      <c r="E103" s="187"/>
      <c r="F103" s="20">
        <v>9544</v>
      </c>
      <c r="G103" s="53">
        <v>0.25</v>
      </c>
      <c r="H103" s="30"/>
      <c r="I103" s="21">
        <f>J55</f>
        <v>0</v>
      </c>
      <c r="J103" s="20" t="e">
        <f t="shared" si="3"/>
        <v>#DIV/0!</v>
      </c>
      <c r="K103" s="20">
        <f t="shared" si="4"/>
        <v>37278.864000000001</v>
      </c>
      <c r="L103" s="31"/>
      <c r="M103" s="20" t="e">
        <f t="shared" si="5"/>
        <v>#DIV/0!</v>
      </c>
      <c r="N103" s="109"/>
    </row>
    <row r="104" spans="1:14" ht="15.75" hidden="1" thickBot="1" x14ac:dyDescent="0.3">
      <c r="A104" s="185"/>
      <c r="B104" s="186"/>
      <c r="C104" s="186"/>
      <c r="D104" s="186"/>
      <c r="E104" s="187"/>
      <c r="F104" s="20">
        <v>9544</v>
      </c>
      <c r="G104" s="20"/>
      <c r="H104" s="30"/>
      <c r="I104" s="21">
        <f>J55</f>
        <v>0</v>
      </c>
      <c r="J104" s="20" t="e">
        <f t="shared" si="3"/>
        <v>#DIV/0!</v>
      </c>
      <c r="K104" s="20">
        <f t="shared" si="4"/>
        <v>0</v>
      </c>
      <c r="L104" s="31"/>
      <c r="M104" s="20" t="e">
        <f t="shared" si="5"/>
        <v>#DIV/0!</v>
      </c>
      <c r="N104" s="109"/>
    </row>
    <row r="105" spans="1:14" ht="15.75" hidden="1" thickBot="1" x14ac:dyDescent="0.3">
      <c r="A105" s="185"/>
      <c r="B105" s="186"/>
      <c r="C105" s="186"/>
      <c r="D105" s="186"/>
      <c r="E105" s="187"/>
      <c r="F105" s="20">
        <v>9544</v>
      </c>
      <c r="G105" s="52">
        <v>0.5</v>
      </c>
      <c r="H105" s="30"/>
      <c r="I105" s="21">
        <f>J55</f>
        <v>0</v>
      </c>
      <c r="J105" s="20" t="e">
        <f t="shared" si="3"/>
        <v>#DIV/0!</v>
      </c>
      <c r="K105" s="20">
        <f t="shared" si="4"/>
        <v>74557.728000000003</v>
      </c>
      <c r="L105" s="31"/>
      <c r="M105" s="20" t="e">
        <f t="shared" si="5"/>
        <v>#DIV/0!</v>
      </c>
      <c r="N105" s="109"/>
    </row>
    <row r="106" spans="1:14" ht="15.75" hidden="1" customHeight="1" x14ac:dyDescent="0.3">
      <c r="A106" s="185"/>
      <c r="B106" s="186"/>
      <c r="C106" s="186"/>
      <c r="D106" s="186"/>
      <c r="E106" s="187"/>
      <c r="F106" s="20">
        <v>9544</v>
      </c>
      <c r="G106" s="50">
        <v>1</v>
      </c>
      <c r="H106" s="30"/>
      <c r="I106" s="21">
        <f>J55</f>
        <v>0</v>
      </c>
      <c r="J106" s="20" t="e">
        <f t="shared" si="3"/>
        <v>#DIV/0!</v>
      </c>
      <c r="K106" s="20">
        <f t="shared" si="4"/>
        <v>149115.45600000001</v>
      </c>
      <c r="L106" s="31"/>
      <c r="M106" s="20" t="e">
        <f t="shared" si="5"/>
        <v>#DIV/0!</v>
      </c>
      <c r="N106" s="109"/>
    </row>
    <row r="107" spans="1:14" ht="15" hidden="1" customHeight="1" x14ac:dyDescent="0.3">
      <c r="A107" s="180"/>
      <c r="B107" s="180"/>
      <c r="C107" s="180"/>
      <c r="D107" s="180"/>
      <c r="E107" s="180"/>
      <c r="F107" s="20">
        <v>9544</v>
      </c>
      <c r="G107" s="50">
        <v>1</v>
      </c>
      <c r="H107" s="30"/>
      <c r="I107" s="21">
        <f>J55</f>
        <v>0</v>
      </c>
      <c r="J107" s="20" t="e">
        <f t="shared" si="3"/>
        <v>#DIV/0!</v>
      </c>
      <c r="K107" s="20">
        <f t="shared" si="4"/>
        <v>149115.45600000001</v>
      </c>
      <c r="L107" s="31"/>
      <c r="M107" s="20" t="e">
        <f t="shared" si="5"/>
        <v>#DIV/0!</v>
      </c>
      <c r="N107" s="109"/>
    </row>
    <row r="108" spans="1:14" ht="15" hidden="1" customHeight="1" x14ac:dyDescent="0.3">
      <c r="A108" s="180"/>
      <c r="B108" s="180"/>
      <c r="C108" s="180"/>
      <c r="D108" s="180"/>
      <c r="E108" s="180"/>
      <c r="F108" s="20">
        <v>9544</v>
      </c>
      <c r="G108" s="52">
        <v>5.5</v>
      </c>
      <c r="H108" s="30"/>
      <c r="I108" s="21">
        <f>J55</f>
        <v>0</v>
      </c>
      <c r="J108" s="20" t="e">
        <f t="shared" si="3"/>
        <v>#DIV/0!</v>
      </c>
      <c r="K108" s="20">
        <f t="shared" si="4"/>
        <v>820135.00800000003</v>
      </c>
      <c r="L108" s="31"/>
      <c r="M108" s="20" t="e">
        <f t="shared" si="5"/>
        <v>#DIV/0!</v>
      </c>
      <c r="N108" s="109"/>
    </row>
    <row r="109" spans="1:14" ht="15" hidden="1" customHeight="1" x14ac:dyDescent="0.3">
      <c r="A109" s="180"/>
      <c r="B109" s="180"/>
      <c r="C109" s="180"/>
      <c r="D109" s="180"/>
      <c r="E109" s="180"/>
      <c r="F109" s="20">
        <v>9544</v>
      </c>
      <c r="G109" s="50">
        <v>1</v>
      </c>
      <c r="H109" s="30"/>
      <c r="I109" s="21">
        <f>J55</f>
        <v>0</v>
      </c>
      <c r="J109" s="20" t="e">
        <f t="shared" si="3"/>
        <v>#DIV/0!</v>
      </c>
      <c r="K109" s="20">
        <f t="shared" si="4"/>
        <v>149115.45600000001</v>
      </c>
      <c r="L109" s="31"/>
      <c r="M109" s="20" t="e">
        <f t="shared" si="5"/>
        <v>#DIV/0!</v>
      </c>
      <c r="N109" s="109"/>
    </row>
    <row r="110" spans="1:14" ht="15" hidden="1" customHeight="1" x14ac:dyDescent="0.3">
      <c r="A110" s="180"/>
      <c r="B110" s="180"/>
      <c r="C110" s="180"/>
      <c r="D110" s="180"/>
      <c r="E110" s="180"/>
      <c r="F110" s="20">
        <v>9544</v>
      </c>
      <c r="G110" s="52">
        <v>0.5</v>
      </c>
      <c r="H110" s="30"/>
      <c r="I110" s="21">
        <f>J55</f>
        <v>0</v>
      </c>
      <c r="J110" s="20" t="e">
        <f t="shared" si="3"/>
        <v>#DIV/0!</v>
      </c>
      <c r="K110" s="20">
        <f t="shared" si="4"/>
        <v>74557.728000000003</v>
      </c>
      <c r="L110" s="31"/>
      <c r="M110" s="20" t="e">
        <f t="shared" si="5"/>
        <v>#DIV/0!</v>
      </c>
      <c r="N110" s="109"/>
    </row>
    <row r="111" spans="1:14" ht="15" hidden="1" customHeight="1" x14ac:dyDescent="0.3">
      <c r="A111" s="180"/>
      <c r="B111" s="180"/>
      <c r="C111" s="180"/>
      <c r="D111" s="180"/>
      <c r="E111" s="180"/>
      <c r="F111" s="20">
        <v>9544</v>
      </c>
      <c r="G111" s="52">
        <v>0.5</v>
      </c>
      <c r="H111" s="30"/>
      <c r="I111" s="21">
        <f>J55</f>
        <v>0</v>
      </c>
      <c r="J111" s="20" t="e">
        <f t="shared" si="3"/>
        <v>#DIV/0!</v>
      </c>
      <c r="K111" s="20">
        <f t="shared" si="4"/>
        <v>74557.728000000003</v>
      </c>
      <c r="L111" s="31"/>
      <c r="M111" s="20" t="e">
        <f t="shared" si="5"/>
        <v>#DIV/0!</v>
      </c>
      <c r="N111" s="109"/>
    </row>
    <row r="112" spans="1:14" ht="15.75" hidden="1" thickBot="1" x14ac:dyDescent="0.3">
      <c r="A112" s="180"/>
      <c r="B112" s="180"/>
      <c r="C112" s="180"/>
      <c r="D112" s="180"/>
      <c r="E112" s="180"/>
      <c r="F112" s="20">
        <v>9544</v>
      </c>
      <c r="G112" s="50">
        <v>1</v>
      </c>
      <c r="H112" s="30"/>
      <c r="I112" s="21">
        <f>J55</f>
        <v>0</v>
      </c>
      <c r="J112" s="20" t="e">
        <f t="shared" si="3"/>
        <v>#DIV/0!</v>
      </c>
      <c r="K112" s="20">
        <f t="shared" si="4"/>
        <v>149115.45600000001</v>
      </c>
      <c r="L112" s="31"/>
      <c r="M112" s="20" t="e">
        <f t="shared" si="5"/>
        <v>#DIV/0!</v>
      </c>
      <c r="N112" s="109"/>
    </row>
    <row r="113" spans="1:14" ht="15.75" hidden="1" customHeight="1" thickBot="1" x14ac:dyDescent="0.3">
      <c r="A113" s="180"/>
      <c r="B113" s="180"/>
      <c r="C113" s="180"/>
      <c r="D113" s="180"/>
      <c r="E113" s="180"/>
      <c r="F113" s="20">
        <v>9544</v>
      </c>
      <c r="G113" s="50">
        <v>4</v>
      </c>
      <c r="H113" s="30"/>
      <c r="I113" s="21">
        <f>J55</f>
        <v>0</v>
      </c>
      <c r="J113" s="20" t="e">
        <f t="shared" si="3"/>
        <v>#DIV/0!</v>
      </c>
      <c r="K113" s="20">
        <f t="shared" si="4"/>
        <v>596461.82400000002</v>
      </c>
      <c r="L113" s="31"/>
      <c r="M113" s="20" t="e">
        <f t="shared" si="5"/>
        <v>#DIV/0!</v>
      </c>
      <c r="N113" s="109"/>
    </row>
    <row r="114" spans="1:14" ht="16.5" hidden="1" customHeight="1" thickBot="1" x14ac:dyDescent="0.3">
      <c r="A114" s="185"/>
      <c r="B114" s="186"/>
      <c r="C114" s="186"/>
      <c r="D114" s="186"/>
      <c r="E114" s="187"/>
      <c r="F114" s="20">
        <v>9544</v>
      </c>
      <c r="G114" s="50">
        <v>1</v>
      </c>
      <c r="H114" s="30"/>
      <c r="I114" s="21">
        <f>J55</f>
        <v>0</v>
      </c>
      <c r="J114" s="20" t="e">
        <f t="shared" si="3"/>
        <v>#DIV/0!</v>
      </c>
      <c r="K114" s="20">
        <f t="shared" si="4"/>
        <v>149115.45600000001</v>
      </c>
      <c r="L114" s="31"/>
      <c r="M114" s="20" t="e">
        <f t="shared" si="5"/>
        <v>#DIV/0!</v>
      </c>
      <c r="N114" s="109"/>
    </row>
    <row r="115" spans="1:14" ht="16.5" hidden="1" customHeight="1" thickBot="1" x14ac:dyDescent="0.3">
      <c r="A115" s="185"/>
      <c r="B115" s="186"/>
      <c r="C115" s="186"/>
      <c r="D115" s="186"/>
      <c r="E115" s="187"/>
      <c r="F115" s="20">
        <v>9544</v>
      </c>
      <c r="G115" s="53">
        <v>1.75</v>
      </c>
      <c r="H115" s="30"/>
      <c r="I115" s="21">
        <f>J55</f>
        <v>0</v>
      </c>
      <c r="J115" s="20" t="e">
        <f t="shared" si="3"/>
        <v>#DIV/0!</v>
      </c>
      <c r="K115" s="20">
        <f t="shared" si="4"/>
        <v>260952.04800000001</v>
      </c>
      <c r="L115" s="31"/>
      <c r="M115" s="20" t="e">
        <f t="shared" si="5"/>
        <v>#DIV/0!</v>
      </c>
      <c r="N115" s="109"/>
    </row>
    <row r="116" spans="1:14" ht="16.5" hidden="1" customHeight="1" x14ac:dyDescent="0.3">
      <c r="A116" s="185"/>
      <c r="B116" s="186"/>
      <c r="C116" s="186"/>
      <c r="D116" s="186"/>
      <c r="E116" s="187"/>
      <c r="F116" s="20">
        <v>9544</v>
      </c>
      <c r="G116" s="21"/>
      <c r="H116" s="30"/>
      <c r="I116" s="21">
        <f>J55</f>
        <v>0</v>
      </c>
      <c r="J116" s="20" t="e">
        <f t="shared" si="3"/>
        <v>#DIV/0!</v>
      </c>
      <c r="K116" s="20">
        <f t="shared" si="4"/>
        <v>0</v>
      </c>
      <c r="L116" s="31"/>
      <c r="M116" s="20" t="e">
        <f t="shared" si="5"/>
        <v>#DIV/0!</v>
      </c>
      <c r="N116" s="109"/>
    </row>
    <row r="117" spans="1:14" ht="16.5" hidden="1" customHeight="1" thickBot="1" x14ac:dyDescent="0.3">
      <c r="A117" s="185"/>
      <c r="B117" s="186"/>
      <c r="C117" s="186"/>
      <c r="D117" s="186"/>
      <c r="E117" s="187"/>
      <c r="F117" s="20">
        <v>9544</v>
      </c>
      <c r="G117" s="52">
        <v>0.5</v>
      </c>
      <c r="H117" s="30"/>
      <c r="I117" s="21">
        <f>J55</f>
        <v>0</v>
      </c>
      <c r="J117" s="20" t="e">
        <f t="shared" si="3"/>
        <v>#DIV/0!</v>
      </c>
      <c r="K117" s="20">
        <f t="shared" si="4"/>
        <v>74557.728000000003</v>
      </c>
      <c r="L117" s="31"/>
      <c r="M117" s="20" t="e">
        <f t="shared" si="5"/>
        <v>#DIV/0!</v>
      </c>
      <c r="N117" s="109"/>
    </row>
    <row r="118" spans="1:14" ht="15" hidden="1" customHeight="1" thickBot="1" x14ac:dyDescent="0.3">
      <c r="A118" s="185"/>
      <c r="B118" s="186"/>
      <c r="C118" s="186"/>
      <c r="D118" s="186"/>
      <c r="E118" s="187"/>
      <c r="F118" s="20"/>
      <c r="G118" s="20"/>
      <c r="H118" s="20"/>
      <c r="I118" s="20"/>
      <c r="J118" s="20"/>
      <c r="K118" s="20"/>
      <c r="L118" s="31"/>
      <c r="M118" s="20">
        <f t="shared" si="5"/>
        <v>0</v>
      </c>
      <c r="N118" s="109"/>
    </row>
    <row r="119" spans="1:14" ht="15.75" hidden="1" customHeight="1" x14ac:dyDescent="0.3">
      <c r="A119" s="185"/>
      <c r="B119" s="186"/>
      <c r="C119" s="186"/>
      <c r="D119" s="186"/>
      <c r="E119" s="187"/>
      <c r="F119" s="20"/>
      <c r="G119" s="20"/>
      <c r="H119" s="20"/>
      <c r="I119" s="20"/>
      <c r="J119" s="20"/>
      <c r="K119" s="20"/>
      <c r="L119" s="31"/>
      <c r="M119" s="20">
        <f t="shared" si="5"/>
        <v>0</v>
      </c>
      <c r="N119" s="109"/>
    </row>
    <row r="120" spans="1:14" ht="14.25" hidden="1" customHeight="1" thickBot="1" x14ac:dyDescent="0.3">
      <c r="A120" s="185"/>
      <c r="B120" s="186"/>
      <c r="C120" s="186"/>
      <c r="D120" s="186"/>
      <c r="E120" s="187"/>
      <c r="F120" s="20"/>
      <c r="G120" s="20"/>
      <c r="H120" s="20"/>
      <c r="I120" s="20"/>
      <c r="J120" s="30">
        <v>105</v>
      </c>
      <c r="K120" s="32">
        <f>I120/J120</f>
        <v>0</v>
      </c>
      <c r="L120" s="31"/>
      <c r="M120" s="32">
        <f t="shared" si="5"/>
        <v>0</v>
      </c>
      <c r="N120" s="109"/>
    </row>
    <row r="121" spans="1:14" ht="15.75" thickBot="1" x14ac:dyDescent="0.3">
      <c r="A121" s="203" t="s">
        <v>54</v>
      </c>
      <c r="B121" s="203"/>
      <c r="C121" s="203"/>
      <c r="D121" s="203"/>
      <c r="E121" s="203"/>
      <c r="F121" s="54"/>
      <c r="G121" s="81"/>
      <c r="H121" s="81"/>
      <c r="I121" s="58">
        <f>I95</f>
        <v>549518.72</v>
      </c>
      <c r="J121" s="33"/>
      <c r="K121" s="55">
        <f>K95</f>
        <v>808.11576470588227</v>
      </c>
      <c r="L121" s="31"/>
      <c r="M121" s="88"/>
      <c r="N121" s="109"/>
    </row>
    <row r="122" spans="1:14" ht="24.75" customHeight="1" x14ac:dyDescent="0.25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</row>
    <row r="123" spans="1:14" x14ac:dyDescent="0.25">
      <c r="A123" s="210" t="s">
        <v>144</v>
      </c>
      <c r="B123" s="210"/>
      <c r="C123" s="210"/>
      <c r="D123" s="210"/>
      <c r="E123" s="210"/>
      <c r="F123" s="210"/>
      <c r="G123" s="210"/>
      <c r="H123" s="210"/>
      <c r="I123" s="210"/>
      <c r="J123" s="210"/>
      <c r="K123" s="210"/>
      <c r="L123" s="210"/>
      <c r="M123" s="210"/>
      <c r="N123" s="31"/>
    </row>
    <row r="124" spans="1:14" x14ac:dyDescent="0.25">
      <c r="A124" s="11"/>
      <c r="B124" s="11"/>
      <c r="C124" s="11"/>
      <c r="D124" s="11"/>
      <c r="E124" s="31"/>
      <c r="F124" s="31"/>
      <c r="G124" s="31"/>
      <c r="H124" s="31"/>
      <c r="I124" s="31"/>
      <c r="J124" s="31"/>
      <c r="K124" s="31"/>
      <c r="L124" s="31"/>
      <c r="M124" s="31"/>
      <c r="N124" s="31"/>
    </row>
    <row r="125" spans="1:14" ht="75" x14ac:dyDescent="0.25">
      <c r="A125" s="206" t="s">
        <v>25</v>
      </c>
      <c r="B125" s="206"/>
      <c r="C125" s="206"/>
      <c r="D125" s="206"/>
      <c r="E125" s="206"/>
      <c r="F125" s="16" t="s">
        <v>5</v>
      </c>
      <c r="G125" s="16" t="s">
        <v>8</v>
      </c>
      <c r="H125" s="44" t="s">
        <v>9</v>
      </c>
      <c r="I125" s="16" t="s">
        <v>55</v>
      </c>
      <c r="J125" s="44" t="s">
        <v>51</v>
      </c>
      <c r="K125" s="44" t="s">
        <v>46</v>
      </c>
      <c r="L125" s="31"/>
      <c r="M125" s="93"/>
      <c r="N125" s="93"/>
    </row>
    <row r="126" spans="1:14" x14ac:dyDescent="0.25">
      <c r="A126" s="214">
        <v>1</v>
      </c>
      <c r="B126" s="214"/>
      <c r="C126" s="214"/>
      <c r="D126" s="214"/>
      <c r="E126" s="214"/>
      <c r="F126" s="44">
        <v>2</v>
      </c>
      <c r="G126" s="44">
        <v>3</v>
      </c>
      <c r="H126" s="44">
        <v>4</v>
      </c>
      <c r="I126" s="44">
        <v>5</v>
      </c>
      <c r="J126" s="106">
        <v>6</v>
      </c>
      <c r="K126" s="117">
        <v>7</v>
      </c>
      <c r="L126" s="31"/>
      <c r="M126" s="93"/>
      <c r="N126" s="93"/>
    </row>
    <row r="127" spans="1:14" ht="15.75" thickBot="1" x14ac:dyDescent="0.3">
      <c r="A127" s="241" t="s">
        <v>145</v>
      </c>
      <c r="B127" s="241"/>
      <c r="C127" s="241"/>
      <c r="D127" s="241"/>
      <c r="E127" s="241"/>
      <c r="F127" s="36"/>
      <c r="G127" s="36"/>
      <c r="H127" s="117"/>
      <c r="I127" s="69">
        <f>60*P4</f>
        <v>12.023999999999999</v>
      </c>
      <c r="J127" s="30">
        <v>680</v>
      </c>
      <c r="K127" s="45">
        <f>I127/J127</f>
        <v>1.7682352941176468E-2</v>
      </c>
      <c r="L127" s="31"/>
      <c r="M127" s="93"/>
      <c r="N127" s="93"/>
    </row>
    <row r="128" spans="1:14" ht="15.75" thickBot="1" x14ac:dyDescent="0.3">
      <c r="A128" s="24" t="s">
        <v>146</v>
      </c>
      <c r="B128" s="25"/>
      <c r="C128" s="25"/>
      <c r="D128" s="25"/>
      <c r="E128" s="120"/>
      <c r="F128" s="120"/>
      <c r="G128" s="120"/>
      <c r="H128" s="120"/>
      <c r="I128" s="121">
        <f>I127</f>
        <v>12.023999999999999</v>
      </c>
      <c r="J128" s="122"/>
      <c r="K128" s="123">
        <f>K127</f>
        <v>1.7682352941176468E-2</v>
      </c>
      <c r="L128" s="31"/>
      <c r="M128" s="31"/>
      <c r="N128" s="31"/>
    </row>
    <row r="129" spans="1:14" x14ac:dyDescent="0.25">
      <c r="A129" s="12"/>
      <c r="B129" s="12"/>
      <c r="C129" s="12"/>
      <c r="D129" s="12"/>
      <c r="E129" s="109"/>
      <c r="F129" s="109"/>
      <c r="G129" s="109"/>
      <c r="H129" s="109"/>
      <c r="I129" s="109"/>
      <c r="J129" s="109"/>
      <c r="K129" s="109"/>
      <c r="L129" s="109"/>
      <c r="M129" s="109"/>
      <c r="N129" s="31"/>
    </row>
    <row r="130" spans="1:14" x14ac:dyDescent="0.25">
      <c r="A130" s="210" t="s">
        <v>147</v>
      </c>
      <c r="B130" s="210"/>
      <c r="C130" s="210"/>
      <c r="D130" s="210"/>
      <c r="E130" s="210"/>
      <c r="F130" s="210"/>
      <c r="G130" s="210"/>
      <c r="H130" s="210"/>
      <c r="I130" s="210"/>
      <c r="J130" s="210"/>
      <c r="K130" s="210"/>
      <c r="L130" s="210"/>
      <c r="M130" s="31"/>
      <c r="N130" s="31"/>
    </row>
    <row r="131" spans="1:14" x14ac:dyDescent="0.25">
      <c r="A131" s="11"/>
      <c r="B131" s="11"/>
      <c r="C131" s="11"/>
      <c r="D131" s="11"/>
      <c r="E131" s="31"/>
      <c r="F131" s="31"/>
      <c r="G131" s="31"/>
      <c r="H131" s="31"/>
      <c r="I131" s="31"/>
      <c r="J131" s="31"/>
      <c r="K131" s="31"/>
      <c r="L131" s="31"/>
      <c r="M131" s="31"/>
      <c r="N131" s="31"/>
    </row>
    <row r="132" spans="1:14" ht="75" x14ac:dyDescent="0.25">
      <c r="A132" s="235" t="s">
        <v>41</v>
      </c>
      <c r="B132" s="236"/>
      <c r="C132" s="236"/>
      <c r="D132" s="236"/>
      <c r="E132" s="237"/>
      <c r="F132" s="16" t="s">
        <v>5</v>
      </c>
      <c r="G132" s="16" t="s">
        <v>8</v>
      </c>
      <c r="H132" s="44" t="s">
        <v>9</v>
      </c>
      <c r="I132" s="16" t="s">
        <v>55</v>
      </c>
      <c r="J132" s="44" t="s">
        <v>51</v>
      </c>
      <c r="K132" s="44" t="s">
        <v>46</v>
      </c>
      <c r="L132" s="31"/>
      <c r="M132" s="31"/>
      <c r="N132" s="31"/>
    </row>
    <row r="133" spans="1:14" x14ac:dyDescent="0.25">
      <c r="A133" s="227">
        <v>1</v>
      </c>
      <c r="B133" s="228"/>
      <c r="C133" s="228"/>
      <c r="D133" s="228"/>
      <c r="E133" s="229"/>
      <c r="F133" s="44">
        <v>2</v>
      </c>
      <c r="G133" s="44">
        <v>3</v>
      </c>
      <c r="H133" s="44">
        <v>4</v>
      </c>
      <c r="I133" s="44">
        <v>5</v>
      </c>
      <c r="J133" s="106">
        <v>6</v>
      </c>
      <c r="K133" s="117">
        <v>7</v>
      </c>
      <c r="L133" s="31"/>
      <c r="M133" s="31"/>
      <c r="N133" s="31"/>
    </row>
    <row r="134" spans="1:14" ht="15.75" thickBot="1" x14ac:dyDescent="0.3">
      <c r="A134" s="238" t="s">
        <v>148</v>
      </c>
      <c r="B134" s="239"/>
      <c r="C134" s="239"/>
      <c r="D134" s="239"/>
      <c r="E134" s="240"/>
      <c r="F134" s="20"/>
      <c r="G134" s="30"/>
      <c r="H134" s="20"/>
      <c r="I134" s="20">
        <f>150000*P4</f>
        <v>30060</v>
      </c>
      <c r="J134" s="30">
        <v>680</v>
      </c>
      <c r="K134" s="90">
        <f>I134/J134</f>
        <v>44.205882352941174</v>
      </c>
      <c r="L134" s="31"/>
      <c r="M134" s="31"/>
      <c r="N134" s="31"/>
    </row>
    <row r="135" spans="1:14" ht="15.75" thickBot="1" x14ac:dyDescent="0.3">
      <c r="A135" s="24" t="s">
        <v>66</v>
      </c>
      <c r="B135" s="25"/>
      <c r="C135" s="25"/>
      <c r="D135" s="25"/>
      <c r="E135" s="120"/>
      <c r="F135" s="120"/>
      <c r="G135" s="120"/>
      <c r="H135" s="120"/>
      <c r="I135" s="121">
        <f>I134</f>
        <v>30060</v>
      </c>
      <c r="J135" s="122"/>
      <c r="K135" s="124">
        <f>K134</f>
        <v>44.205882352941174</v>
      </c>
      <c r="L135" s="31"/>
      <c r="M135" s="31"/>
      <c r="N135" s="31"/>
    </row>
    <row r="136" spans="1:14" x14ac:dyDescent="0.25">
      <c r="A136" s="234" t="s">
        <v>149</v>
      </c>
      <c r="B136" s="234"/>
      <c r="C136" s="234"/>
      <c r="D136" s="234"/>
      <c r="E136" s="234"/>
      <c r="F136" s="234"/>
      <c r="G136" s="234"/>
      <c r="H136" s="234"/>
      <c r="I136" s="234"/>
      <c r="J136" s="234"/>
      <c r="K136" s="234"/>
      <c r="L136" s="234"/>
      <c r="M136" s="234"/>
      <c r="N136" s="31"/>
    </row>
    <row r="137" spans="1:14" x14ac:dyDescent="0.25">
      <c r="A137" s="11"/>
      <c r="B137" s="11"/>
      <c r="C137" s="11"/>
      <c r="D137" s="11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1:14" ht="60" x14ac:dyDescent="0.25">
      <c r="A138" s="235" t="s">
        <v>41</v>
      </c>
      <c r="B138" s="236"/>
      <c r="C138" s="236"/>
      <c r="D138" s="236"/>
      <c r="E138" s="237"/>
      <c r="F138" s="16" t="s">
        <v>5</v>
      </c>
      <c r="G138" s="16" t="s">
        <v>8</v>
      </c>
      <c r="H138" s="44" t="s">
        <v>9</v>
      </c>
      <c r="I138" s="16" t="s">
        <v>55</v>
      </c>
      <c r="J138" s="16" t="s">
        <v>71</v>
      </c>
      <c r="K138" s="16" t="s">
        <v>72</v>
      </c>
      <c r="L138" s="31"/>
      <c r="M138" s="31"/>
      <c r="N138" s="31"/>
    </row>
    <row r="139" spans="1:14" x14ac:dyDescent="0.25">
      <c r="A139" s="227">
        <v>1</v>
      </c>
      <c r="B139" s="228"/>
      <c r="C139" s="228"/>
      <c r="D139" s="228"/>
      <c r="E139" s="229"/>
      <c r="F139" s="44">
        <v>2</v>
      </c>
      <c r="G139" s="44">
        <v>3</v>
      </c>
      <c r="H139" s="44">
        <v>4</v>
      </c>
      <c r="I139" s="44">
        <v>5</v>
      </c>
      <c r="J139" s="106">
        <v>6</v>
      </c>
      <c r="K139" s="117">
        <v>7</v>
      </c>
      <c r="L139" s="31"/>
      <c r="M139" s="125"/>
      <c r="N139" s="31"/>
    </row>
    <row r="140" spans="1:14" ht="15.75" thickBot="1" x14ac:dyDescent="0.3">
      <c r="A140" s="238" t="s">
        <v>43</v>
      </c>
      <c r="B140" s="239"/>
      <c r="C140" s="239"/>
      <c r="D140" s="239"/>
      <c r="E140" s="240"/>
      <c r="F140" s="20" t="s">
        <v>64</v>
      </c>
      <c r="G140" s="21"/>
      <c r="H140" s="20"/>
      <c r="I140" s="67">
        <f>138180*P4</f>
        <v>27691.272000000001</v>
      </c>
      <c r="J140" s="30">
        <v>680</v>
      </c>
      <c r="K140" s="126">
        <f>I140/J140</f>
        <v>40.722458823529415</v>
      </c>
      <c r="L140" s="31"/>
      <c r="M140" s="31"/>
      <c r="N140" s="31"/>
    </row>
    <row r="141" spans="1:14" ht="15.75" thickBot="1" x14ac:dyDescent="0.3">
      <c r="A141" s="24" t="s">
        <v>42</v>
      </c>
      <c r="B141" s="25"/>
      <c r="C141" s="25"/>
      <c r="D141" s="25"/>
      <c r="E141" s="120"/>
      <c r="F141" s="120"/>
      <c r="G141" s="120"/>
      <c r="H141" s="120"/>
      <c r="I141" s="121">
        <f>I140</f>
        <v>27691.272000000001</v>
      </c>
      <c r="J141" s="33"/>
      <c r="K141" s="38">
        <f>K140</f>
        <v>40.722458823529415</v>
      </c>
      <c r="L141" s="31"/>
      <c r="M141" s="31"/>
      <c r="N141" s="31"/>
    </row>
    <row r="142" spans="1:14" x14ac:dyDescent="0.25">
      <c r="A142" s="26"/>
      <c r="B142" s="26"/>
      <c r="C142" s="26"/>
      <c r="D142" s="26"/>
      <c r="E142" s="127"/>
      <c r="F142" s="127"/>
      <c r="G142" s="127"/>
      <c r="H142" s="127"/>
      <c r="I142" s="114"/>
      <c r="J142" s="128"/>
      <c r="K142" s="115"/>
      <c r="L142" s="31"/>
      <c r="M142" s="31"/>
      <c r="N142" s="31"/>
    </row>
    <row r="143" spans="1:14" x14ac:dyDescent="0.25">
      <c r="A143" s="11"/>
      <c r="B143" s="11"/>
      <c r="C143" s="11"/>
      <c r="D143" s="11"/>
      <c r="E143" s="31"/>
      <c r="F143" s="31"/>
      <c r="G143" s="31"/>
      <c r="H143" s="31"/>
      <c r="I143" s="109"/>
      <c r="J143" s="109"/>
      <c r="K143" s="109"/>
      <c r="L143" s="31"/>
      <c r="M143" s="31"/>
      <c r="N143" s="31"/>
    </row>
    <row r="144" spans="1:14" x14ac:dyDescent="0.25">
      <c r="A144" s="225" t="s">
        <v>131</v>
      </c>
      <c r="B144" s="225"/>
      <c r="C144" s="225"/>
      <c r="D144" s="225"/>
      <c r="E144" s="225"/>
      <c r="F144" s="225"/>
      <c r="G144" s="225"/>
      <c r="H144" s="225"/>
      <c r="I144" s="225"/>
      <c r="J144" s="225"/>
      <c r="K144" s="225"/>
      <c r="L144" s="225"/>
      <c r="M144" s="31"/>
      <c r="N144" s="31"/>
    </row>
    <row r="145" spans="1:14" ht="60" x14ac:dyDescent="0.25">
      <c r="A145" s="235" t="s">
        <v>70</v>
      </c>
      <c r="B145" s="236"/>
      <c r="C145" s="236"/>
      <c r="D145" s="236"/>
      <c r="E145" s="237"/>
      <c r="F145" s="96" t="s">
        <v>5</v>
      </c>
      <c r="G145" s="96" t="s">
        <v>63</v>
      </c>
      <c r="H145" s="96" t="s">
        <v>44</v>
      </c>
      <c r="I145" s="96" t="s">
        <v>55</v>
      </c>
      <c r="J145" s="16" t="s">
        <v>71</v>
      </c>
      <c r="K145" s="16" t="s">
        <v>82</v>
      </c>
      <c r="L145" s="129"/>
      <c r="M145" s="31"/>
      <c r="N145" s="31"/>
    </row>
    <row r="146" spans="1:14" ht="20.25" customHeight="1" thickBot="1" x14ac:dyDescent="0.3">
      <c r="A146" s="180" t="s">
        <v>132</v>
      </c>
      <c r="B146" s="180"/>
      <c r="C146" s="180"/>
      <c r="D146" s="180"/>
      <c r="E146" s="180"/>
      <c r="F146" s="56"/>
      <c r="G146" s="49"/>
      <c r="H146" s="60"/>
      <c r="I146" s="20">
        <f>(46000+5450)*P4+0.12</f>
        <v>10310.700000000001</v>
      </c>
      <c r="J146" s="30">
        <v>680</v>
      </c>
      <c r="K146" s="45">
        <f>I146/J146</f>
        <v>15.16279411764706</v>
      </c>
      <c r="L146" s="130"/>
      <c r="M146" s="31"/>
      <c r="N146" s="31"/>
    </row>
    <row r="147" spans="1:14" ht="15.75" hidden="1" thickBot="1" x14ac:dyDescent="0.3">
      <c r="A147" s="246" t="s">
        <v>66</v>
      </c>
      <c r="B147" s="247"/>
      <c r="C147" s="247"/>
      <c r="D147" s="247"/>
      <c r="E147" s="247"/>
      <c r="F147" s="247"/>
      <c r="G147" s="247"/>
      <c r="H147" s="247"/>
      <c r="I147" s="131">
        <f>SUM(I146:I146)</f>
        <v>10310.700000000001</v>
      </c>
      <c r="J147" s="131"/>
      <c r="K147" s="131">
        <f>SUM(K146:K146)</f>
        <v>15.16279411764706</v>
      </c>
      <c r="L147" s="130"/>
      <c r="M147" s="31"/>
      <c r="N147" s="31"/>
    </row>
    <row r="148" spans="1:14" ht="15.75" hidden="1" thickBot="1" x14ac:dyDescent="0.3">
      <c r="A148" s="11"/>
      <c r="B148" s="11"/>
      <c r="C148" s="11"/>
      <c r="D148" s="11"/>
      <c r="E148" s="31"/>
      <c r="F148" s="31"/>
      <c r="G148" s="31"/>
      <c r="H148" s="31"/>
      <c r="I148" s="132"/>
      <c r="J148" s="132"/>
      <c r="K148" s="132"/>
      <c r="L148" s="31"/>
      <c r="M148" s="31"/>
      <c r="N148" s="31"/>
    </row>
    <row r="149" spans="1:14" ht="15.75" thickBot="1" x14ac:dyDescent="0.3">
      <c r="A149" s="248" t="s">
        <v>66</v>
      </c>
      <c r="B149" s="248"/>
      <c r="C149" s="248"/>
      <c r="D149" s="248"/>
      <c r="E149" s="248"/>
      <c r="F149" s="248"/>
      <c r="G149" s="248"/>
      <c r="H149" s="249"/>
      <c r="I149" s="133">
        <f>I146</f>
        <v>10310.700000000001</v>
      </c>
      <c r="J149" s="100"/>
      <c r="K149" s="92">
        <f>K146</f>
        <v>15.16279411764706</v>
      </c>
      <c r="L149" s="31"/>
      <c r="M149" s="31"/>
      <c r="N149" s="31"/>
    </row>
    <row r="150" spans="1:14" x14ac:dyDescent="0.25">
      <c r="A150" s="11"/>
      <c r="B150" s="11"/>
      <c r="C150" s="11"/>
      <c r="D150" s="11"/>
      <c r="E150" s="31"/>
      <c r="F150" s="31"/>
      <c r="G150" s="31"/>
      <c r="H150" s="31"/>
      <c r="I150" s="31"/>
      <c r="J150" s="31"/>
      <c r="K150" s="31"/>
      <c r="L150" s="31"/>
      <c r="M150" s="31"/>
      <c r="N150" s="31"/>
    </row>
    <row r="151" spans="1:14" x14ac:dyDescent="0.25">
      <c r="A151" s="225" t="s">
        <v>141</v>
      </c>
      <c r="B151" s="225"/>
      <c r="C151" s="225"/>
      <c r="D151" s="225"/>
      <c r="E151" s="225"/>
      <c r="F151" s="225"/>
      <c r="G151" s="225"/>
      <c r="H151" s="225"/>
      <c r="I151" s="225"/>
      <c r="J151" s="225"/>
      <c r="K151" s="225"/>
      <c r="L151" s="225"/>
      <c r="M151" s="31"/>
      <c r="N151" s="109"/>
    </row>
    <row r="152" spans="1:14" ht="60" x14ac:dyDescent="0.25">
      <c r="A152" s="206" t="s">
        <v>81</v>
      </c>
      <c r="B152" s="206"/>
      <c r="C152" s="206"/>
      <c r="D152" s="206"/>
      <c r="E152" s="206"/>
      <c r="F152" s="96" t="s">
        <v>5</v>
      </c>
      <c r="G152" s="96" t="s">
        <v>63</v>
      </c>
      <c r="H152" s="96" t="s">
        <v>44</v>
      </c>
      <c r="I152" s="96" t="s">
        <v>55</v>
      </c>
      <c r="J152" s="16" t="s">
        <v>71</v>
      </c>
      <c r="K152" s="16" t="s">
        <v>82</v>
      </c>
      <c r="L152" s="129"/>
      <c r="M152" s="31"/>
      <c r="N152" s="109"/>
    </row>
    <row r="153" spans="1:14" x14ac:dyDescent="0.25">
      <c r="A153" s="250" t="s">
        <v>142</v>
      </c>
      <c r="B153" s="251"/>
      <c r="C153" s="251"/>
      <c r="D153" s="251"/>
      <c r="E153" s="252"/>
      <c r="F153" s="56" t="s">
        <v>26</v>
      </c>
      <c r="G153" s="96"/>
      <c r="H153" s="96"/>
      <c r="I153" s="66">
        <f>6000*P4</f>
        <v>1202.3999999999999</v>
      </c>
      <c r="J153" s="30">
        <v>680</v>
      </c>
      <c r="K153" s="134">
        <f>I153/J153</f>
        <v>1.7682352941176469</v>
      </c>
      <c r="L153" s="129"/>
      <c r="M153" s="31"/>
      <c r="N153" s="109"/>
    </row>
    <row r="154" spans="1:14" ht="15.75" thickBot="1" x14ac:dyDescent="0.3">
      <c r="A154" s="253" t="s">
        <v>143</v>
      </c>
      <c r="B154" s="254"/>
      <c r="C154" s="254"/>
      <c r="D154" s="254"/>
      <c r="E154" s="255"/>
      <c r="F154" s="56" t="s">
        <v>26</v>
      </c>
      <c r="G154" s="96"/>
      <c r="H154" s="96"/>
      <c r="I154" s="91">
        <f>12500*P4</f>
        <v>2505</v>
      </c>
      <c r="J154" s="30">
        <v>680</v>
      </c>
      <c r="K154" s="134">
        <f>I154/J154</f>
        <v>3.6838235294117645</v>
      </c>
      <c r="L154" s="129"/>
      <c r="M154" s="31"/>
      <c r="N154" s="109"/>
    </row>
    <row r="155" spans="1:14" ht="15.75" thickBot="1" x14ac:dyDescent="0.3">
      <c r="A155" s="246"/>
      <c r="B155" s="247"/>
      <c r="C155" s="247"/>
      <c r="D155" s="247"/>
      <c r="E155" s="247"/>
      <c r="F155" s="247"/>
      <c r="G155" s="247"/>
      <c r="H155" s="247"/>
      <c r="I155" s="61">
        <f>SUM(I153:I154)</f>
        <v>3707.3999999999996</v>
      </c>
      <c r="J155" s="62"/>
      <c r="K155" s="135">
        <f>SUM(K153:K154)</f>
        <v>5.452058823529411</v>
      </c>
      <c r="L155" s="136"/>
      <c r="M155" s="31"/>
      <c r="N155" s="109"/>
    </row>
    <row r="156" spans="1:14" x14ac:dyDescent="0.25">
      <c r="A156" s="11"/>
      <c r="B156" s="11"/>
      <c r="C156" s="11"/>
      <c r="D156" s="11"/>
      <c r="E156" s="31"/>
      <c r="F156" s="31"/>
      <c r="G156" s="31"/>
      <c r="H156" s="31"/>
      <c r="I156" s="31"/>
      <c r="J156" s="31"/>
      <c r="K156" s="31"/>
      <c r="L156" s="31"/>
      <c r="M156" s="31"/>
      <c r="N156" s="109"/>
    </row>
    <row r="157" spans="1:14" x14ac:dyDescent="0.25">
      <c r="A157" s="256" t="s">
        <v>160</v>
      </c>
      <c r="B157" s="256"/>
      <c r="C157" s="256"/>
      <c r="D157" s="256"/>
      <c r="E157" s="256"/>
      <c r="F157" s="256"/>
      <c r="G157" s="256"/>
      <c r="H157" s="256"/>
      <c r="I157" s="256"/>
      <c r="J157" s="256"/>
      <c r="K157" s="256"/>
      <c r="L157" s="257"/>
      <c r="M157" s="109"/>
      <c r="N157" s="109"/>
    </row>
    <row r="158" spans="1:14" ht="60" x14ac:dyDescent="0.25">
      <c r="A158" s="192" t="s">
        <v>81</v>
      </c>
      <c r="B158" s="192"/>
      <c r="C158" s="192"/>
      <c r="D158" s="192"/>
      <c r="E158" s="192"/>
      <c r="F158" s="143" t="s">
        <v>5</v>
      </c>
      <c r="G158" s="143" t="s">
        <v>63</v>
      </c>
      <c r="H158" s="143" t="s">
        <v>44</v>
      </c>
      <c r="I158" s="143" t="s">
        <v>55</v>
      </c>
      <c r="J158" s="16" t="s">
        <v>71</v>
      </c>
      <c r="K158" s="16" t="s">
        <v>82</v>
      </c>
      <c r="L158" s="129"/>
      <c r="M158" s="31"/>
      <c r="N158" s="31"/>
    </row>
    <row r="159" spans="1:14" ht="15" customHeight="1" x14ac:dyDescent="0.25">
      <c r="A159" s="243" t="s">
        <v>119</v>
      </c>
      <c r="B159" s="244"/>
      <c r="C159" s="244"/>
      <c r="D159" s="244"/>
      <c r="E159" s="245"/>
      <c r="F159" s="56" t="s">
        <v>26</v>
      </c>
      <c r="G159" s="143"/>
      <c r="H159" s="143"/>
      <c r="I159" s="66">
        <v>1300000</v>
      </c>
      <c r="J159" s="30">
        <v>680</v>
      </c>
      <c r="K159" s="45">
        <f>I159/J159</f>
        <v>1911.7647058823529</v>
      </c>
      <c r="L159" s="129"/>
      <c r="M159" s="31"/>
      <c r="N159" s="31"/>
    </row>
    <row r="160" spans="1:14" ht="15" customHeight="1" thickBot="1" x14ac:dyDescent="0.3">
      <c r="A160" s="199" t="s">
        <v>120</v>
      </c>
      <c r="B160" s="199"/>
      <c r="C160" s="199"/>
      <c r="D160" s="199"/>
      <c r="E160" s="200"/>
      <c r="F160" s="56" t="s">
        <v>26</v>
      </c>
      <c r="G160" s="143"/>
      <c r="H160" s="143"/>
      <c r="I160" s="66">
        <v>50000</v>
      </c>
      <c r="J160" s="30">
        <v>680</v>
      </c>
      <c r="K160" s="45">
        <f>I160/J160</f>
        <v>73.529411764705884</v>
      </c>
      <c r="L160" s="129"/>
      <c r="M160" s="31"/>
      <c r="N160" s="31"/>
    </row>
    <row r="161" spans="1:15" ht="15.75" thickBot="1" x14ac:dyDescent="0.3">
      <c r="A161" s="219"/>
      <c r="B161" s="220"/>
      <c r="C161" s="220"/>
      <c r="D161" s="220"/>
      <c r="E161" s="220"/>
      <c r="F161" s="220"/>
      <c r="G161" s="220"/>
      <c r="H161" s="233"/>
      <c r="I161" s="61">
        <f>SUM(I159:I160)</f>
        <v>1350000</v>
      </c>
      <c r="J161" s="62"/>
      <c r="K161" s="55">
        <f>SUM(K159:K160)</f>
        <v>1985.2941176470588</v>
      </c>
      <c r="L161" s="136"/>
      <c r="M161" s="31"/>
      <c r="N161" s="31"/>
    </row>
    <row r="162" spans="1:15" x14ac:dyDescent="0.25">
      <c r="A162" s="11"/>
      <c r="B162" s="11"/>
      <c r="C162" s="11"/>
      <c r="D162" s="11"/>
      <c r="E162" s="31"/>
      <c r="F162" s="31"/>
      <c r="G162" s="31"/>
      <c r="H162" s="31"/>
      <c r="I162" s="31"/>
      <c r="J162" s="31"/>
      <c r="K162" s="31"/>
      <c r="L162" s="31"/>
      <c r="M162" s="31"/>
      <c r="N162" s="109"/>
    </row>
    <row r="163" spans="1:15" x14ac:dyDescent="0.25">
      <c r="A163" s="210" t="s">
        <v>27</v>
      </c>
      <c r="B163" s="210"/>
      <c r="C163" s="210"/>
      <c r="D163" s="210"/>
      <c r="E163" s="210"/>
      <c r="F163" s="210"/>
      <c r="G163" s="210"/>
      <c r="H163" s="210"/>
      <c r="I163" s="210"/>
      <c r="J163" s="210"/>
      <c r="K163" s="210"/>
      <c r="L163" s="210"/>
      <c r="M163" s="210"/>
      <c r="N163" s="31"/>
    </row>
    <row r="164" spans="1:15" x14ac:dyDescent="0.25">
      <c r="A164" s="11"/>
      <c r="B164" s="11"/>
      <c r="C164" s="11"/>
      <c r="D164" s="11"/>
      <c r="E164" s="31"/>
      <c r="F164" s="31"/>
      <c r="G164" s="31"/>
      <c r="H164" s="31"/>
      <c r="I164" s="31"/>
      <c r="J164" s="31"/>
      <c r="K164" s="31"/>
      <c r="L164" s="31"/>
      <c r="M164" s="31"/>
      <c r="N164" s="31"/>
    </row>
    <row r="165" spans="1:15" ht="47.25" customHeight="1" x14ac:dyDescent="0.25">
      <c r="A165" s="166" t="s">
        <v>28</v>
      </c>
      <c r="B165" s="166"/>
      <c r="C165" s="166"/>
      <c r="D165" s="206" t="s">
        <v>29</v>
      </c>
      <c r="E165" s="206"/>
      <c r="F165" s="206"/>
      <c r="G165" s="206"/>
      <c r="H165" s="206"/>
      <c r="I165" s="206"/>
      <c r="J165" s="206"/>
      <c r="K165" s="206"/>
      <c r="L165" s="206"/>
      <c r="M165" s="206"/>
      <c r="N165" s="206"/>
      <c r="O165" s="16" t="s">
        <v>39</v>
      </c>
    </row>
    <row r="166" spans="1:15" ht="30" x14ac:dyDescent="0.25">
      <c r="A166" s="10" t="s">
        <v>30</v>
      </c>
      <c r="B166" s="9" t="s">
        <v>31</v>
      </c>
      <c r="C166" s="10" t="s">
        <v>32</v>
      </c>
      <c r="D166" s="157" t="s">
        <v>33</v>
      </c>
      <c r="E166" s="158" t="s">
        <v>34</v>
      </c>
      <c r="F166" s="158" t="s">
        <v>150</v>
      </c>
      <c r="G166" s="158" t="s">
        <v>35</v>
      </c>
      <c r="H166" s="158" t="s">
        <v>36</v>
      </c>
      <c r="I166" s="158" t="s">
        <v>37</v>
      </c>
      <c r="J166" s="158" t="s">
        <v>134</v>
      </c>
      <c r="K166" s="158" t="s">
        <v>38</v>
      </c>
      <c r="L166" s="158" t="s">
        <v>151</v>
      </c>
      <c r="M166" s="158" t="s">
        <v>152</v>
      </c>
      <c r="N166" s="56" t="s">
        <v>161</v>
      </c>
      <c r="O166" s="16"/>
    </row>
    <row r="167" spans="1:15" x14ac:dyDescent="0.25">
      <c r="A167" s="14">
        <f>K55</f>
        <v>1861.3299411764708</v>
      </c>
      <c r="B167" s="14"/>
      <c r="C167" s="14"/>
      <c r="D167" s="14">
        <f>K66</f>
        <v>153.21758823529413</v>
      </c>
      <c r="E167" s="20">
        <f>K73</f>
        <v>5.5994117647058825</v>
      </c>
      <c r="F167" s="20">
        <f>K155</f>
        <v>5.452058823529411</v>
      </c>
      <c r="G167" s="20">
        <f>L87</f>
        <v>19.74529411764706</v>
      </c>
      <c r="H167" s="20">
        <f>K141</f>
        <v>40.722458823529415</v>
      </c>
      <c r="I167" s="20">
        <f>K121</f>
        <v>808.11576470588227</v>
      </c>
      <c r="J167" s="20">
        <f>K149</f>
        <v>15.16279411764706</v>
      </c>
      <c r="K167" s="17">
        <f>J80</f>
        <v>21.808235294117647</v>
      </c>
      <c r="L167" s="17">
        <f>K128</f>
        <v>1.7682352941176468E-2</v>
      </c>
      <c r="M167" s="17">
        <f>K135</f>
        <v>44.205882352941174</v>
      </c>
      <c r="N167" s="17">
        <f>K161</f>
        <v>1985.2941176470588</v>
      </c>
      <c r="O167" s="164">
        <f>SUM(A167:N167)</f>
        <v>4960.6712294117651</v>
      </c>
    </row>
    <row r="168" spans="1:15" x14ac:dyDescent="0.25">
      <c r="A168" s="11"/>
      <c r="B168" s="11"/>
      <c r="C168" s="11"/>
      <c r="D168" s="11"/>
      <c r="E168" s="31"/>
      <c r="F168" s="31"/>
      <c r="G168" s="31"/>
      <c r="H168" s="31"/>
      <c r="I168" s="31"/>
      <c r="J168" s="31"/>
      <c r="K168" s="31"/>
      <c r="L168" s="31"/>
      <c r="M168" s="31"/>
      <c r="N168" s="31"/>
    </row>
    <row r="169" spans="1:15" ht="15.75" thickBot="1" x14ac:dyDescent="0.3">
      <c r="A169" s="11"/>
      <c r="B169" s="11"/>
      <c r="C169" s="11"/>
      <c r="D169" s="11"/>
      <c r="E169" s="31"/>
      <c r="F169" s="31"/>
      <c r="G169" s="31"/>
      <c r="H169" s="31"/>
      <c r="I169" s="31"/>
      <c r="J169" s="31"/>
      <c r="K169" s="31"/>
      <c r="L169" s="31"/>
      <c r="N169" s="31"/>
    </row>
    <row r="170" spans="1:15" ht="15.75" thickBot="1" x14ac:dyDescent="0.3">
      <c r="A170" s="13" t="s">
        <v>73</v>
      </c>
      <c r="B170" s="13"/>
      <c r="C170" s="13"/>
      <c r="D170" s="11"/>
      <c r="E170" s="31"/>
      <c r="F170" s="31"/>
      <c r="G170" s="31"/>
      <c r="H170" s="31"/>
      <c r="I170" s="31"/>
      <c r="J170" s="109"/>
      <c r="K170" s="58">
        <f>I149+I121+J87+H80+I73+I66+I55+I128+I135+I141+I155+I161</f>
        <v>3373256.4359999998</v>
      </c>
      <c r="L170" s="31"/>
      <c r="M170" s="31"/>
      <c r="N170" s="31"/>
    </row>
    <row r="171" spans="1:15" x14ac:dyDescent="0.25">
      <c r="A171" s="11"/>
      <c r="B171" s="11"/>
      <c r="C171" s="11"/>
      <c r="D171" s="11"/>
      <c r="E171" s="31"/>
      <c r="F171" s="31"/>
      <c r="G171" s="31"/>
      <c r="H171" s="31"/>
      <c r="I171" s="31"/>
      <c r="J171" s="31"/>
      <c r="K171" s="31"/>
      <c r="L171" s="31"/>
      <c r="M171" s="31"/>
      <c r="N171" s="31"/>
    </row>
    <row r="172" spans="1:15" x14ac:dyDescent="0.25">
      <c r="A172" s="11"/>
      <c r="B172" s="11"/>
      <c r="C172" s="11"/>
      <c r="D172" s="11"/>
      <c r="E172" s="31"/>
      <c r="F172" s="31"/>
      <c r="G172" s="31"/>
      <c r="H172" s="31"/>
      <c r="I172" s="31"/>
      <c r="J172" s="31"/>
      <c r="K172" s="31"/>
      <c r="L172" s="31"/>
      <c r="M172" s="31"/>
      <c r="N172" s="31"/>
    </row>
    <row r="173" spans="1:15" x14ac:dyDescent="0.25">
      <c r="A173" s="11"/>
      <c r="B173" s="11"/>
      <c r="C173" s="11"/>
      <c r="D173" s="11"/>
      <c r="E173" s="31"/>
      <c r="F173" s="31"/>
      <c r="G173" s="31"/>
      <c r="H173" s="31"/>
      <c r="I173" s="31"/>
      <c r="J173" s="31"/>
      <c r="K173" s="31"/>
      <c r="L173" s="31"/>
      <c r="M173" s="31"/>
      <c r="N173" s="31"/>
    </row>
    <row r="174" spans="1:15" ht="18.75" x14ac:dyDescent="0.3">
      <c r="A174" s="3" t="s">
        <v>135</v>
      </c>
      <c r="B174" s="3"/>
      <c r="C174" s="3"/>
      <c r="E174" s="93"/>
      <c r="F174" s="93"/>
      <c r="G174" s="138" t="s">
        <v>136</v>
      </c>
      <c r="H174" s="93"/>
      <c r="I174" s="93"/>
      <c r="J174" s="93"/>
      <c r="K174" s="93"/>
      <c r="L174" s="93"/>
      <c r="M174" s="93"/>
      <c r="N174" s="93"/>
    </row>
    <row r="175" spans="1:15" x14ac:dyDescent="0.25">
      <c r="E175" s="93"/>
      <c r="F175" s="93"/>
      <c r="G175" s="93"/>
      <c r="H175" s="93"/>
      <c r="I175" s="93"/>
      <c r="J175" s="93"/>
      <c r="K175" s="93"/>
      <c r="L175" s="93"/>
      <c r="M175" s="93"/>
      <c r="N175" s="93"/>
    </row>
    <row r="176" spans="1:15" x14ac:dyDescent="0.25">
      <c r="E176" s="93"/>
      <c r="F176" s="93"/>
      <c r="G176" s="93"/>
      <c r="H176" s="93"/>
      <c r="I176" s="93"/>
      <c r="J176" s="93"/>
      <c r="K176" s="93"/>
      <c r="L176" s="93"/>
      <c r="M176" s="93"/>
      <c r="N176" s="93"/>
    </row>
    <row r="177" spans="1:14" x14ac:dyDescent="0.25">
      <c r="E177" s="93"/>
      <c r="F177" s="93"/>
      <c r="G177" s="93"/>
      <c r="H177" s="93"/>
      <c r="I177" s="93"/>
      <c r="J177" s="93"/>
      <c r="K177" s="93"/>
      <c r="L177" s="93"/>
      <c r="M177" s="93"/>
      <c r="N177" s="93"/>
    </row>
    <row r="178" spans="1:14" x14ac:dyDescent="0.25">
      <c r="E178" s="93"/>
      <c r="F178" s="93"/>
      <c r="G178" s="93"/>
      <c r="H178" s="93"/>
      <c r="I178" s="93"/>
      <c r="J178" s="93"/>
      <c r="K178" s="93"/>
      <c r="L178" s="93"/>
      <c r="M178" s="93"/>
      <c r="N178" s="93"/>
    </row>
    <row r="179" spans="1:14" x14ac:dyDescent="0.25">
      <c r="E179" s="93"/>
      <c r="F179" s="93"/>
      <c r="G179" s="93"/>
      <c r="H179" s="93"/>
      <c r="I179" s="93"/>
      <c r="J179" s="93"/>
      <c r="K179" s="93"/>
      <c r="L179" s="93"/>
      <c r="M179" s="93"/>
      <c r="N179" s="93"/>
    </row>
    <row r="180" spans="1:14" x14ac:dyDescent="0.25">
      <c r="E180" s="93"/>
      <c r="F180" s="93"/>
      <c r="G180" s="93"/>
      <c r="H180" s="93"/>
      <c r="I180" s="93"/>
      <c r="J180" s="93"/>
      <c r="K180" s="93"/>
      <c r="L180" s="93"/>
      <c r="M180" s="93"/>
      <c r="N180" s="93"/>
    </row>
    <row r="181" spans="1:14" x14ac:dyDescent="0.25">
      <c r="E181" s="93"/>
      <c r="F181" s="93"/>
      <c r="G181" s="93"/>
      <c r="H181" s="93"/>
      <c r="I181" s="93"/>
      <c r="J181" s="93"/>
      <c r="K181" s="93"/>
      <c r="L181" s="93"/>
      <c r="M181" s="93"/>
      <c r="N181" s="93"/>
    </row>
    <row r="182" spans="1:14" ht="15.75" x14ac:dyDescent="0.25">
      <c r="A182" s="7" t="s">
        <v>45</v>
      </c>
      <c r="B182" s="7"/>
      <c r="E182" s="93"/>
      <c r="F182" s="93"/>
      <c r="G182" s="93"/>
      <c r="H182" s="93"/>
      <c r="I182" s="93"/>
      <c r="J182" s="93"/>
      <c r="K182" s="93"/>
      <c r="L182" s="93"/>
      <c r="M182" s="93"/>
      <c r="N182" s="93"/>
    </row>
    <row r="183" spans="1:14" ht="15.75" x14ac:dyDescent="0.25">
      <c r="A183" s="7" t="s">
        <v>137</v>
      </c>
      <c r="B183" s="7"/>
      <c r="E183" s="93"/>
      <c r="F183" s="93"/>
      <c r="G183" s="93"/>
      <c r="H183" s="93"/>
      <c r="I183" s="93"/>
      <c r="J183" s="93"/>
      <c r="K183" s="93"/>
      <c r="L183" s="93"/>
      <c r="M183" s="93"/>
      <c r="N183" s="93"/>
    </row>
    <row r="184" spans="1:14" ht="15.75" x14ac:dyDescent="0.25">
      <c r="A184" s="7" t="s">
        <v>138</v>
      </c>
      <c r="C184" s="7"/>
      <c r="E184" s="93"/>
      <c r="F184" s="93"/>
      <c r="G184" s="93"/>
      <c r="H184" s="93"/>
      <c r="I184" s="93"/>
      <c r="J184" s="93"/>
      <c r="K184" s="93"/>
      <c r="L184" s="93"/>
      <c r="M184" s="93"/>
      <c r="N184" s="93"/>
    </row>
    <row r="185" spans="1:14" ht="16.5" thickBot="1" x14ac:dyDescent="0.3">
      <c r="A185" s="2"/>
      <c r="B185" s="2"/>
      <c r="C185" s="2"/>
      <c r="E185" s="93"/>
      <c r="F185" s="93"/>
      <c r="G185" s="93"/>
      <c r="H185" s="93">
        <f>10021390+53187.4+16062.6+5450</f>
        <v>10096090</v>
      </c>
      <c r="I185" s="93">
        <f>K170/P4</f>
        <v>16832616.946107782</v>
      </c>
      <c r="J185" s="93"/>
      <c r="K185" s="93"/>
      <c r="L185" s="93"/>
      <c r="M185" s="93"/>
      <c r="N185" s="93"/>
    </row>
    <row r="186" spans="1:14" ht="15.75" thickBot="1" x14ac:dyDescent="0.3">
      <c r="E186" s="93"/>
      <c r="F186" s="93"/>
      <c r="G186" s="93"/>
      <c r="H186" s="93"/>
      <c r="I186" s="93"/>
      <c r="J186" s="93"/>
      <c r="K186" s="93"/>
      <c r="L186" s="137">
        <f>O167*J146</f>
        <v>3373256.4360000002</v>
      </c>
      <c r="M186" s="93"/>
      <c r="N186" s="93"/>
    </row>
    <row r="187" spans="1:14" x14ac:dyDescent="0.25">
      <c r="E187" s="93"/>
      <c r="F187" s="93"/>
      <c r="G187" s="93"/>
      <c r="H187" s="93">
        <f>H185-I185</f>
        <v>-6736526.9461077824</v>
      </c>
      <c r="I187" s="93"/>
      <c r="J187" s="93"/>
      <c r="K187" s="93"/>
      <c r="L187" s="93"/>
      <c r="M187" s="93"/>
      <c r="N187" s="93"/>
    </row>
    <row r="188" spans="1:14" x14ac:dyDescent="0.25">
      <c r="E188" s="93"/>
      <c r="F188" s="93"/>
      <c r="G188" s="93"/>
      <c r="H188" s="93"/>
      <c r="I188" s="93"/>
      <c r="J188" s="93"/>
      <c r="K188" s="93"/>
      <c r="L188" s="93"/>
      <c r="M188" s="93"/>
      <c r="N188" s="93"/>
    </row>
    <row r="189" spans="1:14" x14ac:dyDescent="0.25">
      <c r="E189" s="93"/>
      <c r="F189" s="93"/>
      <c r="G189" s="93"/>
      <c r="H189" s="93"/>
      <c r="I189" s="93"/>
      <c r="J189" s="93"/>
      <c r="K189" s="93"/>
      <c r="L189" s="93"/>
      <c r="M189" s="93"/>
      <c r="N189" s="93"/>
    </row>
    <row r="190" spans="1:14" x14ac:dyDescent="0.25">
      <c r="E190" s="93"/>
      <c r="F190" s="93"/>
      <c r="G190" s="93"/>
      <c r="H190" s="93"/>
      <c r="I190" s="93"/>
      <c r="J190" s="93"/>
      <c r="K190" s="93"/>
      <c r="L190" s="93"/>
      <c r="M190" s="93"/>
      <c r="N190" s="93"/>
    </row>
    <row r="191" spans="1:14" x14ac:dyDescent="0.25">
      <c r="E191" s="93"/>
      <c r="F191" s="93"/>
      <c r="G191" s="93"/>
      <c r="H191" s="93"/>
      <c r="I191" s="93"/>
      <c r="J191" s="93"/>
      <c r="K191" s="93"/>
      <c r="L191" s="93"/>
      <c r="M191" s="93"/>
      <c r="N191" s="93"/>
    </row>
    <row r="192" spans="1:14" x14ac:dyDescent="0.25">
      <c r="E192" s="93"/>
      <c r="F192" s="93"/>
      <c r="G192" s="93"/>
      <c r="H192" s="93"/>
      <c r="I192" s="93"/>
      <c r="J192" s="93"/>
      <c r="K192" s="93"/>
      <c r="L192" s="93"/>
      <c r="M192" s="93"/>
      <c r="N192" s="93"/>
    </row>
    <row r="193" spans="5:14" x14ac:dyDescent="0.25">
      <c r="E193" s="93"/>
      <c r="F193" s="93"/>
      <c r="G193" s="93"/>
      <c r="H193" s="93"/>
      <c r="I193" s="93"/>
      <c r="J193" s="93"/>
      <c r="K193" s="93"/>
      <c r="L193" s="93"/>
      <c r="M193" s="93"/>
      <c r="N193" s="93"/>
    </row>
    <row r="194" spans="5:14" x14ac:dyDescent="0.25">
      <c r="E194" s="93"/>
      <c r="F194" s="93"/>
      <c r="G194" s="93"/>
      <c r="H194" s="93"/>
      <c r="I194" s="93"/>
      <c r="J194" s="93"/>
      <c r="K194" s="93"/>
      <c r="L194" s="93"/>
      <c r="M194" s="93"/>
      <c r="N194" s="93"/>
    </row>
    <row r="195" spans="5:14" x14ac:dyDescent="0.25">
      <c r="E195" s="93"/>
      <c r="F195" s="93"/>
      <c r="G195" s="93"/>
      <c r="H195" s="93"/>
      <c r="I195" s="93"/>
      <c r="J195" s="93"/>
      <c r="K195" s="93"/>
      <c r="L195" s="93"/>
      <c r="M195" s="93"/>
      <c r="N195" s="93"/>
    </row>
    <row r="196" spans="5:14" x14ac:dyDescent="0.25">
      <c r="E196" s="93"/>
      <c r="F196" s="93"/>
      <c r="G196" s="93"/>
      <c r="H196" s="93"/>
      <c r="I196" s="93"/>
      <c r="J196" s="93"/>
      <c r="K196" s="93"/>
      <c r="L196" s="93"/>
      <c r="M196" s="93"/>
      <c r="N196" s="93"/>
    </row>
    <row r="197" spans="5:14" x14ac:dyDescent="0.25">
      <c r="E197" s="93"/>
      <c r="F197" s="93"/>
      <c r="G197" s="93"/>
      <c r="H197" s="93"/>
      <c r="I197" s="93"/>
      <c r="J197" s="93"/>
      <c r="K197" s="93"/>
      <c r="L197" s="93"/>
      <c r="M197" s="93"/>
      <c r="N197" s="93"/>
    </row>
    <row r="198" spans="5:14" x14ac:dyDescent="0.25">
      <c r="E198" s="93"/>
      <c r="F198" s="93"/>
      <c r="G198" s="93"/>
      <c r="H198" s="93"/>
      <c r="I198" s="93"/>
      <c r="J198" s="93"/>
      <c r="K198" s="93"/>
      <c r="L198" s="93"/>
      <c r="M198" s="93"/>
      <c r="N198" s="93"/>
    </row>
    <row r="199" spans="5:14" x14ac:dyDescent="0.25">
      <c r="E199" s="93"/>
      <c r="F199" s="93"/>
      <c r="G199" s="93"/>
      <c r="H199" s="93"/>
      <c r="I199" s="93"/>
      <c r="J199" s="93"/>
      <c r="K199" s="93"/>
      <c r="L199" s="93"/>
      <c r="M199" s="93"/>
      <c r="N199" s="93"/>
    </row>
    <row r="200" spans="5:14" x14ac:dyDescent="0.25">
      <c r="E200" s="93"/>
      <c r="F200" s="93"/>
      <c r="G200" s="93"/>
      <c r="H200" s="93"/>
      <c r="I200" s="93"/>
      <c r="J200" s="93"/>
      <c r="K200" s="93"/>
      <c r="L200" s="93"/>
      <c r="M200" s="93"/>
      <c r="N200" s="93"/>
    </row>
    <row r="201" spans="5:14" x14ac:dyDescent="0.25">
      <c r="E201" s="93"/>
      <c r="F201" s="93"/>
      <c r="G201" s="93"/>
      <c r="H201" s="93"/>
      <c r="I201" s="93"/>
      <c r="J201" s="93"/>
      <c r="K201" s="93"/>
      <c r="L201" s="93"/>
      <c r="M201" s="93"/>
      <c r="N201" s="93"/>
    </row>
    <row r="202" spans="5:14" x14ac:dyDescent="0.25">
      <c r="E202" s="93"/>
      <c r="F202" s="93"/>
      <c r="G202" s="93"/>
      <c r="H202" s="93"/>
      <c r="I202" s="93"/>
      <c r="J202" s="93"/>
      <c r="K202" s="93"/>
      <c r="L202" s="93"/>
      <c r="M202" s="93"/>
      <c r="N202" s="93"/>
    </row>
    <row r="203" spans="5:14" x14ac:dyDescent="0.25">
      <c r="E203" s="93"/>
      <c r="F203" s="93"/>
      <c r="G203" s="93"/>
      <c r="H203" s="93"/>
      <c r="I203" s="93"/>
      <c r="J203" s="93"/>
      <c r="K203" s="93"/>
      <c r="L203" s="93"/>
      <c r="M203" s="93"/>
      <c r="N203" s="93"/>
    </row>
    <row r="204" spans="5:14" x14ac:dyDescent="0.25">
      <c r="E204" s="93"/>
      <c r="F204" s="93"/>
      <c r="G204" s="93"/>
      <c r="H204" s="93"/>
      <c r="I204" s="93"/>
      <c r="J204" s="93"/>
      <c r="K204" s="93"/>
      <c r="L204" s="93"/>
      <c r="M204" s="93"/>
      <c r="N204" s="93"/>
    </row>
    <row r="205" spans="5:14" x14ac:dyDescent="0.25">
      <c r="E205" s="93"/>
      <c r="F205" s="93"/>
      <c r="G205" s="93"/>
      <c r="H205" s="93"/>
      <c r="I205" s="93"/>
      <c r="J205" s="93"/>
      <c r="K205" s="93"/>
      <c r="L205" s="93"/>
      <c r="M205" s="93"/>
      <c r="N205" s="93"/>
    </row>
    <row r="206" spans="5:14" x14ac:dyDescent="0.25">
      <c r="E206" s="93"/>
      <c r="F206" s="93"/>
      <c r="G206" s="93"/>
      <c r="H206" s="93"/>
      <c r="I206" s="93"/>
      <c r="J206" s="93"/>
      <c r="K206" s="93"/>
      <c r="L206" s="93"/>
      <c r="M206" s="93"/>
      <c r="N206" s="93"/>
    </row>
    <row r="207" spans="5:14" x14ac:dyDescent="0.25">
      <c r="E207" s="93"/>
      <c r="F207" s="93"/>
      <c r="G207" s="93"/>
      <c r="H207" s="93"/>
      <c r="I207" s="93"/>
      <c r="J207" s="93"/>
      <c r="K207" s="93"/>
      <c r="L207" s="93"/>
      <c r="M207" s="93"/>
      <c r="N207" s="93"/>
    </row>
    <row r="208" spans="5:14" x14ac:dyDescent="0.25">
      <c r="E208" s="93"/>
      <c r="F208" s="93"/>
      <c r="G208" s="93"/>
      <c r="H208" s="93"/>
      <c r="I208" s="93"/>
      <c r="J208" s="93"/>
      <c r="K208" s="93"/>
      <c r="L208" s="93"/>
      <c r="M208" s="93"/>
      <c r="N208" s="93"/>
    </row>
    <row r="209" spans="5:14" x14ac:dyDescent="0.25">
      <c r="E209" s="93"/>
      <c r="F209" s="93"/>
      <c r="G209" s="93"/>
      <c r="H209" s="93"/>
      <c r="I209" s="93"/>
      <c r="J209" s="93"/>
      <c r="K209" s="93"/>
      <c r="L209" s="93"/>
      <c r="M209" s="93"/>
      <c r="N209" s="93"/>
    </row>
    <row r="210" spans="5:14" x14ac:dyDescent="0.25">
      <c r="E210" s="93"/>
      <c r="F210" s="93"/>
      <c r="G210" s="93"/>
      <c r="H210" s="93"/>
      <c r="I210" s="93"/>
      <c r="J210" s="93"/>
      <c r="K210" s="93"/>
      <c r="L210" s="93"/>
      <c r="M210" s="93"/>
      <c r="N210" s="93"/>
    </row>
  </sheetData>
  <mergeCells count="162">
    <mergeCell ref="A152:E152"/>
    <mergeCell ref="A153:E153"/>
    <mergeCell ref="A154:E154"/>
    <mergeCell ref="A155:H155"/>
    <mergeCell ref="A163:M163"/>
    <mergeCell ref="A165:C165"/>
    <mergeCell ref="A157:L157"/>
    <mergeCell ref="A158:E158"/>
    <mergeCell ref="A159:E159"/>
    <mergeCell ref="A160:E160"/>
    <mergeCell ref="A161:H161"/>
    <mergeCell ref="D165:N165"/>
    <mergeCell ref="A146:E146"/>
    <mergeCell ref="A138:E138"/>
    <mergeCell ref="A139:E139"/>
    <mergeCell ref="A136:M136"/>
    <mergeCell ref="A140:E140"/>
    <mergeCell ref="A144:L144"/>
    <mergeCell ref="A147:H147"/>
    <mergeCell ref="A149:H149"/>
    <mergeCell ref="A151:L151"/>
    <mergeCell ref="A123:M123"/>
    <mergeCell ref="A132:E132"/>
    <mergeCell ref="A133:E133"/>
    <mergeCell ref="A134:E134"/>
    <mergeCell ref="A125:E125"/>
    <mergeCell ref="A126:E126"/>
    <mergeCell ref="A127:E127"/>
    <mergeCell ref="A130:L130"/>
    <mergeCell ref="A145:E145"/>
    <mergeCell ref="A118:E118"/>
    <mergeCell ref="A119:E119"/>
    <mergeCell ref="A120:E120"/>
    <mergeCell ref="A121:E121"/>
    <mergeCell ref="A112:E112"/>
    <mergeCell ref="A113:E113"/>
    <mergeCell ref="A114:E114"/>
    <mergeCell ref="A115:E115"/>
    <mergeCell ref="A116:E116"/>
    <mergeCell ref="A117:E117"/>
    <mergeCell ref="A104:E104"/>
    <mergeCell ref="A105:E105"/>
    <mergeCell ref="A111:E111"/>
    <mergeCell ref="A95:E95"/>
    <mergeCell ref="A97:E97"/>
    <mergeCell ref="A98:E98"/>
    <mergeCell ref="A99:E99"/>
    <mergeCell ref="A102:E102"/>
    <mergeCell ref="A101:E101"/>
    <mergeCell ref="A106:E106"/>
    <mergeCell ref="A107:E107"/>
    <mergeCell ref="A108:E108"/>
    <mergeCell ref="A109:E109"/>
    <mergeCell ref="A110:E110"/>
    <mergeCell ref="A93:E93"/>
    <mergeCell ref="A94:E94"/>
    <mergeCell ref="A80:E80"/>
    <mergeCell ref="A85:E85"/>
    <mergeCell ref="A84:E84"/>
    <mergeCell ref="A103:E103"/>
    <mergeCell ref="A79:E79"/>
    <mergeCell ref="A77:E77"/>
    <mergeCell ref="A78:E78"/>
    <mergeCell ref="A82:N82"/>
    <mergeCell ref="A83:E83"/>
    <mergeCell ref="A86:E86"/>
    <mergeCell ref="A87:E87"/>
    <mergeCell ref="F87:I87"/>
    <mergeCell ref="A91:M91"/>
    <mergeCell ref="A96:E96"/>
    <mergeCell ref="A100:E100"/>
    <mergeCell ref="A75:M75"/>
    <mergeCell ref="A68:M68"/>
    <mergeCell ref="A70:E70"/>
    <mergeCell ref="A71:E71"/>
    <mergeCell ref="A72:E72"/>
    <mergeCell ref="A65:E65"/>
    <mergeCell ref="A66:E66"/>
    <mergeCell ref="A54:E54"/>
    <mergeCell ref="A55:E55"/>
    <mergeCell ref="A63:E63"/>
    <mergeCell ref="A64:E64"/>
    <mergeCell ref="A58:M58"/>
    <mergeCell ref="A59:E59"/>
    <mergeCell ref="A60:E60"/>
    <mergeCell ref="A61:E61"/>
    <mergeCell ref="A62:E62"/>
    <mergeCell ref="A49:E49"/>
    <mergeCell ref="A50:E50"/>
    <mergeCell ref="A51:E51"/>
    <mergeCell ref="A52:E52"/>
    <mergeCell ref="A53:E53"/>
    <mergeCell ref="A42:E42"/>
    <mergeCell ref="G42:L42"/>
    <mergeCell ref="A43:E43"/>
    <mergeCell ref="G43:L43"/>
    <mergeCell ref="A44:E44"/>
    <mergeCell ref="G44:L44"/>
    <mergeCell ref="A47:M47"/>
    <mergeCell ref="A48:E48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26:E26"/>
    <mergeCell ref="G26:L26"/>
    <mergeCell ref="A27:E27"/>
    <mergeCell ref="G27:L27"/>
    <mergeCell ref="A28:E28"/>
    <mergeCell ref="A29:E29"/>
    <mergeCell ref="G29:L29"/>
    <mergeCell ref="A23:E23"/>
    <mergeCell ref="G23:L23"/>
    <mergeCell ref="A24:E24"/>
    <mergeCell ref="G24:L24"/>
    <mergeCell ref="A25:E25"/>
    <mergeCell ref="G25:L25"/>
    <mergeCell ref="A20:E20"/>
    <mergeCell ref="G20:L20"/>
    <mergeCell ref="A21:E21"/>
    <mergeCell ref="G21:L21"/>
    <mergeCell ref="A22:E22"/>
    <mergeCell ref="G22:L22"/>
    <mergeCell ref="A17:E17"/>
    <mergeCell ref="G17:L17"/>
    <mergeCell ref="A18:E18"/>
    <mergeCell ref="G18:L18"/>
    <mergeCell ref="A19:E19"/>
    <mergeCell ref="G19:L19"/>
    <mergeCell ref="A6:C6"/>
    <mergeCell ref="E6:G6"/>
    <mergeCell ref="A13:M13"/>
    <mergeCell ref="A15:M15"/>
    <mergeCell ref="A2:D2"/>
    <mergeCell ref="E2:H2"/>
    <mergeCell ref="A3:B3"/>
    <mergeCell ref="E3:F3"/>
    <mergeCell ref="A4:C4"/>
    <mergeCell ref="E4:G4"/>
    <mergeCell ref="J4:M4"/>
    <mergeCell ref="A8:N8"/>
    <mergeCell ref="A9:N9"/>
  </mergeCells>
  <pageMargins left="0.70866141732283472" right="0.70866141732283472" top="0.22" bottom="0.16" header="0.15" footer="0.15"/>
  <pageSetup paperSize="9" scale="59" orientation="landscape" horizontalDpi="180" verticalDpi="180" r:id="rId1"/>
  <rowBreaks count="2" manualBreakCount="2">
    <brk id="57" max="14" man="1"/>
    <brk id="80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05"/>
  <sheetViews>
    <sheetView view="pageBreakPreview" topLeftCell="A167" zoomScale="70" zoomScaleNormal="90" zoomScaleSheetLayoutView="70" workbookViewId="0">
      <selection activeCell="L201" sqref="L201"/>
    </sheetView>
  </sheetViews>
  <sheetFormatPr defaultRowHeight="15" x14ac:dyDescent="0.2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3.85546875" customWidth="1"/>
    <col min="12" max="12" width="16" customWidth="1"/>
    <col min="13" max="13" width="12.140625" customWidth="1"/>
    <col min="14" max="14" width="13.85546875" customWidth="1"/>
    <col min="15" max="15" width="10.7109375" bestFit="1" customWidth="1"/>
  </cols>
  <sheetData>
    <row r="2" spans="1:16" ht="15.75" x14ac:dyDescent="0.25">
      <c r="A2" s="168"/>
      <c r="B2" s="168"/>
      <c r="C2" s="168"/>
      <c r="D2" s="168"/>
      <c r="E2" s="168"/>
      <c r="F2" s="168"/>
      <c r="G2" s="168"/>
      <c r="H2" s="168"/>
    </row>
    <row r="3" spans="1:16" ht="15.75" x14ac:dyDescent="0.25">
      <c r="A3" s="168"/>
      <c r="B3" s="168"/>
      <c r="C3" s="27"/>
      <c r="D3" s="27"/>
      <c r="E3" s="168"/>
      <c r="F3" s="168"/>
      <c r="G3" s="27"/>
      <c r="H3" s="27"/>
    </row>
    <row r="4" spans="1:16" ht="40.5" customHeight="1" x14ac:dyDescent="0.25">
      <c r="A4" s="170"/>
      <c r="B4" s="170"/>
      <c r="C4" s="170"/>
      <c r="D4" s="47"/>
      <c r="E4" s="170"/>
      <c r="F4" s="170"/>
      <c r="G4" s="170"/>
      <c r="H4" s="29"/>
      <c r="J4" s="171" t="s">
        <v>97</v>
      </c>
      <c r="K4" s="174"/>
      <c r="L4" s="174"/>
      <c r="M4" s="174"/>
      <c r="P4" s="150">
        <v>1.7399999999999999E-2</v>
      </c>
    </row>
    <row r="5" spans="1:16" ht="15.75" x14ac:dyDescent="0.25">
      <c r="A5" s="4"/>
      <c r="B5" s="4"/>
      <c r="C5" s="4"/>
      <c r="D5" s="46"/>
      <c r="E5" s="4"/>
      <c r="F5" s="4"/>
      <c r="G5" s="4"/>
      <c r="H5" s="46"/>
    </row>
    <row r="6" spans="1:16" ht="15.75" x14ac:dyDescent="0.25">
      <c r="A6" s="165"/>
      <c r="B6" s="165"/>
      <c r="C6" s="165"/>
      <c r="D6" s="46"/>
      <c r="E6" s="165"/>
      <c r="F6" s="165"/>
      <c r="G6" s="165"/>
      <c r="H6" s="46"/>
    </row>
    <row r="7" spans="1:16" x14ac:dyDescent="0.25">
      <c r="A7" s="48"/>
      <c r="B7" s="48"/>
      <c r="C7" s="48"/>
      <c r="D7" s="48"/>
      <c r="E7" s="48"/>
      <c r="F7" s="48"/>
      <c r="G7" s="48"/>
      <c r="H7" s="48"/>
    </row>
    <row r="8" spans="1:16" ht="15.75" x14ac:dyDescent="0.25">
      <c r="A8" s="175" t="s">
        <v>83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</row>
    <row r="9" spans="1:16" ht="15.75" x14ac:dyDescent="0.25">
      <c r="A9" s="175" t="s">
        <v>84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</row>
    <row r="11" spans="1:16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6" ht="15.75" x14ac:dyDescent="0.25">
      <c r="A12" s="8" t="s">
        <v>85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6" ht="31.5" customHeight="1" x14ac:dyDescent="0.25">
      <c r="A13" s="258" t="s">
        <v>98</v>
      </c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7"/>
    </row>
    <row r="14" spans="1:16" ht="15.75" x14ac:dyDescent="0.25">
      <c r="A14" s="8" t="s">
        <v>67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6" ht="32.25" customHeight="1" x14ac:dyDescent="0.25">
      <c r="A15" s="258" t="s">
        <v>99</v>
      </c>
      <c r="B15" s="260"/>
      <c r="C15" s="260"/>
      <c r="D15" s="260"/>
      <c r="E15" s="260"/>
      <c r="F15" s="260"/>
      <c r="G15" s="260"/>
      <c r="H15" s="260"/>
      <c r="I15" s="260"/>
      <c r="J15" s="260"/>
      <c r="K15" s="260"/>
      <c r="L15" s="260"/>
      <c r="M15" s="260"/>
      <c r="N15" s="7"/>
    </row>
    <row r="16" spans="1:16" ht="15.75" x14ac:dyDescent="0.25">
      <c r="A16" s="8" t="s">
        <v>92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 x14ac:dyDescent="0.25">
      <c r="A17" s="166" t="s">
        <v>75</v>
      </c>
      <c r="B17" s="166"/>
      <c r="C17" s="166"/>
      <c r="D17" s="166"/>
      <c r="E17" s="166"/>
      <c r="F17" s="16" t="s">
        <v>74</v>
      </c>
      <c r="G17" s="167" t="s">
        <v>76</v>
      </c>
      <c r="H17" s="167"/>
      <c r="I17" s="167"/>
      <c r="J17" s="167"/>
      <c r="K17" s="167"/>
      <c r="L17" s="167"/>
      <c r="M17" s="16" t="s">
        <v>74</v>
      </c>
      <c r="N17" s="31"/>
    </row>
    <row r="18" spans="1:14" x14ac:dyDescent="0.25">
      <c r="A18" s="176" t="s">
        <v>100</v>
      </c>
      <c r="B18" s="176"/>
      <c r="C18" s="176"/>
      <c r="D18" s="176"/>
      <c r="E18" s="176"/>
      <c r="F18" s="74">
        <f>3*P4</f>
        <v>5.2199999999999996E-2</v>
      </c>
      <c r="G18" s="180" t="s">
        <v>1</v>
      </c>
      <c r="H18" s="180"/>
      <c r="I18" s="180"/>
      <c r="J18" s="180"/>
      <c r="K18" s="180"/>
      <c r="L18" s="180"/>
      <c r="M18" s="87">
        <f>1*P4</f>
        <v>1.7399999999999999E-2</v>
      </c>
      <c r="N18" s="31"/>
    </row>
    <row r="19" spans="1:14" x14ac:dyDescent="0.25">
      <c r="A19" s="176" t="s">
        <v>101</v>
      </c>
      <c r="B19" s="176"/>
      <c r="C19" s="176"/>
      <c r="D19" s="176"/>
      <c r="E19" s="176"/>
      <c r="F19" s="74">
        <f>2*P4</f>
        <v>3.4799999999999998E-2</v>
      </c>
      <c r="G19" s="181" t="s">
        <v>105</v>
      </c>
      <c r="H19" s="182"/>
      <c r="I19" s="182"/>
      <c r="J19" s="182"/>
      <c r="K19" s="182"/>
      <c r="L19" s="183"/>
      <c r="M19" s="87">
        <f>1*P4</f>
        <v>1.7399999999999999E-2</v>
      </c>
      <c r="N19" s="31"/>
    </row>
    <row r="20" spans="1:14" x14ac:dyDescent="0.25">
      <c r="A20" s="176" t="s">
        <v>102</v>
      </c>
      <c r="B20" s="176"/>
      <c r="C20" s="176"/>
      <c r="D20" s="176"/>
      <c r="E20" s="176"/>
      <c r="F20" s="74">
        <f>2*P4</f>
        <v>3.4799999999999998E-2</v>
      </c>
      <c r="G20" s="184" t="s">
        <v>106</v>
      </c>
      <c r="H20" s="184"/>
      <c r="I20" s="184"/>
      <c r="J20" s="184"/>
      <c r="K20" s="184"/>
      <c r="L20" s="184"/>
      <c r="M20" s="87">
        <f>1*P4</f>
        <v>1.7399999999999999E-2</v>
      </c>
      <c r="N20" s="31"/>
    </row>
    <row r="21" spans="1:14" x14ac:dyDescent="0.25">
      <c r="A21" s="176" t="s">
        <v>103</v>
      </c>
      <c r="B21" s="176"/>
      <c r="C21" s="176"/>
      <c r="D21" s="176"/>
      <c r="E21" s="176"/>
      <c r="F21" s="74">
        <f>7*P4</f>
        <v>0.12179999999999999</v>
      </c>
      <c r="G21" s="177" t="s">
        <v>80</v>
      </c>
      <c r="H21" s="178"/>
      <c r="I21" s="178"/>
      <c r="J21" s="178"/>
      <c r="K21" s="178"/>
      <c r="L21" s="179"/>
      <c r="M21" s="87">
        <f>0.5*P4</f>
        <v>8.6999999999999994E-3</v>
      </c>
      <c r="N21" s="31"/>
    </row>
    <row r="22" spans="1:14" x14ac:dyDescent="0.25">
      <c r="A22" s="176" t="s">
        <v>104</v>
      </c>
      <c r="B22" s="176"/>
      <c r="C22" s="176"/>
      <c r="D22" s="176"/>
      <c r="E22" s="176"/>
      <c r="F22" s="74">
        <f>1*P4</f>
        <v>1.7399999999999999E-2</v>
      </c>
      <c r="G22" s="180" t="s">
        <v>107</v>
      </c>
      <c r="H22" s="180"/>
      <c r="I22" s="180"/>
      <c r="J22" s="180"/>
      <c r="K22" s="180"/>
      <c r="L22" s="180"/>
      <c r="M22" s="87">
        <f>2*P4</f>
        <v>3.4799999999999998E-2</v>
      </c>
      <c r="N22" s="31"/>
    </row>
    <row r="23" spans="1:14" x14ac:dyDescent="0.25">
      <c r="A23" s="176"/>
      <c r="B23" s="176"/>
      <c r="C23" s="176"/>
      <c r="D23" s="176"/>
      <c r="E23" s="176"/>
      <c r="F23" s="71"/>
      <c r="G23" s="180"/>
      <c r="H23" s="180"/>
      <c r="I23" s="180"/>
      <c r="J23" s="180"/>
      <c r="K23" s="180"/>
      <c r="L23" s="180"/>
      <c r="M23" s="71"/>
      <c r="N23" s="31"/>
    </row>
    <row r="24" spans="1:14" ht="15.75" customHeight="1" x14ac:dyDescent="0.25">
      <c r="A24" s="176"/>
      <c r="B24" s="176"/>
      <c r="C24" s="176"/>
      <c r="D24" s="176"/>
      <c r="E24" s="176"/>
      <c r="F24" s="71"/>
      <c r="G24" s="180"/>
      <c r="H24" s="180"/>
      <c r="I24" s="180"/>
      <c r="J24" s="180"/>
      <c r="K24" s="180"/>
      <c r="L24" s="180"/>
      <c r="M24" s="71"/>
      <c r="N24" s="31"/>
    </row>
    <row r="25" spans="1:14" ht="15.75" hidden="1" customHeight="1" x14ac:dyDescent="0.25">
      <c r="A25" s="188"/>
      <c r="B25" s="189"/>
      <c r="C25" s="189"/>
      <c r="D25" s="189"/>
      <c r="E25" s="190"/>
      <c r="F25" s="71"/>
      <c r="G25" s="185"/>
      <c r="H25" s="186"/>
      <c r="I25" s="186"/>
      <c r="J25" s="186"/>
      <c r="K25" s="186"/>
      <c r="L25" s="187"/>
      <c r="M25" s="71"/>
      <c r="N25" s="31"/>
    </row>
    <row r="26" spans="1:14" ht="15.75" customHeight="1" x14ac:dyDescent="0.25">
      <c r="A26" s="188"/>
      <c r="B26" s="189"/>
      <c r="C26" s="189"/>
      <c r="D26" s="189"/>
      <c r="E26" s="190"/>
      <c r="F26" s="71"/>
      <c r="G26" s="185"/>
      <c r="H26" s="186"/>
      <c r="I26" s="186"/>
      <c r="J26" s="186"/>
      <c r="K26" s="186"/>
      <c r="L26" s="187"/>
      <c r="M26" s="71"/>
      <c r="N26" s="31"/>
    </row>
    <row r="27" spans="1:14" ht="15.75" hidden="1" customHeight="1" x14ac:dyDescent="0.25">
      <c r="A27" s="188"/>
      <c r="B27" s="189"/>
      <c r="C27" s="189"/>
      <c r="D27" s="189"/>
      <c r="E27" s="190"/>
      <c r="F27" s="36"/>
      <c r="G27" s="185"/>
      <c r="H27" s="186"/>
      <c r="I27" s="186"/>
      <c r="J27" s="186"/>
      <c r="K27" s="186"/>
      <c r="L27" s="187"/>
      <c r="M27" s="36"/>
      <c r="N27" s="31"/>
    </row>
    <row r="28" spans="1:14" ht="15.75" customHeight="1" x14ac:dyDescent="0.25">
      <c r="A28" s="188"/>
      <c r="B28" s="189"/>
      <c r="C28" s="189"/>
      <c r="D28" s="189"/>
      <c r="E28" s="190"/>
      <c r="F28" s="36"/>
      <c r="G28" s="97"/>
      <c r="H28" s="97"/>
      <c r="I28" s="97"/>
      <c r="J28" s="97"/>
      <c r="K28" s="97"/>
      <c r="L28" s="97"/>
      <c r="M28" s="36"/>
      <c r="N28" s="31"/>
    </row>
    <row r="29" spans="1:14" ht="15.75" customHeight="1" x14ac:dyDescent="0.25">
      <c r="A29" s="188"/>
      <c r="B29" s="189"/>
      <c r="C29" s="189"/>
      <c r="D29" s="189"/>
      <c r="E29" s="190"/>
      <c r="F29" s="36"/>
      <c r="G29" s="185"/>
      <c r="H29" s="186"/>
      <c r="I29" s="186"/>
      <c r="J29" s="186"/>
      <c r="K29" s="186"/>
      <c r="L29" s="187"/>
      <c r="M29" s="36"/>
      <c r="N29" s="31"/>
    </row>
    <row r="30" spans="1:14" ht="15.75" hidden="1" customHeight="1" x14ac:dyDescent="0.25">
      <c r="A30" s="188"/>
      <c r="B30" s="189"/>
      <c r="C30" s="189"/>
      <c r="D30" s="189"/>
      <c r="E30" s="190"/>
      <c r="F30" s="36"/>
      <c r="G30" s="185"/>
      <c r="H30" s="186"/>
      <c r="I30" s="186"/>
      <c r="J30" s="186"/>
      <c r="K30" s="186"/>
      <c r="L30" s="187"/>
      <c r="M30" s="36"/>
      <c r="N30" s="31"/>
    </row>
    <row r="31" spans="1:14" ht="15.75" hidden="1" customHeight="1" x14ac:dyDescent="0.25">
      <c r="A31" s="188"/>
      <c r="B31" s="189"/>
      <c r="C31" s="189"/>
      <c r="D31" s="189"/>
      <c r="E31" s="190"/>
      <c r="F31" s="36"/>
      <c r="G31" s="185"/>
      <c r="H31" s="186"/>
      <c r="I31" s="186"/>
      <c r="J31" s="186"/>
      <c r="K31" s="186"/>
      <c r="L31" s="187"/>
      <c r="M31" s="36"/>
      <c r="N31" s="31"/>
    </row>
    <row r="32" spans="1:14" ht="15.75" hidden="1" customHeight="1" x14ac:dyDescent="0.25">
      <c r="A32" s="188"/>
      <c r="B32" s="189"/>
      <c r="C32" s="189"/>
      <c r="D32" s="189"/>
      <c r="E32" s="190"/>
      <c r="F32" s="36"/>
      <c r="G32" s="185"/>
      <c r="H32" s="186"/>
      <c r="I32" s="186"/>
      <c r="J32" s="186"/>
      <c r="K32" s="186"/>
      <c r="L32" s="187"/>
      <c r="M32" s="36"/>
      <c r="N32" s="31"/>
    </row>
    <row r="33" spans="1:16" ht="15.75" hidden="1" customHeight="1" x14ac:dyDescent="0.25">
      <c r="A33" s="188"/>
      <c r="B33" s="189"/>
      <c r="C33" s="189"/>
      <c r="D33" s="189"/>
      <c r="E33" s="190"/>
      <c r="F33" s="36"/>
      <c r="G33" s="185"/>
      <c r="H33" s="186"/>
      <c r="I33" s="186"/>
      <c r="J33" s="186"/>
      <c r="K33" s="186"/>
      <c r="L33" s="187"/>
      <c r="M33" s="36"/>
      <c r="N33" s="31"/>
    </row>
    <row r="34" spans="1:16" ht="15.75" hidden="1" customHeight="1" x14ac:dyDescent="0.25">
      <c r="A34" s="188"/>
      <c r="B34" s="189"/>
      <c r="C34" s="189"/>
      <c r="D34" s="189"/>
      <c r="E34" s="190"/>
      <c r="F34" s="36"/>
      <c r="G34" s="185"/>
      <c r="H34" s="186"/>
      <c r="I34" s="186"/>
      <c r="J34" s="186"/>
      <c r="K34" s="186"/>
      <c r="L34" s="187"/>
      <c r="M34" s="36"/>
      <c r="N34" s="31"/>
    </row>
    <row r="35" spans="1:16" ht="15.75" hidden="1" customHeight="1" x14ac:dyDescent="0.25">
      <c r="A35" s="188"/>
      <c r="B35" s="189"/>
      <c r="C35" s="189"/>
      <c r="D35" s="189"/>
      <c r="E35" s="190"/>
      <c r="F35" s="36"/>
      <c r="G35" s="185"/>
      <c r="H35" s="186"/>
      <c r="I35" s="186"/>
      <c r="J35" s="186"/>
      <c r="K35" s="186"/>
      <c r="L35" s="187"/>
      <c r="M35" s="36"/>
      <c r="N35" s="31"/>
    </row>
    <row r="36" spans="1:16" x14ac:dyDescent="0.25">
      <c r="A36" s="192"/>
      <c r="B36" s="192"/>
      <c r="C36" s="192"/>
      <c r="D36" s="192"/>
      <c r="E36" s="192"/>
      <c r="F36" s="36"/>
      <c r="G36" s="180"/>
      <c r="H36" s="180"/>
      <c r="I36" s="180"/>
      <c r="J36" s="180"/>
      <c r="K36" s="180"/>
      <c r="L36" s="180"/>
      <c r="M36" s="36"/>
      <c r="N36" s="31"/>
    </row>
    <row r="37" spans="1:16" x14ac:dyDescent="0.25">
      <c r="A37" s="192"/>
      <c r="B37" s="192"/>
      <c r="C37" s="192"/>
      <c r="D37" s="192"/>
      <c r="E37" s="192"/>
      <c r="F37" s="36"/>
      <c r="G37" s="180"/>
      <c r="H37" s="180"/>
      <c r="I37" s="180"/>
      <c r="J37" s="180"/>
      <c r="K37" s="180"/>
      <c r="L37" s="180"/>
      <c r="M37" s="36"/>
      <c r="N37" s="31"/>
    </row>
    <row r="38" spans="1:16" x14ac:dyDescent="0.25">
      <c r="A38" s="191"/>
      <c r="B38" s="191"/>
      <c r="C38" s="191"/>
      <c r="D38" s="191"/>
      <c r="E38" s="191"/>
      <c r="F38" s="36"/>
      <c r="G38" s="180"/>
      <c r="H38" s="180"/>
      <c r="I38" s="180"/>
      <c r="J38" s="180"/>
      <c r="K38" s="180"/>
      <c r="L38" s="180"/>
      <c r="M38" s="36"/>
      <c r="N38" s="31"/>
    </row>
    <row r="39" spans="1:16" x14ac:dyDescent="0.25">
      <c r="A39" s="191"/>
      <c r="B39" s="191"/>
      <c r="C39" s="191"/>
      <c r="D39" s="191"/>
      <c r="E39" s="191"/>
      <c r="F39" s="36"/>
      <c r="G39" s="180"/>
      <c r="H39" s="180"/>
      <c r="I39" s="180"/>
      <c r="J39" s="180"/>
      <c r="K39" s="180"/>
      <c r="L39" s="180"/>
      <c r="M39" s="36"/>
      <c r="N39" s="31"/>
    </row>
    <row r="40" spans="1:16" x14ac:dyDescent="0.25">
      <c r="A40" s="191"/>
      <c r="B40" s="191"/>
      <c r="C40" s="191"/>
      <c r="D40" s="191"/>
      <c r="E40" s="191"/>
      <c r="F40" s="36"/>
      <c r="G40" s="180"/>
      <c r="H40" s="180"/>
      <c r="I40" s="180"/>
      <c r="J40" s="180"/>
      <c r="K40" s="180"/>
      <c r="L40" s="180"/>
      <c r="M40" s="36"/>
      <c r="N40" s="31"/>
    </row>
    <row r="41" spans="1:16" x14ac:dyDescent="0.25">
      <c r="A41" s="191"/>
      <c r="B41" s="191"/>
      <c r="C41" s="191"/>
      <c r="D41" s="191"/>
      <c r="E41" s="191"/>
      <c r="F41" s="36"/>
      <c r="G41" s="185"/>
      <c r="H41" s="186"/>
      <c r="I41" s="186"/>
      <c r="J41" s="186"/>
      <c r="K41" s="186"/>
      <c r="L41" s="187"/>
      <c r="M41" s="36"/>
      <c r="N41" s="31"/>
    </row>
    <row r="42" spans="1:16" ht="15" customHeight="1" x14ac:dyDescent="0.25">
      <c r="A42" s="191"/>
      <c r="B42" s="191"/>
      <c r="C42" s="191"/>
      <c r="D42" s="191"/>
      <c r="E42" s="191"/>
      <c r="F42" s="36"/>
      <c r="G42" s="185"/>
      <c r="H42" s="186"/>
      <c r="I42" s="186"/>
      <c r="J42" s="186"/>
      <c r="K42" s="186"/>
      <c r="L42" s="187"/>
      <c r="M42" s="36"/>
      <c r="N42" s="31"/>
    </row>
    <row r="43" spans="1:16" ht="15.75" customHeight="1" x14ac:dyDescent="0.25">
      <c r="A43" s="195"/>
      <c r="B43" s="196"/>
      <c r="C43" s="196"/>
      <c r="D43" s="196"/>
      <c r="E43" s="197"/>
      <c r="F43" s="36"/>
      <c r="G43" s="185"/>
      <c r="H43" s="186"/>
      <c r="I43" s="186"/>
      <c r="J43" s="186"/>
      <c r="K43" s="186"/>
      <c r="L43" s="187"/>
      <c r="M43" s="36"/>
      <c r="N43" s="31"/>
    </row>
    <row r="44" spans="1:16" x14ac:dyDescent="0.25">
      <c r="A44" s="193" t="s">
        <v>2</v>
      </c>
      <c r="B44" s="193"/>
      <c r="C44" s="193"/>
      <c r="D44" s="193"/>
      <c r="E44" s="193"/>
      <c r="F44" s="63">
        <f>SUM(F18:F43)</f>
        <v>0.26100000000000001</v>
      </c>
      <c r="G44" s="194" t="s">
        <v>2</v>
      </c>
      <c r="H44" s="194"/>
      <c r="I44" s="194"/>
      <c r="J44" s="194"/>
      <c r="K44" s="194"/>
      <c r="L44" s="194"/>
      <c r="M44" s="63">
        <f>SUM(M18:M43)</f>
        <v>9.5699999999999993E-2</v>
      </c>
      <c r="N44" s="31"/>
      <c r="O44" s="86"/>
      <c r="P44">
        <f>O44/P4</f>
        <v>0</v>
      </c>
    </row>
    <row r="45" spans="1:16" ht="27.75" customHeight="1" x14ac:dyDescent="0.25">
      <c r="A45" s="13" t="s">
        <v>155</v>
      </c>
      <c r="B45" s="13"/>
      <c r="C45" s="13"/>
      <c r="D45" s="13"/>
      <c r="E45" s="98"/>
      <c r="F45" s="31"/>
      <c r="G45" s="31"/>
      <c r="H45" s="31"/>
      <c r="I45" s="31"/>
      <c r="J45" s="31"/>
      <c r="K45" s="31"/>
      <c r="L45" s="31"/>
      <c r="M45" s="31"/>
      <c r="N45" s="31"/>
    </row>
    <row r="46" spans="1:16" ht="12.75" customHeight="1" x14ac:dyDescent="0.25">
      <c r="A46" s="13"/>
      <c r="B46" s="11"/>
      <c r="C46" s="11"/>
      <c r="D46" s="1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pans="1:16" ht="15" customHeight="1" x14ac:dyDescent="0.25">
      <c r="A47" s="204" t="s">
        <v>78</v>
      </c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31"/>
    </row>
    <row r="48" spans="1:16" ht="60" x14ac:dyDescent="0.25">
      <c r="A48" s="206" t="s">
        <v>3</v>
      </c>
      <c r="B48" s="206"/>
      <c r="C48" s="206"/>
      <c r="D48" s="206"/>
      <c r="E48" s="206"/>
      <c r="F48" s="16" t="s">
        <v>4</v>
      </c>
      <c r="G48" s="16" t="s">
        <v>0</v>
      </c>
      <c r="H48" s="16" t="s">
        <v>47</v>
      </c>
      <c r="I48" s="16" t="s">
        <v>49</v>
      </c>
      <c r="J48" s="16" t="s">
        <v>71</v>
      </c>
      <c r="K48" s="16" t="s">
        <v>82</v>
      </c>
      <c r="L48" s="16" t="s">
        <v>53</v>
      </c>
      <c r="M48" s="31"/>
      <c r="N48" s="31"/>
    </row>
    <row r="49" spans="1:14" hidden="1" x14ac:dyDescent="0.25">
      <c r="A49" s="202"/>
      <c r="B49" s="202"/>
      <c r="C49" s="202"/>
      <c r="D49" s="202"/>
      <c r="E49" s="202"/>
      <c r="F49" s="56"/>
      <c r="G49" s="56"/>
      <c r="H49" s="56"/>
      <c r="I49" s="56"/>
      <c r="J49" s="90"/>
      <c r="K49" s="90"/>
      <c r="L49" s="90"/>
      <c r="M49" s="31"/>
      <c r="N49" s="31"/>
    </row>
    <row r="50" spans="1:14" hidden="1" x14ac:dyDescent="0.25">
      <c r="A50" s="202"/>
      <c r="B50" s="202"/>
      <c r="C50" s="202"/>
      <c r="D50" s="202"/>
      <c r="E50" s="202"/>
      <c r="F50" s="56"/>
      <c r="G50" s="56"/>
      <c r="H50" s="56"/>
      <c r="I50" s="56"/>
      <c r="J50" s="90"/>
      <c r="K50" s="90"/>
      <c r="L50" s="90"/>
      <c r="M50" s="31"/>
      <c r="N50" s="31"/>
    </row>
    <row r="51" spans="1:14" x14ac:dyDescent="0.25">
      <c r="A51" s="207">
        <v>1</v>
      </c>
      <c r="B51" s="208"/>
      <c r="C51" s="208"/>
      <c r="D51" s="208"/>
      <c r="E51" s="209"/>
      <c r="F51" s="56">
        <v>2</v>
      </c>
      <c r="G51" s="56">
        <v>3</v>
      </c>
      <c r="H51" s="56" t="s">
        <v>48</v>
      </c>
      <c r="I51" s="56" t="s">
        <v>50</v>
      </c>
      <c r="J51" s="51">
        <v>6</v>
      </c>
      <c r="K51" s="51" t="s">
        <v>52</v>
      </c>
      <c r="L51" s="51" t="s">
        <v>40</v>
      </c>
      <c r="M51" s="31"/>
      <c r="N51" s="31"/>
    </row>
    <row r="52" spans="1:14" x14ac:dyDescent="0.25">
      <c r="A52" s="180" t="s">
        <v>75</v>
      </c>
      <c r="B52" s="180"/>
      <c r="C52" s="180"/>
      <c r="D52" s="180"/>
      <c r="E52" s="180"/>
      <c r="F52" s="20">
        <v>27053.18</v>
      </c>
      <c r="G52" s="20">
        <v>0.26</v>
      </c>
      <c r="H52" s="20">
        <v>84405.91</v>
      </c>
      <c r="I52" s="70">
        <v>109896.5</v>
      </c>
      <c r="J52" s="30">
        <v>59</v>
      </c>
      <c r="K52" s="20">
        <f>I52/J52</f>
        <v>1862.6525423728813</v>
      </c>
      <c r="L52" s="20">
        <f>I52/6315890.55*100</f>
        <v>1.7400000701405443</v>
      </c>
      <c r="M52" s="31"/>
      <c r="N52" s="31"/>
    </row>
    <row r="53" spans="1:14" ht="15.75" thickBot="1" x14ac:dyDescent="0.3">
      <c r="A53" s="198"/>
      <c r="B53" s="198"/>
      <c r="C53" s="198"/>
      <c r="D53" s="198"/>
      <c r="E53" s="198"/>
      <c r="F53" s="20"/>
      <c r="G53" s="20"/>
      <c r="H53" s="20"/>
      <c r="I53" s="30"/>
      <c r="J53" s="21"/>
      <c r="K53" s="17"/>
      <c r="L53" s="17"/>
      <c r="M53" s="31"/>
      <c r="N53" s="31"/>
    </row>
    <row r="54" spans="1:14" ht="15.75" hidden="1" thickBot="1" x14ac:dyDescent="0.3">
      <c r="A54" s="202"/>
      <c r="B54" s="202"/>
      <c r="C54" s="202"/>
      <c r="D54" s="202"/>
      <c r="E54" s="202"/>
      <c r="F54" s="17"/>
      <c r="G54" s="17"/>
      <c r="H54" s="17"/>
      <c r="I54" s="39"/>
      <c r="J54" s="21"/>
      <c r="K54" s="39"/>
      <c r="L54" s="17"/>
      <c r="M54" s="31"/>
      <c r="N54" s="31"/>
    </row>
    <row r="55" spans="1:14" ht="15.75" thickBot="1" x14ac:dyDescent="0.3">
      <c r="A55" s="203" t="s">
        <v>54</v>
      </c>
      <c r="B55" s="203"/>
      <c r="C55" s="203"/>
      <c r="D55" s="203"/>
      <c r="E55" s="203"/>
      <c r="F55" s="99"/>
      <c r="G55" s="99"/>
      <c r="H55" s="100"/>
      <c r="I55" s="58">
        <f>I52</f>
        <v>109896.5</v>
      </c>
      <c r="J55" s="101"/>
      <c r="K55" s="92">
        <f>K52</f>
        <v>1862.6525423728813</v>
      </c>
      <c r="L55" s="102"/>
      <c r="M55" s="31"/>
      <c r="N55" s="31"/>
    </row>
    <row r="56" spans="1:14" x14ac:dyDescent="0.25">
      <c r="A56" s="15"/>
      <c r="B56" s="15"/>
      <c r="C56" s="15"/>
      <c r="D56" s="15"/>
      <c r="E56" s="103"/>
      <c r="F56" s="104"/>
      <c r="G56" s="104"/>
      <c r="H56" s="104"/>
      <c r="I56" s="104"/>
      <c r="J56" s="105"/>
      <c r="K56" s="88"/>
      <c r="L56" s="88"/>
      <c r="M56" s="31"/>
      <c r="N56" s="31"/>
    </row>
    <row r="57" spans="1:14" ht="16.5" customHeight="1" x14ac:dyDescent="0.25">
      <c r="A57" s="15"/>
      <c r="B57" s="15"/>
      <c r="C57" s="15"/>
      <c r="D57" s="15"/>
      <c r="E57" s="103"/>
      <c r="F57" s="104"/>
      <c r="G57" s="104"/>
      <c r="H57" s="104"/>
      <c r="I57" s="104"/>
      <c r="J57" s="105"/>
      <c r="K57" s="88"/>
      <c r="L57" s="88"/>
      <c r="M57" s="31"/>
      <c r="N57" s="31"/>
    </row>
    <row r="58" spans="1:14" x14ac:dyDescent="0.25">
      <c r="A58" s="210" t="s">
        <v>6</v>
      </c>
      <c r="B58" s="210"/>
      <c r="C58" s="210"/>
      <c r="D58" s="210"/>
      <c r="E58" s="210"/>
      <c r="F58" s="210"/>
      <c r="G58" s="210"/>
      <c r="H58" s="210"/>
      <c r="I58" s="210"/>
      <c r="J58" s="210"/>
      <c r="K58" s="210"/>
      <c r="L58" s="210"/>
      <c r="M58" s="210"/>
      <c r="N58" s="31"/>
    </row>
    <row r="59" spans="1:14" ht="73.5" customHeight="1" x14ac:dyDescent="0.25">
      <c r="A59" s="206" t="s">
        <v>7</v>
      </c>
      <c r="B59" s="206"/>
      <c r="C59" s="206"/>
      <c r="D59" s="206"/>
      <c r="E59" s="206"/>
      <c r="F59" s="16" t="s">
        <v>5</v>
      </c>
      <c r="G59" s="16" t="s">
        <v>63</v>
      </c>
      <c r="H59" s="16" t="s">
        <v>44</v>
      </c>
      <c r="I59" s="16" t="s">
        <v>55</v>
      </c>
      <c r="J59" s="16" t="s">
        <v>71</v>
      </c>
      <c r="K59" s="16" t="s">
        <v>82</v>
      </c>
      <c r="L59" s="31"/>
      <c r="M59" s="31"/>
      <c r="N59" s="31"/>
    </row>
    <row r="60" spans="1:14" ht="18.75" customHeight="1" x14ac:dyDescent="0.25">
      <c r="A60" s="211">
        <v>1</v>
      </c>
      <c r="B60" s="212"/>
      <c r="C60" s="212"/>
      <c r="D60" s="212"/>
      <c r="E60" s="213"/>
      <c r="F60" s="16">
        <v>2</v>
      </c>
      <c r="G60" s="16">
        <v>3</v>
      </c>
      <c r="H60" s="44">
        <v>4</v>
      </c>
      <c r="I60" s="44">
        <v>5</v>
      </c>
      <c r="J60" s="106">
        <v>6</v>
      </c>
      <c r="K60" s="106" t="s">
        <v>52</v>
      </c>
      <c r="L60" s="31"/>
      <c r="M60" s="107"/>
      <c r="N60" s="31"/>
    </row>
    <row r="61" spans="1:14" x14ac:dyDescent="0.25">
      <c r="A61" s="215" t="s">
        <v>10</v>
      </c>
      <c r="B61" s="215"/>
      <c r="C61" s="215"/>
      <c r="D61" s="215"/>
      <c r="E61" s="215"/>
      <c r="F61" s="17" t="s">
        <v>13</v>
      </c>
      <c r="G61" s="21">
        <f>I61/H61</f>
        <v>0.20532009729095024</v>
      </c>
      <c r="H61" s="20">
        <v>8942.25</v>
      </c>
      <c r="I61" s="20">
        <f>105518.6*P4</f>
        <v>1836.0236399999999</v>
      </c>
      <c r="J61" s="30">
        <v>59</v>
      </c>
      <c r="K61" s="20">
        <f>I61/J61</f>
        <v>31.119044745762711</v>
      </c>
      <c r="L61" s="31"/>
      <c r="M61" s="108"/>
      <c r="N61" s="31"/>
    </row>
    <row r="62" spans="1:14" x14ac:dyDescent="0.25">
      <c r="A62" s="215" t="s">
        <v>11</v>
      </c>
      <c r="B62" s="215"/>
      <c r="C62" s="215"/>
      <c r="D62" s="215"/>
      <c r="E62" s="215"/>
      <c r="F62" s="17" t="s">
        <v>14</v>
      </c>
      <c r="G62" s="20">
        <f>I62/H62</f>
        <v>3.2363980814818896</v>
      </c>
      <c r="H62" s="20">
        <v>1813.9</v>
      </c>
      <c r="I62" s="20">
        <f>337385.2*P4</f>
        <v>5870.5024800000001</v>
      </c>
      <c r="J62" s="30">
        <v>59</v>
      </c>
      <c r="K62" s="20">
        <f>I62/J62</f>
        <v>99.50004203389831</v>
      </c>
      <c r="L62" s="31"/>
      <c r="M62" s="31"/>
      <c r="N62" s="31"/>
    </row>
    <row r="63" spans="1:14" x14ac:dyDescent="0.25">
      <c r="A63" s="215" t="s">
        <v>56</v>
      </c>
      <c r="B63" s="215"/>
      <c r="C63" s="215"/>
      <c r="D63" s="215"/>
      <c r="E63" s="215"/>
      <c r="F63" s="17" t="s">
        <v>15</v>
      </c>
      <c r="G63" s="20">
        <f t="shared" ref="G63:G64" si="0">I63/H63</f>
        <v>10.440644733887266</v>
      </c>
      <c r="H63" s="20">
        <v>44.53</v>
      </c>
      <c r="I63" s="20">
        <f>26719.65*P4</f>
        <v>464.92190999999997</v>
      </c>
      <c r="J63" s="30">
        <v>59</v>
      </c>
      <c r="K63" s="20">
        <f>I63/J63</f>
        <v>7.8800323728813551</v>
      </c>
      <c r="L63" s="31"/>
      <c r="M63" s="31"/>
      <c r="N63" s="31"/>
    </row>
    <row r="64" spans="1:14" x14ac:dyDescent="0.25">
      <c r="A64" s="201" t="s">
        <v>12</v>
      </c>
      <c r="B64" s="201"/>
      <c r="C64" s="201"/>
      <c r="D64" s="201"/>
      <c r="E64" s="201"/>
      <c r="F64" s="39" t="s">
        <v>15</v>
      </c>
      <c r="G64" s="20">
        <f t="shared" si="0"/>
        <v>10.85759721109152</v>
      </c>
      <c r="H64" s="32">
        <v>62.39</v>
      </c>
      <c r="I64" s="32">
        <f>38931.35*P4</f>
        <v>677.40548999999987</v>
      </c>
      <c r="J64" s="30">
        <v>59</v>
      </c>
      <c r="K64" s="32">
        <f>I64/J64</f>
        <v>11.481448983050845</v>
      </c>
      <c r="L64" s="31"/>
      <c r="M64" s="31"/>
      <c r="N64" s="31"/>
    </row>
    <row r="65" spans="1:14" ht="15.75" thickBot="1" x14ac:dyDescent="0.3">
      <c r="A65" s="201" t="s">
        <v>12</v>
      </c>
      <c r="B65" s="201"/>
      <c r="C65" s="201"/>
      <c r="D65" s="201"/>
      <c r="E65" s="201"/>
      <c r="F65" s="39" t="s">
        <v>15</v>
      </c>
      <c r="G65" s="20"/>
      <c r="H65" s="32"/>
      <c r="I65" s="32">
        <f>11345.2*P4</f>
        <v>197.40647999999999</v>
      </c>
      <c r="J65" s="30">
        <v>59</v>
      </c>
      <c r="K65" s="32">
        <f>I65/J65</f>
        <v>3.3458725423728812</v>
      </c>
      <c r="L65" s="31"/>
      <c r="M65" s="31"/>
      <c r="N65" s="31"/>
    </row>
    <row r="66" spans="1:14" ht="15.75" thickBot="1" x14ac:dyDescent="0.3">
      <c r="A66" s="216" t="s">
        <v>16</v>
      </c>
      <c r="B66" s="217"/>
      <c r="C66" s="217"/>
      <c r="D66" s="217"/>
      <c r="E66" s="218"/>
      <c r="F66" s="40"/>
      <c r="G66" s="40"/>
      <c r="H66" s="40"/>
      <c r="I66" s="58">
        <f>SUM(I61:I65)</f>
        <v>9046.26</v>
      </c>
      <c r="J66" s="33"/>
      <c r="K66" s="42">
        <f>SUM(K61:K65)</f>
        <v>153.3264406779661</v>
      </c>
      <c r="L66" s="31"/>
      <c r="M66" s="31"/>
      <c r="N66" s="31"/>
    </row>
    <row r="67" spans="1:14" ht="31.5" customHeight="1" x14ac:dyDescent="0.25">
      <c r="A67" s="34"/>
      <c r="B67" s="34"/>
      <c r="C67" s="34"/>
      <c r="D67" s="34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1:14" x14ac:dyDescent="0.25">
      <c r="A68" s="210" t="s">
        <v>17</v>
      </c>
      <c r="B68" s="210"/>
      <c r="C68" s="210"/>
      <c r="D68" s="210"/>
      <c r="E68" s="210"/>
      <c r="F68" s="210"/>
      <c r="G68" s="210"/>
      <c r="H68" s="210"/>
      <c r="I68" s="210"/>
      <c r="J68" s="210"/>
      <c r="K68" s="210"/>
      <c r="L68" s="210"/>
      <c r="M68" s="210"/>
      <c r="N68" s="31"/>
    </row>
    <row r="69" spans="1:14" x14ac:dyDescent="0.25">
      <c r="A69" s="11"/>
      <c r="B69" s="11"/>
      <c r="C69" s="11"/>
      <c r="D69" s="1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1:14" ht="60" x14ac:dyDescent="0.25">
      <c r="A70" s="214" t="s">
        <v>19</v>
      </c>
      <c r="B70" s="214"/>
      <c r="C70" s="214"/>
      <c r="D70" s="214"/>
      <c r="E70" s="214"/>
      <c r="F70" s="44" t="s">
        <v>5</v>
      </c>
      <c r="G70" s="44" t="s">
        <v>8</v>
      </c>
      <c r="H70" s="18" t="s">
        <v>58</v>
      </c>
      <c r="I70" s="16" t="s">
        <v>55</v>
      </c>
      <c r="J70" s="16" t="s">
        <v>71</v>
      </c>
      <c r="K70" s="16" t="s">
        <v>82</v>
      </c>
      <c r="L70" s="31"/>
      <c r="M70" s="31"/>
      <c r="N70" s="31"/>
    </row>
    <row r="71" spans="1:14" x14ac:dyDescent="0.25">
      <c r="A71" s="184" t="s">
        <v>109</v>
      </c>
      <c r="B71" s="184"/>
      <c r="C71" s="184"/>
      <c r="D71" s="184"/>
      <c r="E71" s="184"/>
      <c r="F71" s="36" t="s">
        <v>18</v>
      </c>
      <c r="G71" s="36">
        <v>1</v>
      </c>
      <c r="H71" s="67"/>
      <c r="I71" s="20">
        <f>1000*P4</f>
        <v>17.399999999999999</v>
      </c>
      <c r="J71" s="30">
        <v>59</v>
      </c>
      <c r="K71" s="41">
        <f t="shared" ref="K71:K72" si="1">I71/J71</f>
        <v>0.29491525423728809</v>
      </c>
      <c r="L71" s="31"/>
      <c r="M71" s="31"/>
      <c r="N71" s="31"/>
    </row>
    <row r="72" spans="1:14" ht="33.75" customHeight="1" thickBot="1" x14ac:dyDescent="0.3">
      <c r="A72" s="199" t="s">
        <v>77</v>
      </c>
      <c r="B72" s="199"/>
      <c r="C72" s="199"/>
      <c r="D72" s="199"/>
      <c r="E72" s="200"/>
      <c r="F72" s="36" t="s">
        <v>18</v>
      </c>
      <c r="G72" s="36">
        <v>1</v>
      </c>
      <c r="H72" s="68"/>
      <c r="I72" s="69">
        <f>18000*P4</f>
        <v>313.2</v>
      </c>
      <c r="J72" s="30">
        <v>59</v>
      </c>
      <c r="K72" s="41">
        <f t="shared" si="1"/>
        <v>5.3084745762711867</v>
      </c>
      <c r="L72" s="31"/>
      <c r="M72" s="88"/>
      <c r="N72" s="31"/>
    </row>
    <row r="73" spans="1:14" ht="15.75" thickBot="1" x14ac:dyDescent="0.3">
      <c r="A73" s="83" t="s">
        <v>62</v>
      </c>
      <c r="B73" s="84"/>
      <c r="C73" s="84"/>
      <c r="D73" s="84"/>
      <c r="E73" s="82"/>
      <c r="F73" s="82"/>
      <c r="G73" s="82"/>
      <c r="H73" s="82"/>
      <c r="I73" s="110">
        <f>SUM(I71:I72)</f>
        <v>330.59999999999997</v>
      </c>
      <c r="J73" s="31"/>
      <c r="K73" s="92">
        <f>SUM(K71:K72)</f>
        <v>5.6033898305084744</v>
      </c>
      <c r="L73" s="31"/>
      <c r="M73" s="31"/>
      <c r="N73" s="31"/>
    </row>
    <row r="74" spans="1:14" ht="28.5" customHeight="1" x14ac:dyDescent="0.25">
      <c r="A74" s="11"/>
      <c r="B74" s="11"/>
      <c r="C74" s="11"/>
      <c r="D74" s="1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1:14" x14ac:dyDescent="0.25">
      <c r="A75" s="210" t="s">
        <v>57</v>
      </c>
      <c r="B75" s="210"/>
      <c r="C75" s="210"/>
      <c r="D75" s="210"/>
      <c r="E75" s="210"/>
      <c r="F75" s="210"/>
      <c r="G75" s="210"/>
      <c r="H75" s="210"/>
      <c r="I75" s="210"/>
      <c r="J75" s="210"/>
      <c r="K75" s="210"/>
      <c r="L75" s="210"/>
      <c r="M75" s="210"/>
      <c r="N75" s="31"/>
    </row>
    <row r="76" spans="1:14" x14ac:dyDescent="0.25">
      <c r="A76" s="11"/>
      <c r="B76" s="11"/>
      <c r="C76" s="11"/>
      <c r="D76" s="1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1:14" ht="60" x14ac:dyDescent="0.25">
      <c r="A77" s="206" t="s">
        <v>19</v>
      </c>
      <c r="B77" s="206"/>
      <c r="C77" s="206"/>
      <c r="D77" s="206"/>
      <c r="E77" s="206"/>
      <c r="F77" s="16" t="s">
        <v>65</v>
      </c>
      <c r="G77" s="16" t="s">
        <v>9</v>
      </c>
      <c r="H77" s="16" t="s">
        <v>55</v>
      </c>
      <c r="I77" s="16" t="s">
        <v>71</v>
      </c>
      <c r="J77" s="16" t="s">
        <v>82</v>
      </c>
      <c r="K77" s="31"/>
      <c r="L77" s="31"/>
      <c r="M77" s="31"/>
      <c r="N77" s="31"/>
    </row>
    <row r="78" spans="1:14" x14ac:dyDescent="0.25">
      <c r="A78" s="185" t="s">
        <v>139</v>
      </c>
      <c r="B78" s="186"/>
      <c r="C78" s="186"/>
      <c r="D78" s="186"/>
      <c r="E78" s="187"/>
      <c r="F78" s="16"/>
      <c r="G78" s="44"/>
      <c r="H78" s="65">
        <f>72000*P4</f>
        <v>1252.8</v>
      </c>
      <c r="I78" s="30">
        <v>59</v>
      </c>
      <c r="J78" s="37">
        <f t="shared" ref="J78:J79" si="2">H78/I78</f>
        <v>21.233898305084747</v>
      </c>
      <c r="K78" s="31"/>
      <c r="L78" s="31"/>
      <c r="M78" s="31"/>
      <c r="N78" s="31"/>
    </row>
    <row r="79" spans="1:14" ht="15.75" thickBot="1" x14ac:dyDescent="0.3">
      <c r="A79" s="185" t="s">
        <v>140</v>
      </c>
      <c r="B79" s="186"/>
      <c r="C79" s="186"/>
      <c r="D79" s="186"/>
      <c r="E79" s="187"/>
      <c r="F79" s="16"/>
      <c r="G79" s="44"/>
      <c r="H79" s="65">
        <f>2000*P4</f>
        <v>34.799999999999997</v>
      </c>
      <c r="I79" s="30">
        <v>59</v>
      </c>
      <c r="J79" s="37">
        <f t="shared" si="2"/>
        <v>0.58983050847457619</v>
      </c>
      <c r="K79" s="31"/>
      <c r="L79" s="31"/>
      <c r="M79" s="31"/>
      <c r="N79" s="31"/>
    </row>
    <row r="80" spans="1:14" ht="20.25" customHeight="1" thickBot="1" x14ac:dyDescent="0.3">
      <c r="A80" s="222" t="s">
        <v>61</v>
      </c>
      <c r="B80" s="223"/>
      <c r="C80" s="223"/>
      <c r="D80" s="223"/>
      <c r="E80" s="224"/>
      <c r="F80" s="111"/>
      <c r="G80" s="111"/>
      <c r="H80" s="58">
        <f>SUM(H78:H79)</f>
        <v>1287.5999999999999</v>
      </c>
      <c r="I80" s="31"/>
      <c r="J80" s="38">
        <f>SUM(J78:J79)</f>
        <v>21.823728813559324</v>
      </c>
      <c r="K80" s="31"/>
      <c r="L80" s="112"/>
      <c r="M80" s="31"/>
      <c r="N80" s="31"/>
    </row>
    <row r="81" spans="1:14" ht="20.25" customHeight="1" x14ac:dyDescent="0.25">
      <c r="A81" s="72"/>
      <c r="B81" s="73"/>
      <c r="C81" s="73"/>
      <c r="D81" s="73"/>
      <c r="E81" s="113"/>
      <c r="F81" s="113"/>
      <c r="G81" s="113"/>
      <c r="H81" s="114"/>
      <c r="I81" s="109"/>
      <c r="J81" s="115"/>
      <c r="K81" s="31"/>
      <c r="L81" s="112"/>
      <c r="M81" s="31"/>
      <c r="N81" s="31"/>
    </row>
    <row r="82" spans="1:14" ht="31.5" customHeight="1" x14ac:dyDescent="0.25">
      <c r="A82" s="225" t="s">
        <v>59</v>
      </c>
      <c r="B82" s="225"/>
      <c r="C82" s="225"/>
      <c r="D82" s="225"/>
      <c r="E82" s="225"/>
      <c r="F82" s="226"/>
      <c r="G82" s="226"/>
      <c r="H82" s="226"/>
      <c r="I82" s="226"/>
      <c r="J82" s="226"/>
      <c r="K82" s="226"/>
      <c r="L82" s="226"/>
      <c r="M82" s="226"/>
      <c r="N82" s="226"/>
    </row>
    <row r="83" spans="1:14" ht="45" x14ac:dyDescent="0.25">
      <c r="A83" s="206" t="s">
        <v>20</v>
      </c>
      <c r="B83" s="206"/>
      <c r="C83" s="206"/>
      <c r="D83" s="206"/>
      <c r="E83" s="206"/>
      <c r="F83" s="16" t="s">
        <v>5</v>
      </c>
      <c r="G83" s="16" t="s">
        <v>8</v>
      </c>
      <c r="H83" s="16" t="s">
        <v>44</v>
      </c>
      <c r="I83" s="16" t="s">
        <v>21</v>
      </c>
      <c r="J83" s="16" t="s">
        <v>55</v>
      </c>
      <c r="K83" s="44" t="s">
        <v>71</v>
      </c>
      <c r="L83" s="16" t="s">
        <v>82</v>
      </c>
      <c r="M83" s="31"/>
      <c r="N83" s="31"/>
    </row>
    <row r="84" spans="1:14" ht="31.5" customHeight="1" x14ac:dyDescent="0.25">
      <c r="A84" s="192" t="s">
        <v>22</v>
      </c>
      <c r="B84" s="192"/>
      <c r="C84" s="192"/>
      <c r="D84" s="192"/>
      <c r="E84" s="192"/>
      <c r="F84" s="35" t="s">
        <v>23</v>
      </c>
      <c r="G84" s="36">
        <v>3</v>
      </c>
      <c r="H84" s="64">
        <f>(588+78)</f>
        <v>666</v>
      </c>
      <c r="I84" s="36">
        <v>12</v>
      </c>
      <c r="J84" s="32">
        <f>(14112+936)*P4</f>
        <v>261.83519999999999</v>
      </c>
      <c r="K84" s="30">
        <v>59</v>
      </c>
      <c r="L84" s="37">
        <f>J84/K84</f>
        <v>4.4378847457627115</v>
      </c>
      <c r="M84" s="31"/>
      <c r="N84" s="31"/>
    </row>
    <row r="85" spans="1:14" ht="31.5" customHeight="1" x14ac:dyDescent="0.25">
      <c r="A85" s="192" t="s">
        <v>133</v>
      </c>
      <c r="B85" s="192"/>
      <c r="C85" s="192"/>
      <c r="D85" s="192"/>
      <c r="E85" s="192"/>
      <c r="F85" s="35" t="s">
        <v>23</v>
      </c>
      <c r="G85" s="36">
        <v>3</v>
      </c>
      <c r="H85" s="64"/>
      <c r="I85" s="36"/>
      <c r="J85" s="32">
        <f>(26960+6992)*P4</f>
        <v>590.76479999999992</v>
      </c>
      <c r="K85" s="30">
        <v>59</v>
      </c>
      <c r="L85" s="37">
        <f>J85/K85</f>
        <v>10.012962711864406</v>
      </c>
      <c r="M85" s="31"/>
      <c r="N85" s="31"/>
    </row>
    <row r="86" spans="1:14" ht="22.5" customHeight="1" thickBot="1" x14ac:dyDescent="0.3">
      <c r="A86" s="192" t="s">
        <v>68</v>
      </c>
      <c r="B86" s="192"/>
      <c r="C86" s="192"/>
      <c r="D86" s="192"/>
      <c r="E86" s="192"/>
      <c r="F86" s="35" t="s">
        <v>69</v>
      </c>
      <c r="G86" s="36">
        <v>1</v>
      </c>
      <c r="H86" s="64">
        <v>1500</v>
      </c>
      <c r="I86" s="36">
        <v>12</v>
      </c>
      <c r="J86" s="32">
        <f>18000*P4</f>
        <v>313.2</v>
      </c>
      <c r="K86" s="30">
        <v>59</v>
      </c>
      <c r="L86" s="37">
        <f>J86/K86</f>
        <v>5.3084745762711867</v>
      </c>
      <c r="M86" s="31"/>
      <c r="N86" s="31"/>
    </row>
    <row r="87" spans="1:14" ht="20.25" customHeight="1" thickBot="1" x14ac:dyDescent="0.3">
      <c r="A87" s="219" t="s">
        <v>24</v>
      </c>
      <c r="B87" s="220"/>
      <c r="C87" s="220"/>
      <c r="D87" s="220"/>
      <c r="E87" s="221"/>
      <c r="F87" s="219"/>
      <c r="G87" s="220"/>
      <c r="H87" s="220"/>
      <c r="I87" s="220"/>
      <c r="J87" s="58">
        <f>SUM(J84:J86)</f>
        <v>1165.8</v>
      </c>
      <c r="K87" s="31"/>
      <c r="L87" s="38">
        <f>SUM(L84:L86)</f>
        <v>19.759322033898304</v>
      </c>
      <c r="M87" s="31"/>
      <c r="N87" s="31"/>
    </row>
    <row r="88" spans="1:14" ht="14.25" customHeight="1" x14ac:dyDescent="0.25">
      <c r="A88" s="19"/>
      <c r="B88" s="19"/>
      <c r="C88" s="19"/>
      <c r="D88" s="19"/>
      <c r="E88" s="116"/>
      <c r="F88" s="116"/>
      <c r="G88" s="116"/>
      <c r="H88" s="116"/>
      <c r="I88" s="116"/>
      <c r="J88" s="114"/>
      <c r="K88" s="109"/>
      <c r="L88" s="115"/>
      <c r="M88" s="31"/>
      <c r="N88" s="31"/>
    </row>
    <row r="89" spans="1:14" ht="95.25" hidden="1" customHeight="1" x14ac:dyDescent="0.25">
      <c r="A89" s="11"/>
      <c r="B89" s="11"/>
      <c r="C89" s="11"/>
      <c r="D89" s="11"/>
      <c r="E89" s="31"/>
      <c r="F89" s="31"/>
      <c r="G89" s="31"/>
      <c r="H89" s="31"/>
      <c r="I89" s="31"/>
      <c r="J89" s="31"/>
      <c r="K89" s="31"/>
      <c r="L89" s="108"/>
      <c r="M89" s="108"/>
      <c r="N89" s="31"/>
    </row>
    <row r="90" spans="1:14" ht="12" customHeight="1" x14ac:dyDescent="0.25">
      <c r="A90" s="11"/>
      <c r="B90" s="11"/>
      <c r="C90" s="11"/>
      <c r="D90" s="11"/>
      <c r="E90" s="31"/>
      <c r="F90" s="31"/>
      <c r="G90" s="31"/>
      <c r="H90" s="31"/>
      <c r="I90" s="31"/>
      <c r="J90" s="31"/>
      <c r="K90" s="31"/>
      <c r="L90" s="108"/>
      <c r="M90" s="108"/>
      <c r="N90" s="31"/>
    </row>
    <row r="91" spans="1:14" x14ac:dyDescent="0.25">
      <c r="A91" s="210" t="s">
        <v>79</v>
      </c>
      <c r="B91" s="210"/>
      <c r="C91" s="210"/>
      <c r="D91" s="210"/>
      <c r="E91" s="210"/>
      <c r="F91" s="210"/>
      <c r="G91" s="210"/>
      <c r="H91" s="210"/>
      <c r="I91" s="210"/>
      <c r="J91" s="210"/>
      <c r="K91" s="210"/>
      <c r="L91" s="210"/>
      <c r="M91" s="210"/>
      <c r="N91" s="31"/>
    </row>
    <row r="92" spans="1:14" x14ac:dyDescent="0.25">
      <c r="A92" s="11"/>
      <c r="B92" s="11"/>
      <c r="C92" s="11"/>
      <c r="D92" s="1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1:14" ht="60" x14ac:dyDescent="0.25">
      <c r="A93" s="206" t="s">
        <v>3</v>
      </c>
      <c r="B93" s="206"/>
      <c r="C93" s="206"/>
      <c r="D93" s="206"/>
      <c r="E93" s="206"/>
      <c r="F93" s="16" t="s">
        <v>4</v>
      </c>
      <c r="G93" s="56" t="s">
        <v>0</v>
      </c>
      <c r="H93" s="35" t="s">
        <v>60</v>
      </c>
      <c r="I93" s="35" t="s">
        <v>49</v>
      </c>
      <c r="J93" s="16" t="s">
        <v>71</v>
      </c>
      <c r="K93" s="16" t="s">
        <v>82</v>
      </c>
      <c r="L93" s="16" t="s">
        <v>53</v>
      </c>
      <c r="M93" s="107"/>
      <c r="N93" s="31"/>
    </row>
    <row r="94" spans="1:14" x14ac:dyDescent="0.25">
      <c r="A94" s="227">
        <v>1</v>
      </c>
      <c r="B94" s="228"/>
      <c r="C94" s="228"/>
      <c r="D94" s="228"/>
      <c r="E94" s="229"/>
      <c r="F94" s="44">
        <v>2</v>
      </c>
      <c r="G94" s="36">
        <v>3</v>
      </c>
      <c r="H94" s="44">
        <v>4</v>
      </c>
      <c r="I94" s="44">
        <v>5</v>
      </c>
      <c r="J94" s="106">
        <v>6</v>
      </c>
      <c r="K94" s="117">
        <v>7</v>
      </c>
      <c r="L94" s="118">
        <v>8</v>
      </c>
      <c r="M94" s="107"/>
      <c r="N94" s="109"/>
    </row>
    <row r="95" spans="1:14" ht="15.75" thickBot="1" x14ac:dyDescent="0.3">
      <c r="A95" s="180" t="s">
        <v>76</v>
      </c>
      <c r="B95" s="180"/>
      <c r="C95" s="180"/>
      <c r="D95" s="180"/>
      <c r="E95" s="180"/>
      <c r="F95" s="20">
        <v>30538.09</v>
      </c>
      <c r="G95" s="20">
        <v>0.1</v>
      </c>
      <c r="H95" s="20">
        <v>36645.699999999997</v>
      </c>
      <c r="I95" s="20">
        <v>47712.71</v>
      </c>
      <c r="J95" s="30">
        <v>59</v>
      </c>
      <c r="K95" s="20">
        <f>I95/J95</f>
        <v>808.68999999999994</v>
      </c>
      <c r="L95" s="90">
        <f>I95/2742109.5*100</f>
        <v>1.7400001714008868</v>
      </c>
      <c r="M95" s="88"/>
      <c r="N95" s="109"/>
    </row>
    <row r="96" spans="1:14" ht="15.75" hidden="1" thickBot="1" x14ac:dyDescent="0.3">
      <c r="A96" s="181"/>
      <c r="B96" s="182"/>
      <c r="C96" s="182"/>
      <c r="D96" s="182"/>
      <c r="E96" s="183"/>
      <c r="F96" s="20">
        <v>17865.98</v>
      </c>
      <c r="G96" s="50">
        <v>4</v>
      </c>
      <c r="H96" s="30"/>
      <c r="I96" s="21">
        <f>J55</f>
        <v>0</v>
      </c>
      <c r="J96" s="20" t="e">
        <f t="shared" ref="J96:J117" si="3">G96/H96*I96</f>
        <v>#DIV/0!</v>
      </c>
      <c r="K96" s="20">
        <f t="shared" ref="K96:K117" si="4">F96*G96*12*1.302</f>
        <v>1116552.28608</v>
      </c>
      <c r="L96" s="51" t="s">
        <v>40</v>
      </c>
      <c r="M96" s="119" t="e">
        <f t="shared" ref="M96:M120" si="5">J96*K96</f>
        <v>#DIV/0!</v>
      </c>
      <c r="N96" s="109"/>
    </row>
    <row r="97" spans="1:14" ht="15.75" hidden="1" thickBot="1" x14ac:dyDescent="0.3">
      <c r="A97" s="184"/>
      <c r="B97" s="184"/>
      <c r="C97" s="184"/>
      <c r="D97" s="184"/>
      <c r="E97" s="184"/>
      <c r="F97" s="20">
        <v>9544</v>
      </c>
      <c r="G97" s="50">
        <v>1</v>
      </c>
      <c r="H97" s="30"/>
      <c r="I97" s="21">
        <f>J55</f>
        <v>0</v>
      </c>
      <c r="J97" s="20" t="e">
        <f t="shared" si="3"/>
        <v>#DIV/0!</v>
      </c>
      <c r="K97" s="20">
        <f t="shared" si="4"/>
        <v>149115.45600000001</v>
      </c>
      <c r="L97" s="21">
        <f>I97/11277167.39*100</f>
        <v>0</v>
      </c>
      <c r="M97" s="20" t="e">
        <f t="shared" si="5"/>
        <v>#DIV/0!</v>
      </c>
      <c r="N97" s="109"/>
    </row>
    <row r="98" spans="1:14" ht="15" hidden="1" customHeight="1" thickBot="1" x14ac:dyDescent="0.3">
      <c r="A98" s="177"/>
      <c r="B98" s="178"/>
      <c r="C98" s="178"/>
      <c r="D98" s="178"/>
      <c r="E98" s="179"/>
      <c r="F98" s="20">
        <v>11560</v>
      </c>
      <c r="G98" s="50">
        <v>1</v>
      </c>
      <c r="H98" s="30"/>
      <c r="I98" s="21">
        <f>J55</f>
        <v>0</v>
      </c>
      <c r="J98" s="20" t="e">
        <f t="shared" si="3"/>
        <v>#DIV/0!</v>
      </c>
      <c r="K98" s="20">
        <f t="shared" si="4"/>
        <v>180613.44</v>
      </c>
      <c r="L98" s="17"/>
      <c r="M98" s="20" t="e">
        <f t="shared" si="5"/>
        <v>#DIV/0!</v>
      </c>
      <c r="N98" s="109"/>
    </row>
    <row r="99" spans="1:14" ht="15.75" hidden="1" thickBot="1" x14ac:dyDescent="0.3">
      <c r="A99" s="180"/>
      <c r="B99" s="180"/>
      <c r="C99" s="180"/>
      <c r="D99" s="180"/>
      <c r="E99" s="180"/>
      <c r="F99" s="20">
        <v>9544</v>
      </c>
      <c r="G99" s="52">
        <v>0.5</v>
      </c>
      <c r="H99" s="30"/>
      <c r="I99" s="21">
        <f>J55</f>
        <v>0</v>
      </c>
      <c r="J99" s="20" t="e">
        <f t="shared" si="3"/>
        <v>#DIV/0!</v>
      </c>
      <c r="K99" s="20">
        <f t="shared" si="4"/>
        <v>74557.728000000003</v>
      </c>
      <c r="L99" s="17"/>
      <c r="M99" s="20" t="e">
        <f t="shared" si="5"/>
        <v>#DIV/0!</v>
      </c>
      <c r="N99" s="109"/>
    </row>
    <row r="100" spans="1:14" ht="15.75" hidden="1" thickBot="1" x14ac:dyDescent="0.3">
      <c r="A100" s="180"/>
      <c r="B100" s="180"/>
      <c r="C100" s="180"/>
      <c r="D100" s="180"/>
      <c r="E100" s="180"/>
      <c r="F100" s="20">
        <v>9544</v>
      </c>
      <c r="G100" s="50">
        <v>1</v>
      </c>
      <c r="H100" s="30"/>
      <c r="I100" s="21">
        <f>J55</f>
        <v>0</v>
      </c>
      <c r="J100" s="20" t="e">
        <f t="shared" si="3"/>
        <v>#DIV/0!</v>
      </c>
      <c r="K100" s="20">
        <f t="shared" si="4"/>
        <v>149115.45600000001</v>
      </c>
      <c r="L100" s="20"/>
      <c r="M100" s="20" t="e">
        <f t="shared" si="5"/>
        <v>#DIV/0!</v>
      </c>
      <c r="N100" s="109"/>
    </row>
    <row r="101" spans="1:14" ht="14.25" hidden="1" customHeight="1" x14ac:dyDescent="0.3">
      <c r="A101" s="180"/>
      <c r="B101" s="180"/>
      <c r="C101" s="180"/>
      <c r="D101" s="180"/>
      <c r="E101" s="180"/>
      <c r="F101" s="20">
        <v>9544</v>
      </c>
      <c r="G101" s="50">
        <v>1</v>
      </c>
      <c r="H101" s="30"/>
      <c r="I101" s="21">
        <f>J55</f>
        <v>0</v>
      </c>
      <c r="J101" s="20" t="e">
        <f t="shared" si="3"/>
        <v>#DIV/0!</v>
      </c>
      <c r="K101" s="20">
        <f t="shared" si="4"/>
        <v>149115.45600000001</v>
      </c>
      <c r="L101" s="31"/>
      <c r="M101" s="20" t="e">
        <f t="shared" si="5"/>
        <v>#DIV/0!</v>
      </c>
      <c r="N101" s="109"/>
    </row>
    <row r="102" spans="1:14" ht="15.75" hidden="1" thickBot="1" x14ac:dyDescent="0.3">
      <c r="A102" s="185"/>
      <c r="B102" s="186"/>
      <c r="C102" s="186"/>
      <c r="D102" s="186"/>
      <c r="E102" s="187"/>
      <c r="F102" s="20">
        <v>9544</v>
      </c>
      <c r="G102" s="20"/>
      <c r="H102" s="30"/>
      <c r="I102" s="21">
        <f>J55</f>
        <v>0</v>
      </c>
      <c r="J102" s="20" t="e">
        <f t="shared" si="3"/>
        <v>#DIV/0!</v>
      </c>
      <c r="K102" s="20">
        <f t="shared" si="4"/>
        <v>0</v>
      </c>
      <c r="L102" s="31"/>
      <c r="M102" s="20" t="e">
        <f t="shared" si="5"/>
        <v>#DIV/0!</v>
      </c>
      <c r="N102" s="109"/>
    </row>
    <row r="103" spans="1:14" ht="15.75" hidden="1" thickBot="1" x14ac:dyDescent="0.3">
      <c r="A103" s="185"/>
      <c r="B103" s="186"/>
      <c r="C103" s="186"/>
      <c r="D103" s="186"/>
      <c r="E103" s="187"/>
      <c r="F103" s="20">
        <v>9544</v>
      </c>
      <c r="G103" s="53">
        <v>0.25</v>
      </c>
      <c r="H103" s="30"/>
      <c r="I103" s="21">
        <f>J55</f>
        <v>0</v>
      </c>
      <c r="J103" s="20" t="e">
        <f t="shared" si="3"/>
        <v>#DIV/0!</v>
      </c>
      <c r="K103" s="20">
        <f t="shared" si="4"/>
        <v>37278.864000000001</v>
      </c>
      <c r="L103" s="31"/>
      <c r="M103" s="20" t="e">
        <f t="shared" si="5"/>
        <v>#DIV/0!</v>
      </c>
      <c r="N103" s="109"/>
    </row>
    <row r="104" spans="1:14" ht="15.75" hidden="1" thickBot="1" x14ac:dyDescent="0.3">
      <c r="A104" s="185"/>
      <c r="B104" s="186"/>
      <c r="C104" s="186"/>
      <c r="D104" s="186"/>
      <c r="E104" s="187"/>
      <c r="F104" s="20">
        <v>9544</v>
      </c>
      <c r="G104" s="20"/>
      <c r="H104" s="30"/>
      <c r="I104" s="21">
        <f>J55</f>
        <v>0</v>
      </c>
      <c r="J104" s="20" t="e">
        <f t="shared" si="3"/>
        <v>#DIV/0!</v>
      </c>
      <c r="K104" s="20">
        <f t="shared" si="4"/>
        <v>0</v>
      </c>
      <c r="L104" s="31"/>
      <c r="M104" s="20" t="e">
        <f t="shared" si="5"/>
        <v>#DIV/0!</v>
      </c>
      <c r="N104" s="109"/>
    </row>
    <row r="105" spans="1:14" ht="15.75" hidden="1" thickBot="1" x14ac:dyDescent="0.3">
      <c r="A105" s="185"/>
      <c r="B105" s="186"/>
      <c r="C105" s="186"/>
      <c r="D105" s="186"/>
      <c r="E105" s="187"/>
      <c r="F105" s="20">
        <v>9544</v>
      </c>
      <c r="G105" s="52">
        <v>0.5</v>
      </c>
      <c r="H105" s="30"/>
      <c r="I105" s="21">
        <f>J55</f>
        <v>0</v>
      </c>
      <c r="J105" s="20" t="e">
        <f t="shared" si="3"/>
        <v>#DIV/0!</v>
      </c>
      <c r="K105" s="20">
        <f t="shared" si="4"/>
        <v>74557.728000000003</v>
      </c>
      <c r="L105" s="31"/>
      <c r="M105" s="20" t="e">
        <f t="shared" si="5"/>
        <v>#DIV/0!</v>
      </c>
      <c r="N105" s="109"/>
    </row>
    <row r="106" spans="1:14" ht="15.75" hidden="1" customHeight="1" x14ac:dyDescent="0.3">
      <c r="A106" s="185"/>
      <c r="B106" s="186"/>
      <c r="C106" s="186"/>
      <c r="D106" s="186"/>
      <c r="E106" s="187"/>
      <c r="F106" s="20">
        <v>9544</v>
      </c>
      <c r="G106" s="50">
        <v>1</v>
      </c>
      <c r="H106" s="30"/>
      <c r="I106" s="21">
        <f>J55</f>
        <v>0</v>
      </c>
      <c r="J106" s="20" t="e">
        <f t="shared" si="3"/>
        <v>#DIV/0!</v>
      </c>
      <c r="K106" s="20">
        <f t="shared" si="4"/>
        <v>149115.45600000001</v>
      </c>
      <c r="L106" s="31"/>
      <c r="M106" s="20" t="e">
        <f t="shared" si="5"/>
        <v>#DIV/0!</v>
      </c>
      <c r="N106" s="109"/>
    </row>
    <row r="107" spans="1:14" ht="15" hidden="1" customHeight="1" x14ac:dyDescent="0.3">
      <c r="A107" s="180"/>
      <c r="B107" s="180"/>
      <c r="C107" s="180"/>
      <c r="D107" s="180"/>
      <c r="E107" s="180"/>
      <c r="F107" s="20">
        <v>9544</v>
      </c>
      <c r="G107" s="50">
        <v>1</v>
      </c>
      <c r="H107" s="30"/>
      <c r="I107" s="21">
        <f>J55</f>
        <v>0</v>
      </c>
      <c r="J107" s="20" t="e">
        <f t="shared" si="3"/>
        <v>#DIV/0!</v>
      </c>
      <c r="K107" s="20">
        <f t="shared" si="4"/>
        <v>149115.45600000001</v>
      </c>
      <c r="L107" s="31"/>
      <c r="M107" s="20" t="e">
        <f t="shared" si="5"/>
        <v>#DIV/0!</v>
      </c>
      <c r="N107" s="109"/>
    </row>
    <row r="108" spans="1:14" ht="15" hidden="1" customHeight="1" x14ac:dyDescent="0.3">
      <c r="A108" s="180"/>
      <c r="B108" s="180"/>
      <c r="C108" s="180"/>
      <c r="D108" s="180"/>
      <c r="E108" s="180"/>
      <c r="F108" s="20">
        <v>9544</v>
      </c>
      <c r="G108" s="52">
        <v>5.5</v>
      </c>
      <c r="H108" s="30"/>
      <c r="I108" s="21">
        <f>J55</f>
        <v>0</v>
      </c>
      <c r="J108" s="20" t="e">
        <f t="shared" si="3"/>
        <v>#DIV/0!</v>
      </c>
      <c r="K108" s="20">
        <f t="shared" si="4"/>
        <v>820135.00800000003</v>
      </c>
      <c r="L108" s="31"/>
      <c r="M108" s="20" t="e">
        <f t="shared" si="5"/>
        <v>#DIV/0!</v>
      </c>
      <c r="N108" s="109"/>
    </row>
    <row r="109" spans="1:14" ht="15" hidden="1" customHeight="1" x14ac:dyDescent="0.3">
      <c r="A109" s="180"/>
      <c r="B109" s="180"/>
      <c r="C109" s="180"/>
      <c r="D109" s="180"/>
      <c r="E109" s="180"/>
      <c r="F109" s="20">
        <v>9544</v>
      </c>
      <c r="G109" s="50">
        <v>1</v>
      </c>
      <c r="H109" s="30"/>
      <c r="I109" s="21">
        <f>J55</f>
        <v>0</v>
      </c>
      <c r="J109" s="20" t="e">
        <f t="shared" si="3"/>
        <v>#DIV/0!</v>
      </c>
      <c r="K109" s="20">
        <f t="shared" si="4"/>
        <v>149115.45600000001</v>
      </c>
      <c r="L109" s="31"/>
      <c r="M109" s="20" t="e">
        <f t="shared" si="5"/>
        <v>#DIV/0!</v>
      </c>
      <c r="N109" s="109"/>
    </row>
    <row r="110" spans="1:14" ht="15" hidden="1" customHeight="1" x14ac:dyDescent="0.3">
      <c r="A110" s="180"/>
      <c r="B110" s="180"/>
      <c r="C110" s="180"/>
      <c r="D110" s="180"/>
      <c r="E110" s="180"/>
      <c r="F110" s="20">
        <v>9544</v>
      </c>
      <c r="G110" s="52">
        <v>0.5</v>
      </c>
      <c r="H110" s="30"/>
      <c r="I110" s="21">
        <f>J55</f>
        <v>0</v>
      </c>
      <c r="J110" s="20" t="e">
        <f t="shared" si="3"/>
        <v>#DIV/0!</v>
      </c>
      <c r="K110" s="20">
        <f t="shared" si="4"/>
        <v>74557.728000000003</v>
      </c>
      <c r="L110" s="31"/>
      <c r="M110" s="20" t="e">
        <f t="shared" si="5"/>
        <v>#DIV/0!</v>
      </c>
      <c r="N110" s="109"/>
    </row>
    <row r="111" spans="1:14" ht="15" hidden="1" customHeight="1" x14ac:dyDescent="0.3">
      <c r="A111" s="180"/>
      <c r="B111" s="180"/>
      <c r="C111" s="180"/>
      <c r="D111" s="180"/>
      <c r="E111" s="180"/>
      <c r="F111" s="20">
        <v>9544</v>
      </c>
      <c r="G111" s="52">
        <v>0.5</v>
      </c>
      <c r="H111" s="30"/>
      <c r="I111" s="21">
        <f>J55</f>
        <v>0</v>
      </c>
      <c r="J111" s="20" t="e">
        <f t="shared" si="3"/>
        <v>#DIV/0!</v>
      </c>
      <c r="K111" s="20">
        <f t="shared" si="4"/>
        <v>74557.728000000003</v>
      </c>
      <c r="L111" s="31"/>
      <c r="M111" s="20" t="e">
        <f t="shared" si="5"/>
        <v>#DIV/0!</v>
      </c>
      <c r="N111" s="109"/>
    </row>
    <row r="112" spans="1:14" ht="15.75" hidden="1" thickBot="1" x14ac:dyDescent="0.3">
      <c r="A112" s="180"/>
      <c r="B112" s="180"/>
      <c r="C112" s="180"/>
      <c r="D112" s="180"/>
      <c r="E112" s="180"/>
      <c r="F112" s="20">
        <v>9544</v>
      </c>
      <c r="G112" s="50">
        <v>1</v>
      </c>
      <c r="H112" s="30"/>
      <c r="I112" s="21">
        <f>J55</f>
        <v>0</v>
      </c>
      <c r="J112" s="20" t="e">
        <f t="shared" si="3"/>
        <v>#DIV/0!</v>
      </c>
      <c r="K112" s="20">
        <f t="shared" si="4"/>
        <v>149115.45600000001</v>
      </c>
      <c r="L112" s="31"/>
      <c r="M112" s="20" t="e">
        <f t="shared" si="5"/>
        <v>#DIV/0!</v>
      </c>
      <c r="N112" s="109"/>
    </row>
    <row r="113" spans="1:14" ht="15.75" hidden="1" customHeight="1" thickBot="1" x14ac:dyDescent="0.3">
      <c r="A113" s="180"/>
      <c r="B113" s="180"/>
      <c r="C113" s="180"/>
      <c r="D113" s="180"/>
      <c r="E113" s="180"/>
      <c r="F113" s="20">
        <v>9544</v>
      </c>
      <c r="G113" s="50">
        <v>4</v>
      </c>
      <c r="H113" s="30"/>
      <c r="I113" s="21">
        <f>J55</f>
        <v>0</v>
      </c>
      <c r="J113" s="20" t="e">
        <f t="shared" si="3"/>
        <v>#DIV/0!</v>
      </c>
      <c r="K113" s="20">
        <f t="shared" si="4"/>
        <v>596461.82400000002</v>
      </c>
      <c r="L113" s="31"/>
      <c r="M113" s="20" t="e">
        <f t="shared" si="5"/>
        <v>#DIV/0!</v>
      </c>
      <c r="N113" s="109"/>
    </row>
    <row r="114" spans="1:14" ht="16.5" hidden="1" customHeight="1" thickBot="1" x14ac:dyDescent="0.3">
      <c r="A114" s="185"/>
      <c r="B114" s="186"/>
      <c r="C114" s="186"/>
      <c r="D114" s="186"/>
      <c r="E114" s="187"/>
      <c r="F114" s="20">
        <v>9544</v>
      </c>
      <c r="G114" s="50">
        <v>1</v>
      </c>
      <c r="H114" s="30"/>
      <c r="I114" s="21">
        <f>J55</f>
        <v>0</v>
      </c>
      <c r="J114" s="20" t="e">
        <f t="shared" si="3"/>
        <v>#DIV/0!</v>
      </c>
      <c r="K114" s="20">
        <f t="shared" si="4"/>
        <v>149115.45600000001</v>
      </c>
      <c r="L114" s="31"/>
      <c r="M114" s="20" t="e">
        <f t="shared" si="5"/>
        <v>#DIV/0!</v>
      </c>
      <c r="N114" s="109"/>
    </row>
    <row r="115" spans="1:14" ht="16.5" hidden="1" customHeight="1" thickBot="1" x14ac:dyDescent="0.3">
      <c r="A115" s="185"/>
      <c r="B115" s="186"/>
      <c r="C115" s="186"/>
      <c r="D115" s="186"/>
      <c r="E115" s="187"/>
      <c r="F115" s="20">
        <v>9544</v>
      </c>
      <c r="G115" s="53">
        <v>1.75</v>
      </c>
      <c r="H115" s="30"/>
      <c r="I115" s="21">
        <f>J55</f>
        <v>0</v>
      </c>
      <c r="J115" s="20" t="e">
        <f t="shared" si="3"/>
        <v>#DIV/0!</v>
      </c>
      <c r="K115" s="20">
        <f t="shared" si="4"/>
        <v>260952.04800000001</v>
      </c>
      <c r="L115" s="31"/>
      <c r="M115" s="20" t="e">
        <f t="shared" si="5"/>
        <v>#DIV/0!</v>
      </c>
      <c r="N115" s="109"/>
    </row>
    <row r="116" spans="1:14" ht="16.5" hidden="1" customHeight="1" x14ac:dyDescent="0.3">
      <c r="A116" s="185"/>
      <c r="B116" s="186"/>
      <c r="C116" s="186"/>
      <c r="D116" s="186"/>
      <c r="E116" s="187"/>
      <c r="F116" s="20">
        <v>9544</v>
      </c>
      <c r="G116" s="21"/>
      <c r="H116" s="30"/>
      <c r="I116" s="21">
        <f>J55</f>
        <v>0</v>
      </c>
      <c r="J116" s="20" t="e">
        <f t="shared" si="3"/>
        <v>#DIV/0!</v>
      </c>
      <c r="K116" s="20">
        <f t="shared" si="4"/>
        <v>0</v>
      </c>
      <c r="L116" s="31"/>
      <c r="M116" s="20" t="e">
        <f t="shared" si="5"/>
        <v>#DIV/0!</v>
      </c>
      <c r="N116" s="109"/>
    </row>
    <row r="117" spans="1:14" ht="16.5" hidden="1" customHeight="1" thickBot="1" x14ac:dyDescent="0.3">
      <c r="A117" s="185"/>
      <c r="B117" s="186"/>
      <c r="C117" s="186"/>
      <c r="D117" s="186"/>
      <c r="E117" s="187"/>
      <c r="F117" s="20">
        <v>9544</v>
      </c>
      <c r="G117" s="52">
        <v>0.5</v>
      </c>
      <c r="H117" s="30"/>
      <c r="I117" s="21">
        <f>J55</f>
        <v>0</v>
      </c>
      <c r="J117" s="20" t="e">
        <f t="shared" si="3"/>
        <v>#DIV/0!</v>
      </c>
      <c r="K117" s="20">
        <f t="shared" si="4"/>
        <v>74557.728000000003</v>
      </c>
      <c r="L117" s="31"/>
      <c r="M117" s="20" t="e">
        <f t="shared" si="5"/>
        <v>#DIV/0!</v>
      </c>
      <c r="N117" s="109"/>
    </row>
    <row r="118" spans="1:14" ht="15" hidden="1" customHeight="1" thickBot="1" x14ac:dyDescent="0.3">
      <c r="A118" s="185"/>
      <c r="B118" s="186"/>
      <c r="C118" s="186"/>
      <c r="D118" s="186"/>
      <c r="E118" s="187"/>
      <c r="F118" s="20"/>
      <c r="G118" s="20"/>
      <c r="H118" s="20"/>
      <c r="I118" s="20"/>
      <c r="J118" s="20"/>
      <c r="K118" s="20"/>
      <c r="L118" s="31"/>
      <c r="M118" s="20">
        <f t="shared" si="5"/>
        <v>0</v>
      </c>
      <c r="N118" s="109"/>
    </row>
    <row r="119" spans="1:14" ht="15.75" hidden="1" customHeight="1" x14ac:dyDescent="0.3">
      <c r="A119" s="185"/>
      <c r="B119" s="186"/>
      <c r="C119" s="186"/>
      <c r="D119" s="186"/>
      <c r="E119" s="187"/>
      <c r="F119" s="20"/>
      <c r="G119" s="20"/>
      <c r="H119" s="20"/>
      <c r="I119" s="20"/>
      <c r="J119" s="20"/>
      <c r="K119" s="20"/>
      <c r="L119" s="31"/>
      <c r="M119" s="20">
        <f t="shared" si="5"/>
        <v>0</v>
      </c>
      <c r="N119" s="109"/>
    </row>
    <row r="120" spans="1:14" ht="14.25" hidden="1" customHeight="1" thickBot="1" x14ac:dyDescent="0.3">
      <c r="A120" s="185"/>
      <c r="B120" s="186"/>
      <c r="C120" s="186"/>
      <c r="D120" s="186"/>
      <c r="E120" s="187"/>
      <c r="F120" s="20"/>
      <c r="G120" s="20"/>
      <c r="H120" s="20"/>
      <c r="I120" s="20"/>
      <c r="J120" s="30">
        <v>105</v>
      </c>
      <c r="K120" s="32">
        <f>I120/J120</f>
        <v>0</v>
      </c>
      <c r="L120" s="31"/>
      <c r="M120" s="32">
        <f t="shared" si="5"/>
        <v>0</v>
      </c>
      <c r="N120" s="109"/>
    </row>
    <row r="121" spans="1:14" ht="15.75" thickBot="1" x14ac:dyDescent="0.3">
      <c r="A121" s="203" t="s">
        <v>54</v>
      </c>
      <c r="B121" s="203"/>
      <c r="C121" s="203"/>
      <c r="D121" s="203"/>
      <c r="E121" s="203"/>
      <c r="F121" s="54"/>
      <c r="G121" s="81"/>
      <c r="H121" s="81"/>
      <c r="I121" s="58">
        <f>I95</f>
        <v>47712.71</v>
      </c>
      <c r="J121" s="33"/>
      <c r="K121" s="55">
        <f>K95</f>
        <v>808.68999999999994</v>
      </c>
      <c r="L121" s="31"/>
      <c r="M121" s="88"/>
      <c r="N121" s="109"/>
    </row>
    <row r="122" spans="1:14" ht="24.75" customHeight="1" x14ac:dyDescent="0.25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</row>
    <row r="123" spans="1:14" x14ac:dyDescent="0.25">
      <c r="A123" s="210" t="s">
        <v>144</v>
      </c>
      <c r="B123" s="210"/>
      <c r="C123" s="210"/>
      <c r="D123" s="210"/>
      <c r="E123" s="210"/>
      <c r="F123" s="210"/>
      <c r="G123" s="210"/>
      <c r="H123" s="210"/>
      <c r="I123" s="210"/>
      <c r="J123" s="210"/>
      <c r="K123" s="210"/>
      <c r="L123" s="210"/>
      <c r="M123" s="210"/>
      <c r="N123" s="31"/>
    </row>
    <row r="124" spans="1:14" x14ac:dyDescent="0.25">
      <c r="A124" s="11"/>
      <c r="B124" s="11"/>
      <c r="C124" s="11"/>
      <c r="D124" s="11"/>
      <c r="E124" s="31"/>
      <c r="F124" s="31"/>
      <c r="G124" s="31"/>
      <c r="H124" s="31"/>
      <c r="I124" s="31"/>
      <c r="J124" s="31"/>
      <c r="K124" s="31"/>
      <c r="L124" s="31"/>
      <c r="M124" s="31"/>
      <c r="N124" s="31"/>
    </row>
    <row r="125" spans="1:14" ht="75" x14ac:dyDescent="0.25">
      <c r="A125" s="206" t="s">
        <v>25</v>
      </c>
      <c r="B125" s="206"/>
      <c r="C125" s="206"/>
      <c r="D125" s="206"/>
      <c r="E125" s="206"/>
      <c r="F125" s="16" t="s">
        <v>5</v>
      </c>
      <c r="G125" s="16" t="s">
        <v>8</v>
      </c>
      <c r="H125" s="44" t="s">
        <v>9</v>
      </c>
      <c r="I125" s="16" t="s">
        <v>55</v>
      </c>
      <c r="J125" s="44" t="s">
        <v>51</v>
      </c>
      <c r="K125" s="44" t="s">
        <v>46</v>
      </c>
      <c r="L125" s="31"/>
      <c r="M125" s="93"/>
      <c r="N125" s="93"/>
    </row>
    <row r="126" spans="1:14" x14ac:dyDescent="0.25">
      <c r="A126" s="214">
        <v>1</v>
      </c>
      <c r="B126" s="214"/>
      <c r="C126" s="214"/>
      <c r="D126" s="214"/>
      <c r="E126" s="214"/>
      <c r="F126" s="44">
        <v>2</v>
      </c>
      <c r="G126" s="44">
        <v>3</v>
      </c>
      <c r="H126" s="44">
        <v>4</v>
      </c>
      <c r="I126" s="44">
        <v>5</v>
      </c>
      <c r="J126" s="106">
        <v>6</v>
      </c>
      <c r="K126" s="117">
        <v>7</v>
      </c>
      <c r="L126" s="31"/>
      <c r="M126" s="93"/>
      <c r="N126" s="93"/>
    </row>
    <row r="127" spans="1:14" ht="15.75" thickBot="1" x14ac:dyDescent="0.3">
      <c r="A127" s="241" t="s">
        <v>145</v>
      </c>
      <c r="B127" s="241"/>
      <c r="C127" s="241"/>
      <c r="D127" s="241"/>
      <c r="E127" s="241"/>
      <c r="F127" s="36"/>
      <c r="G127" s="36"/>
      <c r="H127" s="117"/>
      <c r="I127" s="69">
        <f>60*P4</f>
        <v>1.044</v>
      </c>
      <c r="J127" s="30">
        <v>59</v>
      </c>
      <c r="K127" s="17">
        <f>I127/J127</f>
        <v>1.769491525423729E-2</v>
      </c>
      <c r="L127" s="31"/>
      <c r="M127" s="93"/>
      <c r="N127" s="93"/>
    </row>
    <row r="128" spans="1:14" ht="15.75" thickBot="1" x14ac:dyDescent="0.3">
      <c r="A128" s="24" t="s">
        <v>146</v>
      </c>
      <c r="B128" s="25"/>
      <c r="C128" s="25"/>
      <c r="D128" s="25"/>
      <c r="E128" s="120"/>
      <c r="F128" s="120"/>
      <c r="G128" s="120"/>
      <c r="H128" s="120"/>
      <c r="I128" s="121">
        <f>I127</f>
        <v>1.044</v>
      </c>
      <c r="J128" s="122"/>
      <c r="K128" s="123">
        <f>K127</f>
        <v>1.769491525423729E-2</v>
      </c>
      <c r="L128" s="31"/>
      <c r="M128" s="31"/>
      <c r="N128" s="31"/>
    </row>
    <row r="129" spans="1:14" x14ac:dyDescent="0.25">
      <c r="A129" s="12"/>
      <c r="B129" s="12"/>
      <c r="C129" s="12"/>
      <c r="D129" s="12"/>
      <c r="E129" s="109"/>
      <c r="F129" s="109"/>
      <c r="G129" s="109"/>
      <c r="H129" s="109"/>
      <c r="I129" s="109"/>
      <c r="J129" s="109"/>
      <c r="K129" s="109"/>
      <c r="L129" s="109"/>
      <c r="M129" s="109"/>
      <c r="N129" s="31"/>
    </row>
    <row r="130" spans="1:14" x14ac:dyDescent="0.25">
      <c r="A130" s="210" t="s">
        <v>147</v>
      </c>
      <c r="B130" s="210"/>
      <c r="C130" s="210"/>
      <c r="D130" s="210"/>
      <c r="E130" s="210"/>
      <c r="F130" s="210"/>
      <c r="G130" s="210"/>
      <c r="H130" s="210"/>
      <c r="I130" s="210"/>
      <c r="J130" s="210"/>
      <c r="K130" s="210"/>
      <c r="L130" s="210"/>
      <c r="M130" s="31"/>
      <c r="N130" s="31"/>
    </row>
    <row r="131" spans="1:14" x14ac:dyDescent="0.25">
      <c r="A131" s="11"/>
      <c r="B131" s="11"/>
      <c r="C131" s="11"/>
      <c r="D131" s="11"/>
      <c r="E131" s="31"/>
      <c r="F131" s="31"/>
      <c r="G131" s="31"/>
      <c r="H131" s="31"/>
      <c r="I131" s="31"/>
      <c r="J131" s="31"/>
      <c r="K131" s="31"/>
      <c r="L131" s="31"/>
      <c r="M131" s="31"/>
      <c r="N131" s="31"/>
    </row>
    <row r="132" spans="1:14" ht="75" x14ac:dyDescent="0.25">
      <c r="A132" s="235" t="s">
        <v>41</v>
      </c>
      <c r="B132" s="236"/>
      <c r="C132" s="236"/>
      <c r="D132" s="236"/>
      <c r="E132" s="237"/>
      <c r="F132" s="16" t="s">
        <v>5</v>
      </c>
      <c r="G132" s="16" t="s">
        <v>8</v>
      </c>
      <c r="H132" s="44" t="s">
        <v>9</v>
      </c>
      <c r="I132" s="16" t="s">
        <v>55</v>
      </c>
      <c r="J132" s="44" t="s">
        <v>51</v>
      </c>
      <c r="K132" s="44" t="s">
        <v>46</v>
      </c>
      <c r="L132" s="31"/>
      <c r="M132" s="31"/>
      <c r="N132" s="31"/>
    </row>
    <row r="133" spans="1:14" x14ac:dyDescent="0.25">
      <c r="A133" s="227">
        <v>1</v>
      </c>
      <c r="B133" s="228"/>
      <c r="C133" s="228"/>
      <c r="D133" s="228"/>
      <c r="E133" s="229"/>
      <c r="F133" s="44">
        <v>2</v>
      </c>
      <c r="G133" s="44">
        <v>3</v>
      </c>
      <c r="H133" s="44">
        <v>4</v>
      </c>
      <c r="I133" s="44">
        <v>5</v>
      </c>
      <c r="J133" s="106">
        <v>6</v>
      </c>
      <c r="K133" s="117">
        <v>7</v>
      </c>
      <c r="L133" s="31"/>
      <c r="M133" s="31"/>
      <c r="N133" s="31"/>
    </row>
    <row r="134" spans="1:14" ht="15.75" thickBot="1" x14ac:dyDescent="0.3">
      <c r="A134" s="238" t="s">
        <v>148</v>
      </c>
      <c r="B134" s="239"/>
      <c r="C134" s="239"/>
      <c r="D134" s="239"/>
      <c r="E134" s="240"/>
      <c r="F134" s="20"/>
      <c r="G134" s="30"/>
      <c r="H134" s="20"/>
      <c r="I134" s="20">
        <f>150000*P4</f>
        <v>2610</v>
      </c>
      <c r="J134" s="30">
        <v>59</v>
      </c>
      <c r="K134" s="90">
        <f>I134/J134</f>
        <v>44.237288135593218</v>
      </c>
      <c r="L134" s="31"/>
      <c r="M134" s="31"/>
      <c r="N134" s="31"/>
    </row>
    <row r="135" spans="1:14" ht="15.75" thickBot="1" x14ac:dyDescent="0.3">
      <c r="A135" s="24" t="s">
        <v>66</v>
      </c>
      <c r="B135" s="25"/>
      <c r="C135" s="25"/>
      <c r="D135" s="25"/>
      <c r="E135" s="120"/>
      <c r="F135" s="120"/>
      <c r="G135" s="120"/>
      <c r="H135" s="120"/>
      <c r="I135" s="121">
        <f>I134</f>
        <v>2610</v>
      </c>
      <c r="J135" s="122"/>
      <c r="K135" s="124">
        <f>K134</f>
        <v>44.237288135593218</v>
      </c>
      <c r="L135" s="31"/>
      <c r="M135" s="31"/>
      <c r="N135" s="31"/>
    </row>
    <row r="136" spans="1:14" x14ac:dyDescent="0.25">
      <c r="A136" s="234" t="s">
        <v>149</v>
      </c>
      <c r="B136" s="234"/>
      <c r="C136" s="234"/>
      <c r="D136" s="234"/>
      <c r="E136" s="234"/>
      <c r="F136" s="234"/>
      <c r="G136" s="234"/>
      <c r="H136" s="234"/>
      <c r="I136" s="234"/>
      <c r="J136" s="234"/>
      <c r="K136" s="234"/>
      <c r="L136" s="234"/>
      <c r="M136" s="234"/>
      <c r="N136" s="31"/>
    </row>
    <row r="137" spans="1:14" x14ac:dyDescent="0.25">
      <c r="A137" s="11"/>
      <c r="B137" s="11"/>
      <c r="C137" s="11"/>
      <c r="D137" s="11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1:14" ht="60" x14ac:dyDescent="0.25">
      <c r="A138" s="235" t="s">
        <v>41</v>
      </c>
      <c r="B138" s="236"/>
      <c r="C138" s="236"/>
      <c r="D138" s="236"/>
      <c r="E138" s="237"/>
      <c r="F138" s="16" t="s">
        <v>5</v>
      </c>
      <c r="G138" s="16" t="s">
        <v>8</v>
      </c>
      <c r="H138" s="44" t="s">
        <v>9</v>
      </c>
      <c r="I138" s="16" t="s">
        <v>55</v>
      </c>
      <c r="J138" s="16" t="s">
        <v>71</v>
      </c>
      <c r="K138" s="16" t="s">
        <v>72</v>
      </c>
      <c r="L138" s="31"/>
      <c r="M138" s="31"/>
      <c r="N138" s="31"/>
    </row>
    <row r="139" spans="1:14" x14ac:dyDescent="0.25">
      <c r="A139" s="227">
        <v>1</v>
      </c>
      <c r="B139" s="228"/>
      <c r="C139" s="228"/>
      <c r="D139" s="228"/>
      <c r="E139" s="229"/>
      <c r="F139" s="44">
        <v>2</v>
      </c>
      <c r="G139" s="44">
        <v>3</v>
      </c>
      <c r="H139" s="44">
        <v>4</v>
      </c>
      <c r="I139" s="44">
        <v>5</v>
      </c>
      <c r="J139" s="106">
        <v>6</v>
      </c>
      <c r="K139" s="117">
        <v>7</v>
      </c>
      <c r="L139" s="31"/>
      <c r="M139" s="125"/>
      <c r="N139" s="31"/>
    </row>
    <row r="140" spans="1:14" ht="15.75" thickBot="1" x14ac:dyDescent="0.3">
      <c r="A140" s="238" t="s">
        <v>43</v>
      </c>
      <c r="B140" s="239"/>
      <c r="C140" s="239"/>
      <c r="D140" s="239"/>
      <c r="E140" s="240"/>
      <c r="F140" s="20" t="s">
        <v>64</v>
      </c>
      <c r="G140" s="21"/>
      <c r="H140" s="20"/>
      <c r="I140" s="67">
        <f>138180*P4</f>
        <v>2404.3319999999999</v>
      </c>
      <c r="J140" s="30">
        <v>59</v>
      </c>
      <c r="K140" s="126">
        <f>I140/J140</f>
        <v>40.751389830508472</v>
      </c>
      <c r="L140" s="31"/>
      <c r="M140" s="31"/>
      <c r="N140" s="31"/>
    </row>
    <row r="141" spans="1:14" ht="15.75" thickBot="1" x14ac:dyDescent="0.3">
      <c r="A141" s="24" t="s">
        <v>42</v>
      </c>
      <c r="B141" s="25"/>
      <c r="C141" s="25"/>
      <c r="D141" s="25"/>
      <c r="E141" s="120"/>
      <c r="F141" s="120"/>
      <c r="G141" s="120"/>
      <c r="H141" s="120"/>
      <c r="I141" s="121">
        <f>I140</f>
        <v>2404.3319999999999</v>
      </c>
      <c r="J141" s="33"/>
      <c r="K141" s="38">
        <f>K140</f>
        <v>40.751389830508472</v>
      </c>
      <c r="L141" s="31"/>
      <c r="M141" s="31"/>
      <c r="N141" s="31"/>
    </row>
    <row r="142" spans="1:14" x14ac:dyDescent="0.25">
      <c r="A142" s="26"/>
      <c r="B142" s="26"/>
      <c r="C142" s="26"/>
      <c r="D142" s="26"/>
      <c r="E142" s="127"/>
      <c r="F142" s="127"/>
      <c r="G142" s="127"/>
      <c r="H142" s="127"/>
      <c r="I142" s="114"/>
      <c r="J142" s="128"/>
      <c r="K142" s="115"/>
      <c r="L142" s="31"/>
      <c r="M142" s="31"/>
      <c r="N142" s="31"/>
    </row>
    <row r="143" spans="1:14" x14ac:dyDescent="0.25">
      <c r="A143" s="11"/>
      <c r="B143" s="11"/>
      <c r="C143" s="11"/>
      <c r="D143" s="11"/>
      <c r="E143" s="31"/>
      <c r="F143" s="31"/>
      <c r="G143" s="31"/>
      <c r="H143" s="31"/>
      <c r="I143" s="109"/>
      <c r="J143" s="109"/>
      <c r="K143" s="109"/>
      <c r="L143" s="31"/>
      <c r="M143" s="31"/>
      <c r="N143" s="31"/>
    </row>
    <row r="144" spans="1:14" x14ac:dyDescent="0.25">
      <c r="A144" s="225" t="s">
        <v>131</v>
      </c>
      <c r="B144" s="225"/>
      <c r="C144" s="225"/>
      <c r="D144" s="225"/>
      <c r="E144" s="225"/>
      <c r="F144" s="225"/>
      <c r="G144" s="225"/>
      <c r="H144" s="225"/>
      <c r="I144" s="225"/>
      <c r="J144" s="225"/>
      <c r="K144" s="225"/>
      <c r="L144" s="225"/>
      <c r="M144" s="31"/>
      <c r="N144" s="31"/>
    </row>
    <row r="145" spans="1:14" ht="60" x14ac:dyDescent="0.25">
      <c r="A145" s="235" t="s">
        <v>70</v>
      </c>
      <c r="B145" s="236"/>
      <c r="C145" s="236"/>
      <c r="D145" s="236"/>
      <c r="E145" s="237"/>
      <c r="F145" s="96" t="s">
        <v>5</v>
      </c>
      <c r="G145" s="96" t="s">
        <v>63</v>
      </c>
      <c r="H145" s="96" t="s">
        <v>44</v>
      </c>
      <c r="I145" s="96" t="s">
        <v>55</v>
      </c>
      <c r="J145" s="16" t="s">
        <v>71</v>
      </c>
      <c r="K145" s="16" t="s">
        <v>82</v>
      </c>
      <c r="L145" s="129"/>
      <c r="M145" s="31"/>
      <c r="N145" s="31"/>
    </row>
    <row r="146" spans="1:14" ht="20.25" customHeight="1" thickBot="1" x14ac:dyDescent="0.3">
      <c r="A146" s="180" t="s">
        <v>132</v>
      </c>
      <c r="B146" s="180"/>
      <c r="C146" s="180"/>
      <c r="D146" s="180"/>
      <c r="E146" s="180"/>
      <c r="F146" s="56"/>
      <c r="G146" s="49"/>
      <c r="H146" s="60"/>
      <c r="I146" s="20">
        <f>(46000+5450)*P4-0.01</f>
        <v>895.21999999999991</v>
      </c>
      <c r="J146" s="30">
        <v>59</v>
      </c>
      <c r="K146" s="45">
        <f>I146/J146</f>
        <v>15.17322033898305</v>
      </c>
      <c r="L146" s="130"/>
      <c r="M146" s="31"/>
      <c r="N146" s="31"/>
    </row>
    <row r="147" spans="1:14" ht="15.75" hidden="1" thickBot="1" x14ac:dyDescent="0.3">
      <c r="A147" s="246" t="s">
        <v>66</v>
      </c>
      <c r="B147" s="247"/>
      <c r="C147" s="247"/>
      <c r="D147" s="247"/>
      <c r="E147" s="247"/>
      <c r="F147" s="247"/>
      <c r="G147" s="247"/>
      <c r="H147" s="247"/>
      <c r="I147" s="131">
        <f>SUM(I146:I146)</f>
        <v>895.21999999999991</v>
      </c>
      <c r="J147" s="131"/>
      <c r="K147" s="131">
        <f>SUM(K146:K146)</f>
        <v>15.17322033898305</v>
      </c>
      <c r="L147" s="130"/>
      <c r="M147" s="31"/>
      <c r="N147" s="31"/>
    </row>
    <row r="148" spans="1:14" ht="15.75" hidden="1" thickBot="1" x14ac:dyDescent="0.3">
      <c r="A148" s="11"/>
      <c r="B148" s="11"/>
      <c r="C148" s="11"/>
      <c r="D148" s="11"/>
      <c r="E148" s="31"/>
      <c r="F148" s="31"/>
      <c r="G148" s="31"/>
      <c r="H148" s="31"/>
      <c r="I148" s="132"/>
      <c r="J148" s="132"/>
      <c r="K148" s="132"/>
      <c r="L148" s="31"/>
      <c r="M148" s="31"/>
      <c r="N148" s="31"/>
    </row>
    <row r="149" spans="1:14" ht="15.75" thickBot="1" x14ac:dyDescent="0.3">
      <c r="A149" s="248" t="s">
        <v>66</v>
      </c>
      <c r="B149" s="248"/>
      <c r="C149" s="248"/>
      <c r="D149" s="248"/>
      <c r="E149" s="248"/>
      <c r="F149" s="248"/>
      <c r="G149" s="248"/>
      <c r="H149" s="249"/>
      <c r="I149" s="133">
        <f>I146</f>
        <v>895.21999999999991</v>
      </c>
      <c r="J149" s="100"/>
      <c r="K149" s="92">
        <f>K146</f>
        <v>15.17322033898305</v>
      </c>
      <c r="L149" s="31"/>
      <c r="M149" s="31"/>
      <c r="N149" s="31"/>
    </row>
    <row r="150" spans="1:14" x14ac:dyDescent="0.25">
      <c r="A150" s="11"/>
      <c r="B150" s="11"/>
      <c r="C150" s="11"/>
      <c r="D150" s="11"/>
      <c r="E150" s="31"/>
      <c r="F150" s="31"/>
      <c r="G150" s="31"/>
      <c r="H150" s="31"/>
      <c r="I150" s="31"/>
      <c r="J150" s="31"/>
      <c r="K150" s="31"/>
      <c r="L150" s="31"/>
      <c r="M150" s="31"/>
      <c r="N150" s="31"/>
    </row>
    <row r="151" spans="1:14" x14ac:dyDescent="0.25">
      <c r="A151" s="225" t="s">
        <v>141</v>
      </c>
      <c r="B151" s="225"/>
      <c r="C151" s="225"/>
      <c r="D151" s="225"/>
      <c r="E151" s="225"/>
      <c r="F151" s="225"/>
      <c r="G151" s="225"/>
      <c r="H151" s="225"/>
      <c r="I151" s="225"/>
      <c r="J151" s="225"/>
      <c r="K151" s="225"/>
      <c r="L151" s="225"/>
      <c r="M151" s="31"/>
      <c r="N151" s="109"/>
    </row>
    <row r="152" spans="1:14" ht="60" x14ac:dyDescent="0.25">
      <c r="A152" s="206" t="s">
        <v>81</v>
      </c>
      <c r="B152" s="206"/>
      <c r="C152" s="206"/>
      <c r="D152" s="206"/>
      <c r="E152" s="206"/>
      <c r="F152" s="96" t="s">
        <v>5</v>
      </c>
      <c r="G152" s="96" t="s">
        <v>63</v>
      </c>
      <c r="H152" s="96" t="s">
        <v>44</v>
      </c>
      <c r="I152" s="96" t="s">
        <v>55</v>
      </c>
      <c r="J152" s="16" t="s">
        <v>71</v>
      </c>
      <c r="K152" s="16" t="s">
        <v>82</v>
      </c>
      <c r="L152" s="129"/>
      <c r="M152" s="31"/>
      <c r="N152" s="109"/>
    </row>
    <row r="153" spans="1:14" x14ac:dyDescent="0.25">
      <c r="A153" s="250" t="s">
        <v>142</v>
      </c>
      <c r="B153" s="251"/>
      <c r="C153" s="251"/>
      <c r="D153" s="251"/>
      <c r="E153" s="252"/>
      <c r="F153" s="56" t="s">
        <v>26</v>
      </c>
      <c r="G153" s="96"/>
      <c r="H153" s="96"/>
      <c r="I153" s="66">
        <f>6000*P4</f>
        <v>104.39999999999999</v>
      </c>
      <c r="J153" s="30">
        <v>59</v>
      </c>
      <c r="K153" s="134">
        <f>I153/J153</f>
        <v>1.7694915254237287</v>
      </c>
      <c r="L153" s="129"/>
      <c r="M153" s="31"/>
      <c r="N153" s="109"/>
    </row>
    <row r="154" spans="1:14" ht="15.75" thickBot="1" x14ac:dyDescent="0.3">
      <c r="A154" s="253" t="s">
        <v>143</v>
      </c>
      <c r="B154" s="254"/>
      <c r="C154" s="254"/>
      <c r="D154" s="254"/>
      <c r="E154" s="255"/>
      <c r="F154" s="56" t="s">
        <v>26</v>
      </c>
      <c r="G154" s="96"/>
      <c r="H154" s="96"/>
      <c r="I154" s="91">
        <f>12500*P4</f>
        <v>217.49999999999997</v>
      </c>
      <c r="J154" s="30">
        <v>59</v>
      </c>
      <c r="K154" s="134">
        <f>I154/J154</f>
        <v>3.6864406779661012</v>
      </c>
      <c r="L154" s="129"/>
      <c r="M154" s="31"/>
      <c r="N154" s="109"/>
    </row>
    <row r="155" spans="1:14" ht="15.75" thickBot="1" x14ac:dyDescent="0.3">
      <c r="A155" s="246"/>
      <c r="B155" s="247"/>
      <c r="C155" s="247"/>
      <c r="D155" s="247"/>
      <c r="E155" s="247"/>
      <c r="F155" s="247"/>
      <c r="G155" s="247"/>
      <c r="H155" s="247"/>
      <c r="I155" s="61">
        <f>SUM(I153:I154)</f>
        <v>321.89999999999998</v>
      </c>
      <c r="J155" s="62"/>
      <c r="K155" s="135">
        <f>SUM(K153:K154)</f>
        <v>5.4559322033898301</v>
      </c>
      <c r="L155" s="136"/>
      <c r="M155" s="31"/>
      <c r="N155" s="109"/>
    </row>
    <row r="156" spans="1:14" x14ac:dyDescent="0.25">
      <c r="A156" s="11"/>
      <c r="B156" s="11"/>
      <c r="C156" s="11"/>
      <c r="D156" s="11"/>
      <c r="E156" s="31"/>
      <c r="F156" s="31"/>
      <c r="G156" s="31"/>
      <c r="H156" s="31"/>
      <c r="I156" s="31"/>
      <c r="J156" s="31"/>
      <c r="K156" s="31"/>
      <c r="L156" s="31"/>
      <c r="M156" s="31"/>
      <c r="N156" s="109"/>
    </row>
    <row r="157" spans="1:14" x14ac:dyDescent="0.25">
      <c r="A157" s="256" t="s">
        <v>160</v>
      </c>
      <c r="B157" s="256"/>
      <c r="C157" s="256"/>
      <c r="D157" s="256"/>
      <c r="E157" s="256"/>
      <c r="F157" s="256"/>
      <c r="G157" s="256"/>
      <c r="H157" s="256"/>
      <c r="I157" s="256"/>
      <c r="J157" s="256"/>
      <c r="K157" s="256"/>
      <c r="L157" s="257"/>
      <c r="M157" s="109"/>
      <c r="N157" s="109"/>
    </row>
    <row r="158" spans="1:14" ht="60" x14ac:dyDescent="0.25">
      <c r="A158" s="192" t="s">
        <v>81</v>
      </c>
      <c r="B158" s="192"/>
      <c r="C158" s="192"/>
      <c r="D158" s="192"/>
      <c r="E158" s="192"/>
      <c r="F158" s="143" t="s">
        <v>5</v>
      </c>
      <c r="G158" s="143" t="s">
        <v>63</v>
      </c>
      <c r="H158" s="143" t="s">
        <v>44</v>
      </c>
      <c r="I158" s="143" t="s">
        <v>55</v>
      </c>
      <c r="J158" s="16" t="s">
        <v>71</v>
      </c>
      <c r="K158" s="16" t="s">
        <v>82</v>
      </c>
      <c r="L158" s="129"/>
      <c r="M158" s="31"/>
      <c r="N158" s="31"/>
    </row>
    <row r="159" spans="1:14" x14ac:dyDescent="0.25">
      <c r="A159" s="270" t="s">
        <v>110</v>
      </c>
      <c r="B159" s="271"/>
      <c r="C159" s="271"/>
      <c r="D159" s="271"/>
      <c r="E159" s="272"/>
      <c r="F159" s="56" t="s">
        <v>26</v>
      </c>
      <c r="G159" s="143"/>
      <c r="H159" s="143"/>
      <c r="I159" s="160">
        <v>3605090</v>
      </c>
      <c r="J159" s="30">
        <v>59</v>
      </c>
      <c r="K159" s="45">
        <f>I159/J159</f>
        <v>61103.220338983054</v>
      </c>
      <c r="L159" s="129"/>
      <c r="M159" s="31"/>
      <c r="N159" s="31"/>
    </row>
    <row r="160" spans="1:14" x14ac:dyDescent="0.25">
      <c r="A160" s="185" t="s">
        <v>111</v>
      </c>
      <c r="B160" s="186"/>
      <c r="C160" s="186"/>
      <c r="D160" s="186"/>
      <c r="E160" s="187"/>
      <c r="F160" s="56" t="s">
        <v>26</v>
      </c>
      <c r="G160" s="143"/>
      <c r="H160" s="143"/>
      <c r="I160" s="66">
        <v>20000</v>
      </c>
      <c r="J160" s="30">
        <v>59</v>
      </c>
      <c r="K160" s="45">
        <f>I160/J160</f>
        <v>338.9830508474576</v>
      </c>
      <c r="L160" s="129"/>
      <c r="M160" s="31"/>
      <c r="N160" s="31"/>
    </row>
    <row r="161" spans="1:15" ht="15" customHeight="1" x14ac:dyDescent="0.25">
      <c r="A161" s="180" t="s">
        <v>112</v>
      </c>
      <c r="B161" s="180"/>
      <c r="C161" s="180"/>
      <c r="D161" s="180"/>
      <c r="E161" s="180"/>
      <c r="F161" s="56" t="s">
        <v>26</v>
      </c>
      <c r="G161" s="143"/>
      <c r="H161" s="143"/>
      <c r="I161" s="159">
        <v>1000000</v>
      </c>
      <c r="J161" s="30">
        <v>59</v>
      </c>
      <c r="K161" s="45">
        <f>I161/J161</f>
        <v>16949.152542372882</v>
      </c>
      <c r="L161" s="129"/>
      <c r="M161" s="31"/>
      <c r="N161" s="31"/>
    </row>
    <row r="162" spans="1:15" ht="15.75" customHeight="1" x14ac:dyDescent="0.25">
      <c r="A162" s="243" t="s">
        <v>118</v>
      </c>
      <c r="B162" s="244"/>
      <c r="C162" s="244"/>
      <c r="D162" s="244"/>
      <c r="E162" s="245"/>
      <c r="F162" s="56" t="s">
        <v>26</v>
      </c>
      <c r="G162" s="49"/>
      <c r="H162" s="60"/>
      <c r="I162" s="159">
        <v>762200</v>
      </c>
      <c r="J162" s="30">
        <v>59</v>
      </c>
      <c r="K162" s="45">
        <f>I162/J162</f>
        <v>12918.644067796609</v>
      </c>
      <c r="L162" s="130"/>
      <c r="M162" s="31"/>
      <c r="N162" s="31"/>
    </row>
    <row r="163" spans="1:15" ht="15.75" customHeight="1" x14ac:dyDescent="0.25">
      <c r="A163" s="266" t="s">
        <v>126</v>
      </c>
      <c r="B163" s="199"/>
      <c r="C163" s="199"/>
      <c r="D163" s="199"/>
      <c r="E163" s="200"/>
      <c r="F163" s="56" t="s">
        <v>26</v>
      </c>
      <c r="G163" s="49"/>
      <c r="H163" s="60"/>
      <c r="I163" s="159">
        <v>1276850</v>
      </c>
      <c r="J163" s="30">
        <v>59</v>
      </c>
      <c r="K163" s="17">
        <f t="shared" ref="K163:K168" si="6">I163/J163</f>
        <v>21641.525423728814</v>
      </c>
      <c r="L163" s="136"/>
      <c r="M163" s="31"/>
      <c r="N163" s="31"/>
    </row>
    <row r="164" spans="1:15" ht="15.75" customHeight="1" x14ac:dyDescent="0.25">
      <c r="A164" s="243" t="s">
        <v>127</v>
      </c>
      <c r="B164" s="244"/>
      <c r="C164" s="244"/>
      <c r="D164" s="244"/>
      <c r="E164" s="245"/>
      <c r="F164" s="56" t="s">
        <v>26</v>
      </c>
      <c r="G164" s="49"/>
      <c r="H164" s="60"/>
      <c r="I164" s="159">
        <v>280000</v>
      </c>
      <c r="J164" s="30">
        <v>59</v>
      </c>
      <c r="K164" s="17">
        <f t="shared" si="6"/>
        <v>4745.7627118644068</v>
      </c>
      <c r="L164" s="136"/>
      <c r="M164" s="31"/>
      <c r="N164" s="31"/>
    </row>
    <row r="165" spans="1:15" ht="15.75" customHeight="1" x14ac:dyDescent="0.25">
      <c r="A165" s="243" t="s">
        <v>128</v>
      </c>
      <c r="B165" s="244"/>
      <c r="C165" s="244"/>
      <c r="D165" s="244"/>
      <c r="E165" s="245"/>
      <c r="F165" s="56" t="s">
        <v>26</v>
      </c>
      <c r="G165" s="49"/>
      <c r="H165" s="60"/>
      <c r="I165" s="159">
        <v>320000</v>
      </c>
      <c r="J165" s="30">
        <v>59</v>
      </c>
      <c r="K165" s="17">
        <f t="shared" si="6"/>
        <v>5423.7288135593217</v>
      </c>
      <c r="L165" s="136"/>
      <c r="M165" s="31"/>
      <c r="N165" s="31"/>
    </row>
    <row r="166" spans="1:15" ht="15.75" customHeight="1" x14ac:dyDescent="0.25">
      <c r="A166" s="185"/>
      <c r="B166" s="186"/>
      <c r="C166" s="186"/>
      <c r="D166" s="186"/>
      <c r="E166" s="187"/>
      <c r="F166" s="56" t="s">
        <v>26</v>
      </c>
      <c r="G166" s="49"/>
      <c r="H166" s="60"/>
      <c r="I166" s="159"/>
      <c r="J166" s="30">
        <v>59</v>
      </c>
      <c r="K166" s="17">
        <f t="shared" si="6"/>
        <v>0</v>
      </c>
      <c r="L166" s="136"/>
      <c r="M166" s="31"/>
      <c r="N166" s="31"/>
    </row>
    <row r="167" spans="1:15" ht="15.75" customHeight="1" x14ac:dyDescent="0.25">
      <c r="A167" s="199"/>
      <c r="B167" s="199"/>
      <c r="C167" s="199"/>
      <c r="D167" s="199"/>
      <c r="E167" s="200"/>
      <c r="F167" s="56" t="s">
        <v>26</v>
      </c>
      <c r="G167" s="49"/>
      <c r="H167" s="60"/>
      <c r="I167" s="159"/>
      <c r="J167" s="30">
        <v>59</v>
      </c>
      <c r="K167" s="17">
        <f t="shared" si="6"/>
        <v>0</v>
      </c>
      <c r="L167" s="136"/>
      <c r="M167" s="31"/>
      <c r="N167" s="31"/>
    </row>
    <row r="168" spans="1:15" ht="15.75" customHeight="1" thickBot="1" x14ac:dyDescent="0.3">
      <c r="A168" s="199"/>
      <c r="B168" s="199"/>
      <c r="C168" s="199"/>
      <c r="D168" s="199"/>
      <c r="E168" s="200"/>
      <c r="F168" s="56" t="s">
        <v>26</v>
      </c>
      <c r="G168" s="49"/>
      <c r="H168" s="60"/>
      <c r="I168" s="159"/>
      <c r="J168" s="30">
        <v>59</v>
      </c>
      <c r="K168" s="161">
        <f t="shared" si="6"/>
        <v>0</v>
      </c>
      <c r="L168" s="136"/>
      <c r="M168" s="31"/>
      <c r="N168" s="31"/>
    </row>
    <row r="169" spans="1:15" ht="15.75" thickBot="1" x14ac:dyDescent="0.3">
      <c r="A169" s="219"/>
      <c r="B169" s="220"/>
      <c r="C169" s="220"/>
      <c r="D169" s="220"/>
      <c r="E169" s="220"/>
      <c r="F169" s="220"/>
      <c r="G169" s="220"/>
      <c r="H169" s="233"/>
      <c r="I169" s="61">
        <f>SUM(I159:I168)</f>
        <v>7264140</v>
      </c>
      <c r="J169" s="62"/>
      <c r="K169" s="55">
        <f>SUM(K159:K168)</f>
        <v>123121.01694915254</v>
      </c>
      <c r="L169" s="136"/>
      <c r="M169" s="31"/>
      <c r="N169" s="31"/>
    </row>
    <row r="170" spans="1:15" x14ac:dyDescent="0.25">
      <c r="A170" s="12"/>
      <c r="B170" s="12"/>
      <c r="C170" s="12"/>
      <c r="D170" s="12"/>
      <c r="E170" s="109"/>
      <c r="F170" s="109"/>
      <c r="G170" s="109"/>
      <c r="H170" s="109"/>
      <c r="I170" s="109"/>
      <c r="J170" s="109"/>
      <c r="K170" s="109"/>
      <c r="L170" s="109"/>
      <c r="M170" s="109"/>
      <c r="N170" s="109"/>
    </row>
    <row r="171" spans="1:15" x14ac:dyDescent="0.25">
      <c r="A171" s="210" t="s">
        <v>27</v>
      </c>
      <c r="B171" s="210"/>
      <c r="C171" s="210"/>
      <c r="D171" s="210"/>
      <c r="E171" s="210"/>
      <c r="F171" s="210"/>
      <c r="G171" s="210"/>
      <c r="H171" s="210"/>
      <c r="I171" s="210"/>
      <c r="J171" s="210"/>
      <c r="K171" s="210"/>
      <c r="L171" s="210"/>
      <c r="M171" s="210"/>
      <c r="N171" s="31"/>
    </row>
    <row r="172" spans="1:15" x14ac:dyDescent="0.25">
      <c r="A172" s="11"/>
      <c r="B172" s="11"/>
      <c r="C172" s="11"/>
      <c r="D172" s="11"/>
      <c r="E172" s="31"/>
      <c r="F172" s="31"/>
      <c r="G172" s="31"/>
      <c r="H172" s="31"/>
      <c r="I172" s="31"/>
      <c r="J172" s="31"/>
      <c r="K172" s="31"/>
      <c r="L172" s="31"/>
      <c r="M172" s="31"/>
      <c r="N172" s="31"/>
    </row>
    <row r="173" spans="1:15" ht="47.25" customHeight="1" x14ac:dyDescent="0.25">
      <c r="A173" s="166" t="s">
        <v>28</v>
      </c>
      <c r="B173" s="166"/>
      <c r="C173" s="166"/>
      <c r="D173" s="206" t="s">
        <v>29</v>
      </c>
      <c r="E173" s="206"/>
      <c r="F173" s="206"/>
      <c r="G173" s="206"/>
      <c r="H173" s="206"/>
      <c r="I173" s="206"/>
      <c r="J173" s="206"/>
      <c r="K173" s="206"/>
      <c r="L173" s="206"/>
      <c r="M173" s="206"/>
      <c r="N173" s="206"/>
      <c r="O173" s="16" t="s">
        <v>39</v>
      </c>
    </row>
    <row r="174" spans="1:15" ht="30" x14ac:dyDescent="0.25">
      <c r="A174" s="10" t="s">
        <v>30</v>
      </c>
      <c r="B174" s="9" t="s">
        <v>31</v>
      </c>
      <c r="C174" s="10" t="s">
        <v>32</v>
      </c>
      <c r="D174" s="157" t="s">
        <v>33</v>
      </c>
      <c r="E174" s="158" t="s">
        <v>34</v>
      </c>
      <c r="F174" s="158" t="s">
        <v>150</v>
      </c>
      <c r="G174" s="158" t="s">
        <v>35</v>
      </c>
      <c r="H174" s="158" t="s">
        <v>36</v>
      </c>
      <c r="I174" s="158" t="s">
        <v>37</v>
      </c>
      <c r="J174" s="158" t="s">
        <v>134</v>
      </c>
      <c r="K174" s="158" t="s">
        <v>38</v>
      </c>
      <c r="L174" s="158" t="s">
        <v>151</v>
      </c>
      <c r="M174" s="158" t="s">
        <v>152</v>
      </c>
      <c r="N174" s="56" t="s">
        <v>161</v>
      </c>
      <c r="O174" s="16"/>
    </row>
    <row r="175" spans="1:15" x14ac:dyDescent="0.25">
      <c r="A175" s="14">
        <f>K55</f>
        <v>1862.6525423728813</v>
      </c>
      <c r="B175" s="14"/>
      <c r="C175" s="14"/>
      <c r="D175" s="14">
        <f>K66</f>
        <v>153.3264406779661</v>
      </c>
      <c r="E175" s="20">
        <f>K73</f>
        <v>5.6033898305084744</v>
      </c>
      <c r="F175" s="20">
        <f>K155</f>
        <v>5.4559322033898301</v>
      </c>
      <c r="G175" s="20">
        <f>L87</f>
        <v>19.759322033898304</v>
      </c>
      <c r="H175" s="20">
        <f>K141</f>
        <v>40.751389830508472</v>
      </c>
      <c r="I175" s="20">
        <f>K121</f>
        <v>808.68999999999994</v>
      </c>
      <c r="J175" s="20">
        <f>K149</f>
        <v>15.17322033898305</v>
      </c>
      <c r="K175" s="17">
        <f>J80</f>
        <v>21.823728813559324</v>
      </c>
      <c r="L175" s="17">
        <f>K128</f>
        <v>1.769491525423729E-2</v>
      </c>
      <c r="M175" s="17">
        <f>K135</f>
        <v>44.237288135593218</v>
      </c>
      <c r="N175" s="17">
        <f>K169</f>
        <v>123121.01694915254</v>
      </c>
      <c r="O175" s="162">
        <f>SUM(A175:N175)</f>
        <v>126098.50789830509</v>
      </c>
    </row>
    <row r="176" spans="1:15" x14ac:dyDescent="0.25">
      <c r="A176" s="11"/>
      <c r="B176" s="11"/>
      <c r="C176" s="11"/>
      <c r="D176" s="11"/>
      <c r="E176" s="31"/>
      <c r="F176" s="31"/>
      <c r="G176" s="31"/>
      <c r="H176" s="31"/>
      <c r="I176" s="31"/>
      <c r="J176" s="31"/>
      <c r="K176" s="31"/>
      <c r="L176" s="31"/>
      <c r="M176" s="31"/>
      <c r="N176" s="31"/>
    </row>
    <row r="177" spans="1:14" ht="15.75" thickBot="1" x14ac:dyDescent="0.3">
      <c r="A177" s="11"/>
      <c r="B177" s="11"/>
      <c r="C177" s="11"/>
      <c r="D177" s="11"/>
      <c r="E177" s="31"/>
      <c r="F177" s="31"/>
      <c r="G177" s="31"/>
      <c r="H177" s="31"/>
      <c r="I177" s="31"/>
      <c r="J177" s="31"/>
      <c r="K177" s="31"/>
      <c r="L177" s="31"/>
      <c r="N177" s="31"/>
    </row>
    <row r="178" spans="1:14" ht="15.75" thickBot="1" x14ac:dyDescent="0.3">
      <c r="A178" s="13" t="s">
        <v>73</v>
      </c>
      <c r="B178" s="13"/>
      <c r="C178" s="13"/>
      <c r="D178" s="11"/>
      <c r="E178" s="31"/>
      <c r="F178" s="31"/>
      <c r="G178" s="31"/>
      <c r="H178" s="31"/>
      <c r="I178" s="31"/>
      <c r="J178" s="109"/>
      <c r="K178" s="58">
        <f>I149+I121+J87+H80+I73+I66+I55+I128+I135+I141+I155+I169</f>
        <v>7439811.966</v>
      </c>
      <c r="L178" s="31"/>
      <c r="M178" s="31"/>
      <c r="N178" s="31"/>
    </row>
    <row r="179" spans="1:14" x14ac:dyDescent="0.25">
      <c r="A179" s="11"/>
      <c r="B179" s="11"/>
      <c r="C179" s="11"/>
      <c r="D179" s="11"/>
      <c r="E179" s="31"/>
      <c r="F179" s="31"/>
      <c r="G179" s="31"/>
      <c r="H179" s="31"/>
      <c r="I179" s="31"/>
      <c r="J179" s="31"/>
      <c r="K179" s="31"/>
      <c r="L179" s="31"/>
      <c r="M179" s="31"/>
      <c r="N179" s="31"/>
    </row>
    <row r="180" spans="1:14" x14ac:dyDescent="0.25">
      <c r="A180" s="11"/>
      <c r="B180" s="11"/>
      <c r="C180" s="11"/>
      <c r="D180" s="11"/>
      <c r="E180" s="31"/>
      <c r="F180" s="31"/>
      <c r="G180" s="31"/>
      <c r="H180" s="31"/>
      <c r="I180" s="31"/>
      <c r="J180" s="31"/>
      <c r="K180" s="31"/>
      <c r="L180" s="31"/>
      <c r="M180" s="31"/>
      <c r="N180" s="31"/>
    </row>
    <row r="181" spans="1:14" x14ac:dyDescent="0.25">
      <c r="A181" s="11"/>
      <c r="B181" s="11"/>
      <c r="C181" s="11"/>
      <c r="D181" s="11"/>
      <c r="E181" s="31"/>
      <c r="F181" s="31"/>
      <c r="G181" s="31"/>
      <c r="H181" s="31"/>
      <c r="I181" s="31"/>
      <c r="J181" s="31"/>
      <c r="K181" s="31"/>
      <c r="L181" s="31"/>
      <c r="M181" s="31"/>
      <c r="N181" s="31"/>
    </row>
    <row r="182" spans="1:14" ht="18.75" x14ac:dyDescent="0.3">
      <c r="A182" s="3" t="s">
        <v>135</v>
      </c>
      <c r="B182" s="3"/>
      <c r="C182" s="3"/>
      <c r="E182" s="93"/>
      <c r="F182" s="93"/>
      <c r="G182" s="138" t="s">
        <v>136</v>
      </c>
      <c r="H182" s="93"/>
      <c r="I182" s="93"/>
      <c r="J182" s="93"/>
      <c r="K182" s="93"/>
      <c r="L182" s="93"/>
      <c r="M182" s="93"/>
      <c r="N182" s="93"/>
    </row>
    <row r="183" spans="1:14" x14ac:dyDescent="0.25">
      <c r="E183" s="93"/>
      <c r="F183" s="93"/>
      <c r="G183" s="93"/>
      <c r="H183" s="93"/>
      <c r="I183" s="93"/>
      <c r="J183" s="93"/>
      <c r="K183" s="93"/>
      <c r="L183" s="93"/>
      <c r="M183" s="93"/>
      <c r="N183" s="93"/>
    </row>
    <row r="184" spans="1:14" x14ac:dyDescent="0.25">
      <c r="E184" s="93"/>
      <c r="F184" s="93"/>
      <c r="G184" s="93"/>
      <c r="H184" s="93"/>
      <c r="I184" s="93"/>
      <c r="J184" s="93"/>
      <c r="K184" s="93"/>
      <c r="L184" s="93"/>
      <c r="M184" s="93"/>
      <c r="N184" s="93"/>
    </row>
    <row r="185" spans="1:14" x14ac:dyDescent="0.25">
      <c r="E185" s="93"/>
      <c r="F185" s="93"/>
      <c r="G185" s="93"/>
      <c r="H185" s="93"/>
      <c r="I185" s="93"/>
      <c r="J185" s="93"/>
      <c r="K185" s="93"/>
      <c r="L185" s="93"/>
      <c r="M185" s="93"/>
      <c r="N185" s="93"/>
    </row>
    <row r="186" spans="1:14" x14ac:dyDescent="0.25">
      <c r="E186" s="93"/>
      <c r="F186" s="93"/>
      <c r="G186" s="93"/>
      <c r="H186" s="93"/>
      <c r="I186" s="93"/>
      <c r="J186" s="93"/>
      <c r="K186" s="93"/>
      <c r="L186" s="93"/>
      <c r="M186" s="93"/>
      <c r="N186" s="93"/>
    </row>
    <row r="187" spans="1:14" x14ac:dyDescent="0.25">
      <c r="E187" s="93"/>
      <c r="F187" s="93"/>
      <c r="G187" s="93"/>
      <c r="H187" s="93"/>
      <c r="I187" s="93"/>
      <c r="J187" s="93"/>
      <c r="K187" s="93"/>
      <c r="L187" s="93"/>
      <c r="M187" s="93"/>
      <c r="N187" s="93"/>
    </row>
    <row r="188" spans="1:14" x14ac:dyDescent="0.25">
      <c r="E188" s="93"/>
      <c r="F188" s="93"/>
      <c r="G188" s="93"/>
      <c r="H188" s="93"/>
      <c r="I188" s="93"/>
      <c r="J188" s="93"/>
      <c r="K188" s="93"/>
      <c r="L188" s="93"/>
      <c r="M188" s="93"/>
      <c r="N188" s="93"/>
    </row>
    <row r="189" spans="1:14" x14ac:dyDescent="0.25">
      <c r="E189" s="93"/>
      <c r="F189" s="93"/>
      <c r="G189" s="93"/>
      <c r="H189" s="93"/>
      <c r="I189" s="93"/>
      <c r="J189" s="93"/>
      <c r="K189" s="93"/>
      <c r="L189" s="93"/>
      <c r="M189" s="93"/>
      <c r="N189" s="93"/>
    </row>
    <row r="190" spans="1:14" ht="15.75" x14ac:dyDescent="0.25">
      <c r="A190" s="7" t="s">
        <v>45</v>
      </c>
      <c r="B190" s="7"/>
      <c r="E190" s="93"/>
      <c r="F190" s="93"/>
      <c r="G190" s="93"/>
      <c r="H190" s="93"/>
      <c r="I190" s="93"/>
      <c r="J190" s="93"/>
      <c r="K190" s="93"/>
      <c r="L190" s="93"/>
      <c r="M190" s="93"/>
      <c r="N190" s="93"/>
    </row>
    <row r="191" spans="1:14" ht="15.75" x14ac:dyDescent="0.25">
      <c r="A191" s="7" t="s">
        <v>137</v>
      </c>
      <c r="B191" s="7"/>
      <c r="E191" s="93"/>
      <c r="F191" s="93"/>
      <c r="G191" s="93"/>
      <c r="H191" s="93"/>
      <c r="I191" s="93"/>
      <c r="J191" s="93"/>
      <c r="K191" s="93"/>
      <c r="L191" s="93"/>
      <c r="M191" s="93"/>
      <c r="N191" s="93"/>
    </row>
    <row r="192" spans="1:14" ht="15.75" x14ac:dyDescent="0.25">
      <c r="A192" s="7" t="s">
        <v>138</v>
      </c>
      <c r="C192" s="7"/>
      <c r="E192" s="93"/>
      <c r="F192" s="93"/>
      <c r="G192" s="93"/>
      <c r="H192" s="93"/>
      <c r="I192" s="93"/>
      <c r="J192" s="93"/>
      <c r="K192" s="93"/>
      <c r="L192" s="93"/>
      <c r="M192" s="93"/>
      <c r="N192" s="93"/>
    </row>
    <row r="193" spans="1:14" ht="15.75" x14ac:dyDescent="0.25">
      <c r="A193" s="2"/>
      <c r="B193" s="2"/>
      <c r="C193" s="2"/>
      <c r="E193" s="93"/>
      <c r="F193" s="93"/>
      <c r="G193" s="93"/>
      <c r="H193" s="93">
        <f>10021390+53187.4+16062.6+5450</f>
        <v>10096090</v>
      </c>
      <c r="I193" s="93">
        <f>K178/P4</f>
        <v>427575400.34482759</v>
      </c>
      <c r="J193" s="93"/>
      <c r="K193" s="93"/>
      <c r="L193" s="93"/>
      <c r="M193" s="93"/>
      <c r="N193" s="93"/>
    </row>
    <row r="194" spans="1:14" x14ac:dyDescent="0.25">
      <c r="E194" s="93"/>
      <c r="F194" s="93"/>
      <c r="G194" s="93"/>
      <c r="H194" s="93"/>
      <c r="I194" s="93"/>
      <c r="J194" s="93"/>
      <c r="K194" s="93"/>
      <c r="L194" s="93"/>
      <c r="M194" s="93"/>
      <c r="N194" s="93"/>
    </row>
    <row r="195" spans="1:14" ht="15.75" thickBot="1" x14ac:dyDescent="0.3">
      <c r="E195" s="93"/>
      <c r="F195" s="93"/>
      <c r="G195" s="93"/>
      <c r="H195" s="93">
        <f>H193-I193</f>
        <v>-417479310.34482759</v>
      </c>
      <c r="I195" s="93"/>
      <c r="J195" s="93"/>
      <c r="K195" s="93"/>
      <c r="L195" s="93"/>
      <c r="M195" s="93"/>
      <c r="N195" s="93"/>
    </row>
    <row r="196" spans="1:14" ht="15.75" thickBot="1" x14ac:dyDescent="0.3">
      <c r="E196" s="93"/>
      <c r="F196" s="93"/>
      <c r="G196" s="93"/>
      <c r="H196" s="93"/>
      <c r="I196" s="93"/>
      <c r="J196" s="93"/>
      <c r="K196" s="93"/>
      <c r="L196" s="137">
        <f>O175*J146</f>
        <v>7439811.966</v>
      </c>
      <c r="M196" s="93"/>
      <c r="N196" s="93"/>
    </row>
    <row r="197" spans="1:14" x14ac:dyDescent="0.25">
      <c r="E197" s="93"/>
      <c r="F197" s="93"/>
      <c r="G197" s="93"/>
      <c r="H197" s="93"/>
      <c r="I197" s="93"/>
      <c r="J197" s="93"/>
      <c r="K197" s="93"/>
      <c r="L197" s="93"/>
      <c r="M197" s="93"/>
      <c r="N197" s="93"/>
    </row>
    <row r="198" spans="1:14" x14ac:dyDescent="0.25">
      <c r="E198" s="93"/>
      <c r="F198" s="93"/>
      <c r="G198" s="93"/>
      <c r="H198" s="93"/>
      <c r="I198" s="93"/>
      <c r="J198" s="93"/>
      <c r="K198" s="93"/>
      <c r="L198" s="93"/>
      <c r="M198" s="93"/>
      <c r="N198" s="93"/>
    </row>
    <row r="199" spans="1:14" x14ac:dyDescent="0.25">
      <c r="E199" s="93"/>
      <c r="F199" s="93"/>
      <c r="G199" s="93"/>
      <c r="H199" s="93"/>
      <c r="I199" s="93"/>
      <c r="J199" s="93"/>
      <c r="K199" s="93"/>
      <c r="L199" s="93"/>
      <c r="M199" s="93"/>
      <c r="N199" s="93"/>
    </row>
    <row r="200" spans="1:14" ht="15.75" x14ac:dyDescent="0.25">
      <c r="A200" s="2"/>
      <c r="B200" s="2"/>
      <c r="C200" s="2"/>
    </row>
    <row r="201" spans="1:14" x14ac:dyDescent="0.25">
      <c r="L201" s="152">
        <f>'Работа №1 на 01.01.2022'!I179+'Работа №2 на 01.01.2022'!K170+'Работа №3 на 01.01.2022'!K170+'Работа №4 на 01.01.2022'!K178</f>
        <v>102311379.99000001</v>
      </c>
    </row>
    <row r="205" spans="1:14" x14ac:dyDescent="0.25">
      <c r="H205">
        <v>102311379.99999999</v>
      </c>
    </row>
  </sheetData>
  <mergeCells count="170">
    <mergeCell ref="A152:E152"/>
    <mergeCell ref="A153:E153"/>
    <mergeCell ref="A154:E154"/>
    <mergeCell ref="A155:H155"/>
    <mergeCell ref="A171:M171"/>
    <mergeCell ref="A173:C173"/>
    <mergeCell ref="A157:L157"/>
    <mergeCell ref="A158:E158"/>
    <mergeCell ref="A159:E159"/>
    <mergeCell ref="A160:E160"/>
    <mergeCell ref="A161:E161"/>
    <mergeCell ref="A162:E162"/>
    <mergeCell ref="A163:E163"/>
    <mergeCell ref="A164:E164"/>
    <mergeCell ref="A165:E165"/>
    <mergeCell ref="A166:E166"/>
    <mergeCell ref="A167:E167"/>
    <mergeCell ref="A168:E168"/>
    <mergeCell ref="A169:H169"/>
    <mergeCell ref="D173:N173"/>
    <mergeCell ref="A146:E146"/>
    <mergeCell ref="A138:E138"/>
    <mergeCell ref="A139:E139"/>
    <mergeCell ref="A136:M136"/>
    <mergeCell ref="A140:E140"/>
    <mergeCell ref="A144:L144"/>
    <mergeCell ref="A147:H147"/>
    <mergeCell ref="A149:H149"/>
    <mergeCell ref="A151:L151"/>
    <mergeCell ref="A123:M123"/>
    <mergeCell ref="A132:E132"/>
    <mergeCell ref="A133:E133"/>
    <mergeCell ref="A134:E134"/>
    <mergeCell ref="A125:E125"/>
    <mergeCell ref="A126:E126"/>
    <mergeCell ref="A127:E127"/>
    <mergeCell ref="A130:L130"/>
    <mergeCell ref="A145:E145"/>
    <mergeCell ref="A118:E118"/>
    <mergeCell ref="A119:E119"/>
    <mergeCell ref="A120:E120"/>
    <mergeCell ref="A121:E121"/>
    <mergeCell ref="A112:E112"/>
    <mergeCell ref="A113:E113"/>
    <mergeCell ref="A114:E114"/>
    <mergeCell ref="A115:E115"/>
    <mergeCell ref="A116:E116"/>
    <mergeCell ref="A117:E117"/>
    <mergeCell ref="A104:E104"/>
    <mergeCell ref="A105:E105"/>
    <mergeCell ref="A111:E111"/>
    <mergeCell ref="A95:E95"/>
    <mergeCell ref="A97:E97"/>
    <mergeCell ref="A98:E98"/>
    <mergeCell ref="A99:E99"/>
    <mergeCell ref="A102:E102"/>
    <mergeCell ref="A101:E101"/>
    <mergeCell ref="A106:E106"/>
    <mergeCell ref="A107:E107"/>
    <mergeCell ref="A108:E108"/>
    <mergeCell ref="A109:E109"/>
    <mergeCell ref="A110:E110"/>
    <mergeCell ref="A93:E93"/>
    <mergeCell ref="A94:E94"/>
    <mergeCell ref="A80:E80"/>
    <mergeCell ref="A85:E85"/>
    <mergeCell ref="A84:E84"/>
    <mergeCell ref="A103:E103"/>
    <mergeCell ref="A79:E79"/>
    <mergeCell ref="A77:E77"/>
    <mergeCell ref="A78:E78"/>
    <mergeCell ref="A82:N82"/>
    <mergeCell ref="A83:E83"/>
    <mergeCell ref="A86:E86"/>
    <mergeCell ref="A87:E87"/>
    <mergeCell ref="F87:I87"/>
    <mergeCell ref="A91:M91"/>
    <mergeCell ref="A96:E96"/>
    <mergeCell ref="A100:E100"/>
    <mergeCell ref="A75:M75"/>
    <mergeCell ref="A68:M68"/>
    <mergeCell ref="A70:E70"/>
    <mergeCell ref="A71:E71"/>
    <mergeCell ref="A72:E72"/>
    <mergeCell ref="A65:E65"/>
    <mergeCell ref="A66:E66"/>
    <mergeCell ref="A54:E54"/>
    <mergeCell ref="A55:E55"/>
    <mergeCell ref="A63:E63"/>
    <mergeCell ref="A64:E64"/>
    <mergeCell ref="A58:M58"/>
    <mergeCell ref="A59:E59"/>
    <mergeCell ref="A60:E60"/>
    <mergeCell ref="A61:E61"/>
    <mergeCell ref="A62:E62"/>
    <mergeCell ref="A49:E49"/>
    <mergeCell ref="A50:E50"/>
    <mergeCell ref="A51:E51"/>
    <mergeCell ref="A52:E52"/>
    <mergeCell ref="A53:E53"/>
    <mergeCell ref="A42:E42"/>
    <mergeCell ref="G42:L42"/>
    <mergeCell ref="A43:E43"/>
    <mergeCell ref="G43:L43"/>
    <mergeCell ref="A44:E44"/>
    <mergeCell ref="G44:L44"/>
    <mergeCell ref="A47:M47"/>
    <mergeCell ref="A48:E48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26:E26"/>
    <mergeCell ref="G26:L26"/>
    <mergeCell ref="A27:E27"/>
    <mergeCell ref="G27:L27"/>
    <mergeCell ref="A28:E28"/>
    <mergeCell ref="A29:E29"/>
    <mergeCell ref="G29:L29"/>
    <mergeCell ref="A23:E23"/>
    <mergeCell ref="G23:L23"/>
    <mergeCell ref="A24:E24"/>
    <mergeCell ref="G24:L24"/>
    <mergeCell ref="A25:E25"/>
    <mergeCell ref="G25:L25"/>
    <mergeCell ref="A20:E20"/>
    <mergeCell ref="G20:L20"/>
    <mergeCell ref="A21:E21"/>
    <mergeCell ref="G21:L21"/>
    <mergeCell ref="A22:E22"/>
    <mergeCell ref="G22:L22"/>
    <mergeCell ref="A17:E17"/>
    <mergeCell ref="G17:L17"/>
    <mergeCell ref="A18:E18"/>
    <mergeCell ref="G18:L18"/>
    <mergeCell ref="A19:E19"/>
    <mergeCell ref="G19:L19"/>
    <mergeCell ref="A6:C6"/>
    <mergeCell ref="E6:G6"/>
    <mergeCell ref="A13:M13"/>
    <mergeCell ref="A15:M15"/>
    <mergeCell ref="A2:D2"/>
    <mergeCell ref="E2:H2"/>
    <mergeCell ref="A3:B3"/>
    <mergeCell ref="E3:F3"/>
    <mergeCell ref="A4:C4"/>
    <mergeCell ref="E4:G4"/>
    <mergeCell ref="J4:M4"/>
    <mergeCell ref="A8:N8"/>
    <mergeCell ref="A9:N9"/>
  </mergeCells>
  <pageMargins left="0.70866141732283472" right="0.70866141732283472" top="0.15" bottom="0.16" header="0.15" footer="0.15"/>
  <pageSetup paperSize="9" scale="59" orientation="landscape" horizontalDpi="180" verticalDpi="180" r:id="rId1"/>
  <rowBreaks count="3" manualBreakCount="3">
    <brk id="57" max="14" man="1"/>
    <brk id="80" max="14" man="1"/>
    <brk id="149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4"/>
  <sheetViews>
    <sheetView workbookViewId="0">
      <selection activeCell="F23" sqref="F23"/>
    </sheetView>
  </sheetViews>
  <sheetFormatPr defaultRowHeight="15" x14ac:dyDescent="0.25"/>
  <cols>
    <col min="2" max="2" width="14.28515625" bestFit="1" customWidth="1"/>
    <col min="5" max="5" width="11.5703125" bestFit="1" customWidth="1"/>
    <col min="6" max="6" width="11.42578125" bestFit="1" customWidth="1"/>
    <col min="7" max="7" width="12.5703125" bestFit="1" customWidth="1"/>
    <col min="8" max="8" width="11.42578125" bestFit="1" customWidth="1"/>
  </cols>
  <sheetData>
    <row r="3" spans="1:14" x14ac:dyDescent="0.25">
      <c r="B3" s="172" t="s">
        <v>87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</row>
    <row r="4" spans="1:14" ht="15.75" x14ac:dyDescent="0.25">
      <c r="A4" t="s">
        <v>156</v>
      </c>
      <c r="B4" s="156">
        <v>930000</v>
      </c>
      <c r="C4" s="147"/>
      <c r="D4" s="147">
        <v>930000</v>
      </c>
      <c r="E4" s="147"/>
      <c r="F4" s="147"/>
      <c r="G4" s="147"/>
      <c r="H4" s="147"/>
      <c r="I4" s="147"/>
      <c r="J4" s="147"/>
      <c r="K4" s="147"/>
      <c r="L4" s="147">
        <v>777102</v>
      </c>
      <c r="M4" s="147"/>
      <c r="N4" s="147"/>
    </row>
    <row r="5" spans="1:14" ht="15.75" x14ac:dyDescent="0.25">
      <c r="A5" t="s">
        <v>157</v>
      </c>
      <c r="B5" s="153">
        <v>762200</v>
      </c>
      <c r="C5" s="147"/>
      <c r="D5" s="147">
        <v>4548</v>
      </c>
      <c r="E5" s="147">
        <v>53187.4</v>
      </c>
      <c r="F5" s="147">
        <v>160662.6</v>
      </c>
      <c r="G5" s="147">
        <v>839700</v>
      </c>
      <c r="H5" s="147">
        <v>5450</v>
      </c>
      <c r="I5" s="147"/>
      <c r="J5" s="147"/>
      <c r="K5" s="147"/>
      <c r="L5" s="147"/>
      <c r="M5" s="147"/>
      <c r="N5" s="147"/>
    </row>
    <row r="6" spans="1:14" ht="15.75" x14ac:dyDescent="0.25">
      <c r="A6" t="s">
        <v>158</v>
      </c>
      <c r="B6" s="156">
        <v>1826660</v>
      </c>
      <c r="C6" s="147"/>
      <c r="D6" s="147">
        <v>1826660</v>
      </c>
      <c r="F6" s="147"/>
      <c r="G6" s="147"/>
      <c r="H6" s="147"/>
      <c r="I6" s="147"/>
      <c r="J6" s="147"/>
      <c r="K6" s="147"/>
      <c r="L6" s="147"/>
      <c r="M6" s="147"/>
      <c r="N6" s="147"/>
    </row>
    <row r="7" spans="1:14" ht="15.75" x14ac:dyDescent="0.25">
      <c r="B7" s="146"/>
      <c r="C7" s="147"/>
      <c r="D7" s="147"/>
      <c r="F7" s="147"/>
      <c r="G7" s="147"/>
      <c r="H7" s="147"/>
      <c r="I7" s="147"/>
      <c r="J7" s="147"/>
      <c r="K7" s="147"/>
      <c r="L7" s="147"/>
      <c r="M7" s="147"/>
      <c r="N7" s="147"/>
    </row>
    <row r="8" spans="1:14" ht="15.75" x14ac:dyDescent="0.25">
      <c r="B8" s="146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</row>
    <row r="9" spans="1:14" ht="39.75" customHeight="1" x14ac:dyDescent="0.25">
      <c r="B9" s="258" t="s">
        <v>89</v>
      </c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</row>
    <row r="10" spans="1:14" ht="39.75" customHeight="1" x14ac:dyDescent="0.25">
      <c r="B10" s="155">
        <v>57164900</v>
      </c>
      <c r="C10" s="149"/>
      <c r="D10" s="149"/>
      <c r="E10" s="149"/>
      <c r="F10" s="149"/>
      <c r="G10" s="154">
        <v>19842700</v>
      </c>
      <c r="H10" s="154"/>
      <c r="I10" s="149"/>
      <c r="J10" s="149"/>
      <c r="K10" s="149"/>
      <c r="L10" s="149"/>
      <c r="M10" s="149"/>
      <c r="N10" s="149"/>
    </row>
    <row r="11" spans="1:14" ht="39.75" customHeight="1" x14ac:dyDescent="0.25">
      <c r="B11" s="148"/>
      <c r="C11" s="149"/>
      <c r="D11" s="149"/>
      <c r="E11" s="149"/>
      <c r="F11" s="149"/>
      <c r="G11" s="154">
        <v>37322200</v>
      </c>
      <c r="H11" s="154"/>
      <c r="I11" s="149"/>
      <c r="J11" s="149"/>
      <c r="K11" s="149"/>
      <c r="L11" s="149"/>
      <c r="M11" s="149"/>
      <c r="N11" s="149"/>
    </row>
    <row r="12" spans="1:14" ht="39.75" customHeight="1" x14ac:dyDescent="0.25">
      <c r="B12" s="148"/>
      <c r="C12" s="149"/>
      <c r="D12" s="149"/>
      <c r="E12" s="149"/>
      <c r="F12" s="149"/>
      <c r="G12" s="154"/>
      <c r="H12" s="154"/>
      <c r="I12" s="149"/>
      <c r="J12" s="149"/>
      <c r="K12" s="149"/>
      <c r="L12" s="149"/>
      <c r="M12" s="149"/>
      <c r="N12" s="149"/>
    </row>
    <row r="13" spans="1:14" x14ac:dyDescent="0.25">
      <c r="B13" s="258" t="s">
        <v>95</v>
      </c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</row>
    <row r="14" spans="1:14" ht="15.75" x14ac:dyDescent="0.25">
      <c r="B14" s="155">
        <v>1545560</v>
      </c>
      <c r="C14" s="149"/>
      <c r="D14" s="149"/>
      <c r="E14" s="154">
        <v>195560</v>
      </c>
      <c r="F14" s="154"/>
      <c r="G14" s="149"/>
      <c r="H14" s="149"/>
      <c r="I14" s="149"/>
      <c r="J14" s="149"/>
      <c r="K14" s="149"/>
      <c r="L14" s="149"/>
      <c r="M14" s="149"/>
      <c r="N14" s="149"/>
    </row>
    <row r="15" spans="1:14" ht="15.75" x14ac:dyDescent="0.25">
      <c r="B15" s="148"/>
      <c r="C15" s="149"/>
      <c r="D15" s="149"/>
      <c r="E15" s="154">
        <v>1300000</v>
      </c>
      <c r="F15" s="154"/>
      <c r="G15" s="149"/>
      <c r="H15" s="149"/>
      <c r="I15" s="149"/>
      <c r="J15" s="149"/>
      <c r="K15" s="149"/>
      <c r="L15" s="149"/>
      <c r="M15" s="149"/>
      <c r="N15" s="149"/>
    </row>
    <row r="16" spans="1:14" ht="15.75" x14ac:dyDescent="0.25">
      <c r="B16" s="148"/>
      <c r="C16" s="149"/>
      <c r="D16" s="149"/>
      <c r="E16" s="154">
        <v>50000</v>
      </c>
      <c r="F16" s="154"/>
      <c r="G16" s="149"/>
      <c r="H16" s="149"/>
      <c r="I16" s="149"/>
      <c r="J16" s="149"/>
      <c r="K16" s="149"/>
      <c r="L16" s="149"/>
      <c r="M16" s="149"/>
      <c r="N16" s="149"/>
    </row>
    <row r="17" spans="1:14" ht="15.75" x14ac:dyDescent="0.25">
      <c r="B17" s="148"/>
      <c r="C17" s="149"/>
      <c r="D17" s="149"/>
      <c r="E17" s="154"/>
      <c r="F17" s="154"/>
      <c r="G17" s="149"/>
      <c r="H17" s="149"/>
      <c r="I17" s="149"/>
      <c r="J17" s="149"/>
      <c r="K17" s="149"/>
      <c r="L17" s="149"/>
      <c r="M17" s="149"/>
      <c r="N17" s="149"/>
    </row>
    <row r="18" spans="1:14" ht="15.75" x14ac:dyDescent="0.25">
      <c r="B18" s="148"/>
      <c r="C18" s="149"/>
      <c r="D18" s="149"/>
      <c r="E18" s="154"/>
      <c r="F18" s="154"/>
      <c r="G18" s="149"/>
      <c r="H18" s="149"/>
      <c r="I18" s="149"/>
      <c r="J18" s="149"/>
      <c r="K18" s="149"/>
      <c r="L18" s="149"/>
      <c r="M18" s="149"/>
      <c r="N18" s="149"/>
    </row>
    <row r="19" spans="1:14" x14ac:dyDescent="0.25">
      <c r="B19" s="258" t="s">
        <v>98</v>
      </c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</row>
    <row r="20" spans="1:14" x14ac:dyDescent="0.25">
      <c r="A20" t="s">
        <v>159</v>
      </c>
      <c r="B20" s="152">
        <v>6243590</v>
      </c>
      <c r="F20" s="152">
        <v>3605090</v>
      </c>
      <c r="G20" s="152">
        <v>762200</v>
      </c>
      <c r="H20" s="152">
        <v>1876850</v>
      </c>
      <c r="I20" s="152"/>
      <c r="J20" s="152"/>
    </row>
    <row r="21" spans="1:14" x14ac:dyDescent="0.25">
      <c r="B21" s="152">
        <v>20000</v>
      </c>
      <c r="F21" s="152">
        <v>20000</v>
      </c>
    </row>
    <row r="22" spans="1:14" x14ac:dyDescent="0.25">
      <c r="B22" s="152">
        <v>1000000</v>
      </c>
      <c r="F22" s="152">
        <v>1000000</v>
      </c>
    </row>
    <row r="24" spans="1:14" x14ac:dyDescent="0.25">
      <c r="B24" s="152">
        <f>B14+B10+B4+B20+B5+B6+B21+B22</f>
        <v>69492910</v>
      </c>
    </row>
  </sheetData>
  <mergeCells count="4">
    <mergeCell ref="B3:N3"/>
    <mergeCell ref="B9:N9"/>
    <mergeCell ref="B13:N13"/>
    <mergeCell ref="B19:N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09"/>
  <sheetViews>
    <sheetView view="pageBreakPreview" topLeftCell="A179" zoomScale="70" zoomScaleNormal="90" zoomScaleSheetLayoutView="70" workbookViewId="0">
      <selection activeCell="A84" sqref="A84:E84"/>
    </sheetView>
  </sheetViews>
  <sheetFormatPr defaultRowHeight="15" x14ac:dyDescent="0.2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3.85546875" customWidth="1"/>
    <col min="12" max="12" width="16" customWidth="1"/>
    <col min="13" max="13" width="15.7109375" customWidth="1"/>
    <col min="14" max="14" width="16.140625" customWidth="1"/>
  </cols>
  <sheetData>
    <row r="2" spans="1:15" ht="15.75" x14ac:dyDescent="0.25">
      <c r="A2" s="168"/>
      <c r="B2" s="168"/>
      <c r="C2" s="168"/>
      <c r="D2" s="168"/>
      <c r="E2" s="168"/>
      <c r="F2" s="168"/>
      <c r="G2" s="168"/>
      <c r="H2" s="168"/>
    </row>
    <row r="3" spans="1:15" ht="15.75" x14ac:dyDescent="0.25">
      <c r="A3" s="168"/>
      <c r="B3" s="168"/>
      <c r="C3" s="27"/>
      <c r="D3" s="27"/>
      <c r="E3" s="168"/>
      <c r="F3" s="168"/>
      <c r="G3" s="27"/>
      <c r="H3" s="27"/>
    </row>
    <row r="4" spans="1:15" ht="40.5" customHeight="1" x14ac:dyDescent="0.25">
      <c r="A4" s="170"/>
      <c r="B4" s="170"/>
      <c r="C4" s="170"/>
      <c r="D4" s="144"/>
      <c r="E4" s="170"/>
      <c r="F4" s="170"/>
      <c r="G4" s="170"/>
      <c r="H4" s="29"/>
      <c r="J4" s="171" t="s">
        <v>97</v>
      </c>
      <c r="K4" s="174"/>
      <c r="L4" s="174"/>
      <c r="M4" s="174"/>
      <c r="O4" s="150">
        <v>1.7399999999999999E-2</v>
      </c>
    </row>
    <row r="5" spans="1:15" ht="15.75" x14ac:dyDescent="0.25">
      <c r="A5" s="145"/>
      <c r="B5" s="145"/>
      <c r="C5" s="145"/>
      <c r="D5" s="142"/>
      <c r="E5" s="145"/>
      <c r="F5" s="145"/>
      <c r="G5" s="145"/>
      <c r="H5" s="142"/>
    </row>
    <row r="6" spans="1:15" ht="15.75" x14ac:dyDescent="0.25">
      <c r="A6" s="165"/>
      <c r="B6" s="165"/>
      <c r="C6" s="165"/>
      <c r="D6" s="142"/>
      <c r="E6" s="165"/>
      <c r="F6" s="165"/>
      <c r="G6" s="165"/>
      <c r="H6" s="142"/>
    </row>
    <row r="7" spans="1:15" x14ac:dyDescent="0.25">
      <c r="A7" s="48"/>
      <c r="B7" s="48"/>
      <c r="C7" s="48"/>
      <c r="D7" s="48"/>
      <c r="E7" s="48"/>
      <c r="F7" s="48"/>
      <c r="G7" s="48"/>
      <c r="H7" s="48"/>
    </row>
    <row r="8" spans="1:15" ht="15.75" x14ac:dyDescent="0.25">
      <c r="A8" s="175" t="s">
        <v>83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</row>
    <row r="9" spans="1:15" ht="15.75" x14ac:dyDescent="0.25">
      <c r="A9" s="175" t="s">
        <v>84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</row>
    <row r="11" spans="1:15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5" ht="15.75" x14ac:dyDescent="0.25">
      <c r="A12" s="8" t="s">
        <v>85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5" ht="31.5" customHeight="1" x14ac:dyDescent="0.25">
      <c r="A13" s="258" t="s">
        <v>98</v>
      </c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7"/>
    </row>
    <row r="14" spans="1:15" ht="15.75" x14ac:dyDescent="0.25">
      <c r="A14" s="8" t="s">
        <v>67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5" ht="32.25" customHeight="1" x14ac:dyDescent="0.25">
      <c r="A15" s="258" t="s">
        <v>99</v>
      </c>
      <c r="B15" s="260"/>
      <c r="C15" s="260"/>
      <c r="D15" s="260"/>
      <c r="E15" s="260"/>
      <c r="F15" s="260"/>
      <c r="G15" s="260"/>
      <c r="H15" s="260"/>
      <c r="I15" s="260"/>
      <c r="J15" s="260"/>
      <c r="K15" s="260"/>
      <c r="L15" s="260"/>
      <c r="M15" s="260"/>
      <c r="N15" s="7"/>
    </row>
    <row r="16" spans="1:15" ht="15.75" x14ac:dyDescent="0.25">
      <c r="A16" s="8" t="s">
        <v>92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 x14ac:dyDescent="0.25">
      <c r="A17" s="166" t="s">
        <v>75</v>
      </c>
      <c r="B17" s="166"/>
      <c r="C17" s="166"/>
      <c r="D17" s="166"/>
      <c r="E17" s="166"/>
      <c r="F17" s="16" t="s">
        <v>74</v>
      </c>
      <c r="G17" s="167" t="s">
        <v>76</v>
      </c>
      <c r="H17" s="167"/>
      <c r="I17" s="167"/>
      <c r="J17" s="167"/>
      <c r="K17" s="167"/>
      <c r="L17" s="167"/>
      <c r="M17" s="16" t="s">
        <v>74</v>
      </c>
      <c r="N17" s="31"/>
    </row>
    <row r="18" spans="1:14" x14ac:dyDescent="0.25">
      <c r="A18" s="176" t="s">
        <v>100</v>
      </c>
      <c r="B18" s="176"/>
      <c r="C18" s="176"/>
      <c r="D18" s="176"/>
      <c r="E18" s="176"/>
      <c r="F18" s="74">
        <f>3*O4</f>
        <v>5.2199999999999996E-2</v>
      </c>
      <c r="G18" s="180" t="s">
        <v>1</v>
      </c>
      <c r="H18" s="180"/>
      <c r="I18" s="180"/>
      <c r="J18" s="180"/>
      <c r="K18" s="180"/>
      <c r="L18" s="180"/>
      <c r="M18" s="87">
        <f>1*O4</f>
        <v>1.7399999999999999E-2</v>
      </c>
      <c r="N18" s="31"/>
    </row>
    <row r="19" spans="1:14" x14ac:dyDescent="0.25">
      <c r="A19" s="176" t="s">
        <v>101</v>
      </c>
      <c r="B19" s="176"/>
      <c r="C19" s="176"/>
      <c r="D19" s="176"/>
      <c r="E19" s="176"/>
      <c r="F19" s="74">
        <f>2*O4</f>
        <v>3.4799999999999998E-2</v>
      </c>
      <c r="G19" s="181" t="s">
        <v>105</v>
      </c>
      <c r="H19" s="182"/>
      <c r="I19" s="182"/>
      <c r="J19" s="182"/>
      <c r="K19" s="182"/>
      <c r="L19" s="183"/>
      <c r="M19" s="87">
        <f>1*O4</f>
        <v>1.7399999999999999E-2</v>
      </c>
      <c r="N19" s="31"/>
    </row>
    <row r="20" spans="1:14" x14ac:dyDescent="0.25">
      <c r="A20" s="176" t="s">
        <v>102</v>
      </c>
      <c r="B20" s="176"/>
      <c r="C20" s="176"/>
      <c r="D20" s="176"/>
      <c r="E20" s="176"/>
      <c r="F20" s="74">
        <f>2*O4</f>
        <v>3.4799999999999998E-2</v>
      </c>
      <c r="G20" s="184" t="s">
        <v>106</v>
      </c>
      <c r="H20" s="184"/>
      <c r="I20" s="184"/>
      <c r="J20" s="184"/>
      <c r="K20" s="184"/>
      <c r="L20" s="184"/>
      <c r="M20" s="87">
        <f>1*O4</f>
        <v>1.7399999999999999E-2</v>
      </c>
      <c r="N20" s="31"/>
    </row>
    <row r="21" spans="1:14" x14ac:dyDescent="0.25">
      <c r="A21" s="176" t="s">
        <v>103</v>
      </c>
      <c r="B21" s="176"/>
      <c r="C21" s="176"/>
      <c r="D21" s="176"/>
      <c r="E21" s="176"/>
      <c r="F21" s="74">
        <f>7*O4</f>
        <v>0.12179999999999999</v>
      </c>
      <c r="G21" s="177" t="s">
        <v>80</v>
      </c>
      <c r="H21" s="178"/>
      <c r="I21" s="178"/>
      <c r="J21" s="178"/>
      <c r="K21" s="178"/>
      <c r="L21" s="179"/>
      <c r="M21" s="87">
        <f>0.5*O4</f>
        <v>8.6999999999999994E-3</v>
      </c>
      <c r="N21" s="31"/>
    </row>
    <row r="22" spans="1:14" x14ac:dyDescent="0.25">
      <c r="A22" s="176" t="s">
        <v>104</v>
      </c>
      <c r="B22" s="176"/>
      <c r="C22" s="176"/>
      <c r="D22" s="176"/>
      <c r="E22" s="176"/>
      <c r="F22" s="74">
        <f>1*O4</f>
        <v>1.7399999999999999E-2</v>
      </c>
      <c r="G22" s="180" t="s">
        <v>107</v>
      </c>
      <c r="H22" s="180"/>
      <c r="I22" s="180"/>
      <c r="J22" s="180"/>
      <c r="K22" s="180"/>
      <c r="L22" s="180"/>
      <c r="M22" s="87">
        <f>2*O4</f>
        <v>3.4799999999999998E-2</v>
      </c>
      <c r="N22" s="31"/>
    </row>
    <row r="23" spans="1:14" x14ac:dyDescent="0.25">
      <c r="A23" s="176"/>
      <c r="B23" s="176"/>
      <c r="C23" s="176"/>
      <c r="D23" s="176"/>
      <c r="E23" s="176"/>
      <c r="F23" s="71"/>
      <c r="G23" s="180"/>
      <c r="H23" s="180"/>
      <c r="I23" s="180"/>
      <c r="J23" s="180"/>
      <c r="K23" s="180"/>
      <c r="L23" s="180"/>
      <c r="M23" s="71"/>
      <c r="N23" s="31"/>
    </row>
    <row r="24" spans="1:14" ht="15.75" customHeight="1" x14ac:dyDescent="0.25">
      <c r="A24" s="176"/>
      <c r="B24" s="176"/>
      <c r="C24" s="176"/>
      <c r="D24" s="176"/>
      <c r="E24" s="176"/>
      <c r="F24" s="71"/>
      <c r="G24" s="180"/>
      <c r="H24" s="180"/>
      <c r="I24" s="180"/>
      <c r="J24" s="180"/>
      <c r="K24" s="180"/>
      <c r="L24" s="180"/>
      <c r="M24" s="71"/>
      <c r="N24" s="31"/>
    </row>
    <row r="25" spans="1:14" ht="15.75" hidden="1" customHeight="1" x14ac:dyDescent="0.25">
      <c r="A25" s="188"/>
      <c r="B25" s="189"/>
      <c r="C25" s="189"/>
      <c r="D25" s="189"/>
      <c r="E25" s="190"/>
      <c r="F25" s="71"/>
      <c r="G25" s="185"/>
      <c r="H25" s="186"/>
      <c r="I25" s="186"/>
      <c r="J25" s="186"/>
      <c r="K25" s="186"/>
      <c r="L25" s="187"/>
      <c r="M25" s="71"/>
      <c r="N25" s="31"/>
    </row>
    <row r="26" spans="1:14" ht="15.75" customHeight="1" x14ac:dyDescent="0.25">
      <c r="A26" s="188"/>
      <c r="B26" s="189"/>
      <c r="C26" s="189"/>
      <c r="D26" s="189"/>
      <c r="E26" s="190"/>
      <c r="F26" s="71"/>
      <c r="G26" s="185"/>
      <c r="H26" s="186"/>
      <c r="I26" s="186"/>
      <c r="J26" s="186"/>
      <c r="K26" s="186"/>
      <c r="L26" s="187"/>
      <c r="M26" s="71"/>
      <c r="N26" s="31"/>
    </row>
    <row r="27" spans="1:14" ht="15.75" hidden="1" customHeight="1" x14ac:dyDescent="0.25">
      <c r="A27" s="188"/>
      <c r="B27" s="189"/>
      <c r="C27" s="189"/>
      <c r="D27" s="189"/>
      <c r="E27" s="190"/>
      <c r="F27" s="36"/>
      <c r="G27" s="185"/>
      <c r="H27" s="186"/>
      <c r="I27" s="186"/>
      <c r="J27" s="186"/>
      <c r="K27" s="186"/>
      <c r="L27" s="187"/>
      <c r="M27" s="36"/>
      <c r="N27" s="31"/>
    </row>
    <row r="28" spans="1:14" ht="15.75" customHeight="1" x14ac:dyDescent="0.25">
      <c r="A28" s="188"/>
      <c r="B28" s="189"/>
      <c r="C28" s="189"/>
      <c r="D28" s="189"/>
      <c r="E28" s="190"/>
      <c r="F28" s="36"/>
      <c r="G28" s="97"/>
      <c r="H28" s="97"/>
      <c r="I28" s="97"/>
      <c r="J28" s="97"/>
      <c r="K28" s="97"/>
      <c r="L28" s="97"/>
      <c r="M28" s="36"/>
      <c r="N28" s="31"/>
    </row>
    <row r="29" spans="1:14" ht="15.75" customHeight="1" x14ac:dyDescent="0.25">
      <c r="A29" s="188"/>
      <c r="B29" s="189"/>
      <c r="C29" s="189"/>
      <c r="D29" s="189"/>
      <c r="E29" s="190"/>
      <c r="F29" s="36"/>
      <c r="G29" s="185"/>
      <c r="H29" s="186"/>
      <c r="I29" s="186"/>
      <c r="J29" s="186"/>
      <c r="K29" s="186"/>
      <c r="L29" s="187"/>
      <c r="M29" s="36"/>
      <c r="N29" s="31"/>
    </row>
    <row r="30" spans="1:14" ht="15.75" hidden="1" customHeight="1" x14ac:dyDescent="0.25">
      <c r="A30" s="188"/>
      <c r="B30" s="189"/>
      <c r="C30" s="189"/>
      <c r="D30" s="189"/>
      <c r="E30" s="190"/>
      <c r="F30" s="36"/>
      <c r="G30" s="185"/>
      <c r="H30" s="186"/>
      <c r="I30" s="186"/>
      <c r="J30" s="186"/>
      <c r="K30" s="186"/>
      <c r="L30" s="187"/>
      <c r="M30" s="36"/>
      <c r="N30" s="31"/>
    </row>
    <row r="31" spans="1:14" ht="15.75" hidden="1" customHeight="1" x14ac:dyDescent="0.25">
      <c r="A31" s="188"/>
      <c r="B31" s="189"/>
      <c r="C31" s="189"/>
      <c r="D31" s="189"/>
      <c r="E31" s="190"/>
      <c r="F31" s="36"/>
      <c r="G31" s="185"/>
      <c r="H31" s="186"/>
      <c r="I31" s="186"/>
      <c r="J31" s="186"/>
      <c r="K31" s="186"/>
      <c r="L31" s="187"/>
      <c r="M31" s="36"/>
      <c r="N31" s="31"/>
    </row>
    <row r="32" spans="1:14" ht="15.75" hidden="1" customHeight="1" x14ac:dyDescent="0.25">
      <c r="A32" s="188"/>
      <c r="B32" s="189"/>
      <c r="C32" s="189"/>
      <c r="D32" s="189"/>
      <c r="E32" s="190"/>
      <c r="F32" s="36"/>
      <c r="G32" s="185"/>
      <c r="H32" s="186"/>
      <c r="I32" s="186"/>
      <c r="J32" s="186"/>
      <c r="K32" s="186"/>
      <c r="L32" s="187"/>
      <c r="M32" s="36"/>
      <c r="N32" s="31"/>
    </row>
    <row r="33" spans="1:16" ht="15.75" hidden="1" customHeight="1" x14ac:dyDescent="0.25">
      <c r="A33" s="188"/>
      <c r="B33" s="189"/>
      <c r="C33" s="189"/>
      <c r="D33" s="189"/>
      <c r="E33" s="190"/>
      <c r="F33" s="36"/>
      <c r="G33" s="185"/>
      <c r="H33" s="186"/>
      <c r="I33" s="186"/>
      <c r="J33" s="186"/>
      <c r="K33" s="186"/>
      <c r="L33" s="187"/>
      <c r="M33" s="36"/>
      <c r="N33" s="31"/>
    </row>
    <row r="34" spans="1:16" ht="15.75" hidden="1" customHeight="1" x14ac:dyDescent="0.25">
      <c r="A34" s="188"/>
      <c r="B34" s="189"/>
      <c r="C34" s="189"/>
      <c r="D34" s="189"/>
      <c r="E34" s="190"/>
      <c r="F34" s="36"/>
      <c r="G34" s="185"/>
      <c r="H34" s="186"/>
      <c r="I34" s="186"/>
      <c r="J34" s="186"/>
      <c r="K34" s="186"/>
      <c r="L34" s="187"/>
      <c r="M34" s="36"/>
      <c r="N34" s="31"/>
    </row>
    <row r="35" spans="1:16" ht="15.75" hidden="1" customHeight="1" x14ac:dyDescent="0.25">
      <c r="A35" s="188"/>
      <c r="B35" s="189"/>
      <c r="C35" s="189"/>
      <c r="D35" s="189"/>
      <c r="E35" s="190"/>
      <c r="F35" s="36"/>
      <c r="G35" s="185"/>
      <c r="H35" s="186"/>
      <c r="I35" s="186"/>
      <c r="J35" s="186"/>
      <c r="K35" s="186"/>
      <c r="L35" s="187"/>
      <c r="M35" s="36"/>
      <c r="N35" s="31"/>
    </row>
    <row r="36" spans="1:16" x14ac:dyDescent="0.25">
      <c r="A36" s="192"/>
      <c r="B36" s="192"/>
      <c r="C36" s="192"/>
      <c r="D36" s="192"/>
      <c r="E36" s="192"/>
      <c r="F36" s="36"/>
      <c r="G36" s="180"/>
      <c r="H36" s="180"/>
      <c r="I36" s="180"/>
      <c r="J36" s="180"/>
      <c r="K36" s="180"/>
      <c r="L36" s="180"/>
      <c r="M36" s="36"/>
      <c r="N36" s="31"/>
    </row>
    <row r="37" spans="1:16" x14ac:dyDescent="0.25">
      <c r="A37" s="192"/>
      <c r="B37" s="192"/>
      <c r="C37" s="192"/>
      <c r="D37" s="192"/>
      <c r="E37" s="192"/>
      <c r="F37" s="36"/>
      <c r="G37" s="180"/>
      <c r="H37" s="180"/>
      <c r="I37" s="180"/>
      <c r="J37" s="180"/>
      <c r="K37" s="180"/>
      <c r="L37" s="180"/>
      <c r="M37" s="36"/>
      <c r="N37" s="31"/>
    </row>
    <row r="38" spans="1:16" x14ac:dyDescent="0.25">
      <c r="A38" s="191"/>
      <c r="B38" s="191"/>
      <c r="C38" s="191"/>
      <c r="D38" s="191"/>
      <c r="E38" s="191"/>
      <c r="F38" s="36"/>
      <c r="G38" s="180"/>
      <c r="H38" s="180"/>
      <c r="I38" s="180"/>
      <c r="J38" s="180"/>
      <c r="K38" s="180"/>
      <c r="L38" s="180"/>
      <c r="M38" s="36"/>
      <c r="N38" s="31"/>
    </row>
    <row r="39" spans="1:16" x14ac:dyDescent="0.25">
      <c r="A39" s="191"/>
      <c r="B39" s="191"/>
      <c r="C39" s="191"/>
      <c r="D39" s="191"/>
      <c r="E39" s="191"/>
      <c r="F39" s="36"/>
      <c r="G39" s="180"/>
      <c r="H39" s="180"/>
      <c r="I39" s="180"/>
      <c r="J39" s="180"/>
      <c r="K39" s="180"/>
      <c r="L39" s="180"/>
      <c r="M39" s="36"/>
      <c r="N39" s="31"/>
    </row>
    <row r="40" spans="1:16" x14ac:dyDescent="0.25">
      <c r="A40" s="191"/>
      <c r="B40" s="191"/>
      <c r="C40" s="191"/>
      <c r="D40" s="191"/>
      <c r="E40" s="191"/>
      <c r="F40" s="36"/>
      <c r="G40" s="180"/>
      <c r="H40" s="180"/>
      <c r="I40" s="180"/>
      <c r="J40" s="180"/>
      <c r="K40" s="180"/>
      <c r="L40" s="180"/>
      <c r="M40" s="36"/>
      <c r="N40" s="31"/>
    </row>
    <row r="41" spans="1:16" x14ac:dyDescent="0.25">
      <c r="A41" s="191"/>
      <c r="B41" s="191"/>
      <c r="C41" s="191"/>
      <c r="D41" s="191"/>
      <c r="E41" s="191"/>
      <c r="F41" s="36"/>
      <c r="G41" s="185"/>
      <c r="H41" s="186"/>
      <c r="I41" s="186"/>
      <c r="J41" s="186"/>
      <c r="K41" s="186"/>
      <c r="L41" s="187"/>
      <c r="M41" s="36"/>
      <c r="N41" s="31"/>
    </row>
    <row r="42" spans="1:16" ht="15" customHeight="1" x14ac:dyDescent="0.25">
      <c r="A42" s="191"/>
      <c r="B42" s="191"/>
      <c r="C42" s="191"/>
      <c r="D42" s="191"/>
      <c r="E42" s="191"/>
      <c r="F42" s="36"/>
      <c r="G42" s="185"/>
      <c r="H42" s="186"/>
      <c r="I42" s="186"/>
      <c r="J42" s="186"/>
      <c r="K42" s="186"/>
      <c r="L42" s="187"/>
      <c r="M42" s="36"/>
      <c r="N42" s="31"/>
    </row>
    <row r="43" spans="1:16" ht="15.75" customHeight="1" x14ac:dyDescent="0.25">
      <c r="A43" s="195"/>
      <c r="B43" s="196"/>
      <c r="C43" s="196"/>
      <c r="D43" s="196"/>
      <c r="E43" s="197"/>
      <c r="F43" s="36"/>
      <c r="G43" s="185"/>
      <c r="H43" s="186"/>
      <c r="I43" s="186"/>
      <c r="J43" s="186"/>
      <c r="K43" s="186"/>
      <c r="L43" s="187"/>
      <c r="M43" s="36"/>
      <c r="N43" s="31"/>
    </row>
    <row r="44" spans="1:16" x14ac:dyDescent="0.25">
      <c r="A44" s="193" t="s">
        <v>2</v>
      </c>
      <c r="B44" s="193"/>
      <c r="C44" s="193"/>
      <c r="D44" s="193"/>
      <c r="E44" s="193"/>
      <c r="F44" s="63">
        <f>SUM(F18:F43)</f>
        <v>0.26100000000000001</v>
      </c>
      <c r="G44" s="194" t="s">
        <v>2</v>
      </c>
      <c r="H44" s="194"/>
      <c r="I44" s="194"/>
      <c r="J44" s="194"/>
      <c r="K44" s="194"/>
      <c r="L44" s="194"/>
      <c r="M44" s="63">
        <f>SUM(M18:M43)</f>
        <v>9.5699999999999993E-2</v>
      </c>
      <c r="N44" s="31"/>
      <c r="O44" s="86">
        <f>M44+F44</f>
        <v>0.35670000000000002</v>
      </c>
      <c r="P44">
        <f>O44/O4</f>
        <v>20.500000000000004</v>
      </c>
    </row>
    <row r="45" spans="1:16" ht="27.75" customHeight="1" x14ac:dyDescent="0.25">
      <c r="A45" s="13" t="s">
        <v>155</v>
      </c>
      <c r="B45" s="13"/>
      <c r="C45" s="13"/>
      <c r="D45" s="13"/>
      <c r="E45" s="98"/>
      <c r="F45" s="31"/>
      <c r="G45" s="31"/>
      <c r="H45" s="31"/>
      <c r="I45" s="31"/>
      <c r="J45" s="31"/>
      <c r="K45" s="31"/>
      <c r="L45" s="31"/>
      <c r="M45" s="31"/>
      <c r="N45" s="31"/>
    </row>
    <row r="46" spans="1:16" ht="12.75" customHeight="1" x14ac:dyDescent="0.25">
      <c r="A46" s="13"/>
      <c r="B46" s="11"/>
      <c r="C46" s="11"/>
      <c r="D46" s="1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pans="1:16" ht="15" customHeight="1" x14ac:dyDescent="0.25">
      <c r="A47" s="204" t="s">
        <v>78</v>
      </c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31"/>
    </row>
    <row r="48" spans="1:16" ht="60" x14ac:dyDescent="0.25">
      <c r="A48" s="206" t="s">
        <v>3</v>
      </c>
      <c r="B48" s="206"/>
      <c r="C48" s="206"/>
      <c r="D48" s="206"/>
      <c r="E48" s="206"/>
      <c r="F48" s="16" t="s">
        <v>4</v>
      </c>
      <c r="G48" s="16" t="s">
        <v>0</v>
      </c>
      <c r="H48" s="16" t="s">
        <v>47</v>
      </c>
      <c r="I48" s="16" t="s">
        <v>49</v>
      </c>
      <c r="J48" s="16" t="s">
        <v>71</v>
      </c>
      <c r="K48" s="16" t="s">
        <v>82</v>
      </c>
      <c r="L48" s="16" t="s">
        <v>53</v>
      </c>
      <c r="M48" s="31"/>
      <c r="N48" s="31"/>
    </row>
    <row r="49" spans="1:14" hidden="1" x14ac:dyDescent="0.25">
      <c r="A49" s="202"/>
      <c r="B49" s="202"/>
      <c r="C49" s="202"/>
      <c r="D49" s="202"/>
      <c r="E49" s="202"/>
      <c r="F49" s="56"/>
      <c r="G49" s="56"/>
      <c r="H49" s="56"/>
      <c r="I49" s="56"/>
      <c r="J49" s="90"/>
      <c r="K49" s="90"/>
      <c r="L49" s="90"/>
      <c r="M49" s="31"/>
      <c r="N49" s="31"/>
    </row>
    <row r="50" spans="1:14" hidden="1" x14ac:dyDescent="0.25">
      <c r="A50" s="202"/>
      <c r="B50" s="202"/>
      <c r="C50" s="202"/>
      <c r="D50" s="202"/>
      <c r="E50" s="202"/>
      <c r="F50" s="56"/>
      <c r="G50" s="56"/>
      <c r="H50" s="56"/>
      <c r="I50" s="56"/>
      <c r="J50" s="90"/>
      <c r="K50" s="90"/>
      <c r="L50" s="90"/>
      <c r="M50" s="31"/>
      <c r="N50" s="31"/>
    </row>
    <row r="51" spans="1:14" x14ac:dyDescent="0.25">
      <c r="A51" s="207">
        <v>1</v>
      </c>
      <c r="B51" s="208"/>
      <c r="C51" s="208"/>
      <c r="D51" s="208"/>
      <c r="E51" s="209"/>
      <c r="F51" s="56">
        <v>2</v>
      </c>
      <c r="G51" s="56">
        <v>3</v>
      </c>
      <c r="H51" s="56" t="s">
        <v>48</v>
      </c>
      <c r="I51" s="56" t="s">
        <v>50</v>
      </c>
      <c r="J51" s="51">
        <v>6</v>
      </c>
      <c r="K51" s="51" t="s">
        <v>52</v>
      </c>
      <c r="L51" s="51" t="s">
        <v>40</v>
      </c>
      <c r="M51" s="31"/>
      <c r="N51" s="31"/>
    </row>
    <row r="52" spans="1:14" x14ac:dyDescent="0.25">
      <c r="A52" s="180" t="s">
        <v>75</v>
      </c>
      <c r="B52" s="180"/>
      <c r="C52" s="180"/>
      <c r="D52" s="180"/>
      <c r="E52" s="180"/>
      <c r="F52" s="20">
        <v>27053.18</v>
      </c>
      <c r="G52" s="20">
        <v>0.26</v>
      </c>
      <c r="H52" s="20">
        <v>84405.91</v>
      </c>
      <c r="I52" s="70">
        <v>109896.5</v>
      </c>
      <c r="J52" s="30">
        <v>59</v>
      </c>
      <c r="K52" s="20">
        <f>I52/J52</f>
        <v>1862.6525423728813</v>
      </c>
      <c r="L52" s="20">
        <f>I52/6315890.55*100</f>
        <v>1.7400000701405443</v>
      </c>
      <c r="M52" s="31"/>
      <c r="N52" s="31"/>
    </row>
    <row r="53" spans="1:14" ht="15.75" thickBot="1" x14ac:dyDescent="0.3">
      <c r="A53" s="198"/>
      <c r="B53" s="198"/>
      <c r="C53" s="198"/>
      <c r="D53" s="198"/>
      <c r="E53" s="198"/>
      <c r="F53" s="20"/>
      <c r="G53" s="20"/>
      <c r="H53" s="20"/>
      <c r="I53" s="30"/>
      <c r="J53" s="21"/>
      <c r="K53" s="17"/>
      <c r="L53" s="17"/>
      <c r="M53" s="31"/>
      <c r="N53" s="31"/>
    </row>
    <row r="54" spans="1:14" ht="15.75" hidden="1" thickBot="1" x14ac:dyDescent="0.3">
      <c r="A54" s="202"/>
      <c r="B54" s="202"/>
      <c r="C54" s="202"/>
      <c r="D54" s="202"/>
      <c r="E54" s="202"/>
      <c r="F54" s="17"/>
      <c r="G54" s="17"/>
      <c r="H54" s="17"/>
      <c r="I54" s="39"/>
      <c r="J54" s="21"/>
      <c r="K54" s="39"/>
      <c r="L54" s="17"/>
      <c r="M54" s="31"/>
      <c r="N54" s="31"/>
    </row>
    <row r="55" spans="1:14" ht="15.75" thickBot="1" x14ac:dyDescent="0.3">
      <c r="A55" s="203" t="s">
        <v>54</v>
      </c>
      <c r="B55" s="203"/>
      <c r="C55" s="203"/>
      <c r="D55" s="203"/>
      <c r="E55" s="203"/>
      <c r="F55" s="99"/>
      <c r="G55" s="99"/>
      <c r="H55" s="100"/>
      <c r="I55" s="58">
        <f>I52</f>
        <v>109896.5</v>
      </c>
      <c r="J55" s="101"/>
      <c r="K55" s="92">
        <f>K52</f>
        <v>1862.6525423728813</v>
      </c>
      <c r="L55" s="102"/>
      <c r="M55" s="31"/>
      <c r="N55" s="31"/>
    </row>
    <row r="56" spans="1:14" x14ac:dyDescent="0.25">
      <c r="A56" s="15"/>
      <c r="B56" s="15"/>
      <c r="C56" s="15"/>
      <c r="D56" s="15"/>
      <c r="E56" s="103"/>
      <c r="F56" s="104"/>
      <c r="G56" s="104"/>
      <c r="H56" s="104"/>
      <c r="I56" s="104"/>
      <c r="J56" s="105"/>
      <c r="K56" s="88"/>
      <c r="L56" s="88"/>
      <c r="M56" s="31"/>
      <c r="N56" s="31"/>
    </row>
    <row r="57" spans="1:14" ht="16.5" customHeight="1" x14ac:dyDescent="0.25">
      <c r="A57" s="15"/>
      <c r="B57" s="15"/>
      <c r="C57" s="15"/>
      <c r="D57" s="15"/>
      <c r="E57" s="103"/>
      <c r="F57" s="104"/>
      <c r="G57" s="104"/>
      <c r="H57" s="104"/>
      <c r="I57" s="104"/>
      <c r="J57" s="105"/>
      <c r="K57" s="88"/>
      <c r="L57" s="88"/>
      <c r="M57" s="31"/>
      <c r="N57" s="31"/>
    </row>
    <row r="58" spans="1:14" x14ac:dyDescent="0.25">
      <c r="A58" s="210" t="s">
        <v>6</v>
      </c>
      <c r="B58" s="210"/>
      <c r="C58" s="210"/>
      <c r="D58" s="210"/>
      <c r="E58" s="210"/>
      <c r="F58" s="210"/>
      <c r="G58" s="210"/>
      <c r="H58" s="210"/>
      <c r="I58" s="210"/>
      <c r="J58" s="210"/>
      <c r="K58" s="210"/>
      <c r="L58" s="210"/>
      <c r="M58" s="210"/>
      <c r="N58" s="31"/>
    </row>
    <row r="59" spans="1:14" ht="73.5" customHeight="1" x14ac:dyDescent="0.25">
      <c r="A59" s="206" t="s">
        <v>7</v>
      </c>
      <c r="B59" s="206"/>
      <c r="C59" s="206"/>
      <c r="D59" s="206"/>
      <c r="E59" s="206"/>
      <c r="F59" s="16" t="s">
        <v>5</v>
      </c>
      <c r="G59" s="16" t="s">
        <v>63</v>
      </c>
      <c r="H59" s="16" t="s">
        <v>44</v>
      </c>
      <c r="I59" s="16" t="s">
        <v>55</v>
      </c>
      <c r="J59" s="16" t="s">
        <v>71</v>
      </c>
      <c r="K59" s="16" t="s">
        <v>82</v>
      </c>
      <c r="L59" s="31"/>
      <c r="M59" s="31"/>
      <c r="N59" s="31"/>
    </row>
    <row r="60" spans="1:14" ht="18.75" customHeight="1" x14ac:dyDescent="0.25">
      <c r="A60" s="211">
        <v>1</v>
      </c>
      <c r="B60" s="212"/>
      <c r="C60" s="212"/>
      <c r="D60" s="212"/>
      <c r="E60" s="213"/>
      <c r="F60" s="16">
        <v>2</v>
      </c>
      <c r="G60" s="16">
        <v>3</v>
      </c>
      <c r="H60" s="44">
        <v>4</v>
      </c>
      <c r="I60" s="44">
        <v>5</v>
      </c>
      <c r="J60" s="106">
        <v>6</v>
      </c>
      <c r="K60" s="106" t="s">
        <v>52</v>
      </c>
      <c r="L60" s="31"/>
      <c r="M60" s="107"/>
      <c r="N60" s="31"/>
    </row>
    <row r="61" spans="1:14" x14ac:dyDescent="0.25">
      <c r="A61" s="215" t="s">
        <v>10</v>
      </c>
      <c r="B61" s="215"/>
      <c r="C61" s="215"/>
      <c r="D61" s="215"/>
      <c r="E61" s="215"/>
      <c r="F61" s="17" t="s">
        <v>13</v>
      </c>
      <c r="G61" s="21">
        <f>I61/H61</f>
        <v>0.20532009729095024</v>
      </c>
      <c r="H61" s="20">
        <v>8942.25</v>
      </c>
      <c r="I61" s="20">
        <f>105518.6*O4</f>
        <v>1836.0236399999999</v>
      </c>
      <c r="J61" s="30">
        <v>59</v>
      </c>
      <c r="K61" s="20">
        <f t="shared" ref="K61:K67" si="0">I61/J61</f>
        <v>31.119044745762711</v>
      </c>
      <c r="L61" s="31"/>
      <c r="M61" s="108"/>
      <c r="N61" s="31"/>
    </row>
    <row r="62" spans="1:14" x14ac:dyDescent="0.25">
      <c r="A62" s="215" t="s">
        <v>11</v>
      </c>
      <c r="B62" s="215"/>
      <c r="C62" s="215"/>
      <c r="D62" s="215"/>
      <c r="E62" s="215"/>
      <c r="F62" s="17" t="s">
        <v>14</v>
      </c>
      <c r="G62" s="20">
        <f>I62/H62</f>
        <v>3.2363980814818896</v>
      </c>
      <c r="H62" s="20">
        <v>1813.9</v>
      </c>
      <c r="I62" s="20">
        <f>337385.2*O4</f>
        <v>5870.5024800000001</v>
      </c>
      <c r="J62" s="30">
        <v>59</v>
      </c>
      <c r="K62" s="20">
        <f t="shared" si="0"/>
        <v>99.50004203389831</v>
      </c>
      <c r="L62" s="31"/>
      <c r="M62" s="31"/>
      <c r="N62" s="31"/>
    </row>
    <row r="63" spans="1:14" x14ac:dyDescent="0.25">
      <c r="A63" s="215" t="s">
        <v>56</v>
      </c>
      <c r="B63" s="215"/>
      <c r="C63" s="215"/>
      <c r="D63" s="215"/>
      <c r="E63" s="215"/>
      <c r="F63" s="17" t="s">
        <v>15</v>
      </c>
      <c r="G63" s="20">
        <f>I63/H63</f>
        <v>10.440644733887266</v>
      </c>
      <c r="H63" s="20">
        <v>44.53</v>
      </c>
      <c r="I63" s="20">
        <f>26719.65*O4</f>
        <v>464.92190999999997</v>
      </c>
      <c r="J63" s="30">
        <v>59</v>
      </c>
      <c r="K63" s="20">
        <f t="shared" si="0"/>
        <v>7.8800323728813551</v>
      </c>
      <c r="L63" s="31"/>
      <c r="M63" s="31"/>
      <c r="N63" s="31"/>
    </row>
    <row r="64" spans="1:14" x14ac:dyDescent="0.25">
      <c r="A64" s="201" t="s">
        <v>12</v>
      </c>
      <c r="B64" s="201"/>
      <c r="C64" s="201"/>
      <c r="D64" s="201"/>
      <c r="E64" s="201"/>
      <c r="F64" s="39" t="s">
        <v>15</v>
      </c>
      <c r="G64" s="20">
        <f>I64/H64</f>
        <v>10.85759721109152</v>
      </c>
      <c r="H64" s="32">
        <v>62.39</v>
      </c>
      <c r="I64" s="32">
        <f>38931.35*O4</f>
        <v>677.40548999999987</v>
      </c>
      <c r="J64" s="30">
        <v>59</v>
      </c>
      <c r="K64" s="32">
        <f t="shared" si="0"/>
        <v>11.481448983050845</v>
      </c>
      <c r="L64" s="31"/>
      <c r="M64" s="31"/>
      <c r="N64" s="31"/>
    </row>
    <row r="65" spans="1:15" x14ac:dyDescent="0.25">
      <c r="A65" s="201" t="s">
        <v>12</v>
      </c>
      <c r="B65" s="201"/>
      <c r="C65" s="201"/>
      <c r="D65" s="201"/>
      <c r="E65" s="201"/>
      <c r="F65" s="39" t="s">
        <v>15</v>
      </c>
      <c r="G65" s="20"/>
      <c r="H65" s="32"/>
      <c r="I65" s="32">
        <f>11345.2*O4</f>
        <v>197.40647999999999</v>
      </c>
      <c r="J65" s="30">
        <v>59</v>
      </c>
      <c r="K65" s="32">
        <f t="shared" si="0"/>
        <v>3.3458725423728812</v>
      </c>
      <c r="L65" s="31"/>
      <c r="M65" s="31"/>
      <c r="N65" s="31"/>
    </row>
    <row r="66" spans="1:15" x14ac:dyDescent="0.25">
      <c r="A66" s="201"/>
      <c r="B66" s="201"/>
      <c r="C66" s="201"/>
      <c r="D66" s="201"/>
      <c r="E66" s="201"/>
      <c r="F66" s="39"/>
      <c r="G66" s="20"/>
      <c r="H66" s="32"/>
      <c r="I66" s="32"/>
      <c r="J66" s="30">
        <v>59</v>
      </c>
      <c r="K66" s="32">
        <f t="shared" si="0"/>
        <v>0</v>
      </c>
      <c r="L66" s="31"/>
      <c r="M66" s="31"/>
      <c r="N66" s="31"/>
    </row>
    <row r="67" spans="1:15" ht="15.75" thickBot="1" x14ac:dyDescent="0.3">
      <c r="A67" s="201"/>
      <c r="B67" s="201"/>
      <c r="C67" s="201"/>
      <c r="D67" s="201"/>
      <c r="E67" s="201"/>
      <c r="F67" s="39"/>
      <c r="G67" s="20"/>
      <c r="H67" s="32"/>
      <c r="I67" s="32"/>
      <c r="J67" s="30">
        <v>59</v>
      </c>
      <c r="K67" s="32">
        <f t="shared" si="0"/>
        <v>0</v>
      </c>
      <c r="L67" s="31"/>
      <c r="M67" s="31"/>
      <c r="N67" s="31"/>
    </row>
    <row r="68" spans="1:15" ht="15.75" thickBot="1" x14ac:dyDescent="0.3">
      <c r="A68" s="216" t="s">
        <v>16</v>
      </c>
      <c r="B68" s="217"/>
      <c r="C68" s="217"/>
      <c r="D68" s="217"/>
      <c r="E68" s="218"/>
      <c r="F68" s="40"/>
      <c r="G68" s="40"/>
      <c r="H68" s="40"/>
      <c r="I68" s="58">
        <f>SUM(I61:I67)</f>
        <v>9046.26</v>
      </c>
      <c r="J68" s="33"/>
      <c r="K68" s="42">
        <f>SUM(K61:K67)</f>
        <v>153.3264406779661</v>
      </c>
      <c r="L68" s="31"/>
      <c r="M68" s="31"/>
      <c r="N68" s="31"/>
      <c r="O68">
        <f>I68/O4</f>
        <v>519900.00000000006</v>
      </c>
    </row>
    <row r="69" spans="1:15" ht="31.5" customHeight="1" x14ac:dyDescent="0.25">
      <c r="A69" s="34"/>
      <c r="B69" s="34"/>
      <c r="C69" s="34"/>
      <c r="D69" s="34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1:15" x14ac:dyDescent="0.25">
      <c r="A70" s="210" t="s">
        <v>17</v>
      </c>
      <c r="B70" s="210"/>
      <c r="C70" s="210"/>
      <c r="D70" s="210"/>
      <c r="E70" s="210"/>
      <c r="F70" s="210"/>
      <c r="G70" s="210"/>
      <c r="H70" s="210"/>
      <c r="I70" s="210"/>
      <c r="J70" s="210"/>
      <c r="K70" s="210"/>
      <c r="L70" s="210"/>
      <c r="M70" s="210"/>
      <c r="N70" s="31"/>
    </row>
    <row r="71" spans="1:15" x14ac:dyDescent="0.25">
      <c r="A71" s="11"/>
      <c r="B71" s="11"/>
      <c r="C71" s="11"/>
      <c r="D71" s="11"/>
      <c r="E71" s="31"/>
      <c r="F71" s="31"/>
      <c r="G71" s="31"/>
      <c r="H71" s="31"/>
      <c r="I71" s="31"/>
      <c r="J71" s="31"/>
      <c r="K71" s="31"/>
      <c r="L71" s="31"/>
      <c r="M71" s="31"/>
      <c r="N71" s="31"/>
    </row>
    <row r="72" spans="1:15" ht="60" x14ac:dyDescent="0.25">
      <c r="A72" s="214" t="s">
        <v>19</v>
      </c>
      <c r="B72" s="214"/>
      <c r="C72" s="214"/>
      <c r="D72" s="214"/>
      <c r="E72" s="214"/>
      <c r="F72" s="44" t="s">
        <v>5</v>
      </c>
      <c r="G72" s="44" t="s">
        <v>8</v>
      </c>
      <c r="H72" s="18" t="s">
        <v>58</v>
      </c>
      <c r="I72" s="16" t="s">
        <v>55</v>
      </c>
      <c r="J72" s="16" t="s">
        <v>71</v>
      </c>
      <c r="K72" s="16" t="s">
        <v>82</v>
      </c>
      <c r="L72" s="31"/>
      <c r="M72" s="31"/>
      <c r="N72" s="31"/>
    </row>
    <row r="73" spans="1:15" x14ac:dyDescent="0.25">
      <c r="A73" s="184" t="s">
        <v>109</v>
      </c>
      <c r="B73" s="184"/>
      <c r="C73" s="184"/>
      <c r="D73" s="184"/>
      <c r="E73" s="184"/>
      <c r="F73" s="36" t="s">
        <v>18</v>
      </c>
      <c r="G73" s="36">
        <v>1</v>
      </c>
      <c r="H73" s="67"/>
      <c r="I73" s="20">
        <f>1000*O4</f>
        <v>17.399999999999999</v>
      </c>
      <c r="J73" s="30">
        <v>59</v>
      </c>
      <c r="K73" s="41">
        <f t="shared" ref="K73:K85" si="1">I73/J73</f>
        <v>0.29491525423728809</v>
      </c>
      <c r="L73" s="31"/>
      <c r="M73" s="31"/>
      <c r="N73" s="31"/>
    </row>
    <row r="74" spans="1:15" ht="33.75" customHeight="1" x14ac:dyDescent="0.25">
      <c r="A74" s="199" t="s">
        <v>77</v>
      </c>
      <c r="B74" s="199"/>
      <c r="C74" s="199"/>
      <c r="D74" s="199"/>
      <c r="E74" s="200"/>
      <c r="F74" s="36" t="s">
        <v>18</v>
      </c>
      <c r="G74" s="36">
        <v>1</v>
      </c>
      <c r="H74" s="68"/>
      <c r="I74" s="69">
        <f>18000*O4</f>
        <v>313.2</v>
      </c>
      <c r="J74" s="30">
        <v>59</v>
      </c>
      <c r="K74" s="41">
        <f t="shared" si="1"/>
        <v>5.3084745762711867</v>
      </c>
      <c r="L74" s="31"/>
      <c r="M74" s="88"/>
      <c r="N74" s="31"/>
    </row>
    <row r="75" spans="1:15" ht="15" customHeight="1" x14ac:dyDescent="0.25">
      <c r="F75" s="36" t="s">
        <v>18</v>
      </c>
      <c r="G75" s="36">
        <v>1</v>
      </c>
      <c r="H75" s="67"/>
      <c r="I75" s="20"/>
      <c r="J75" s="30">
        <v>59</v>
      </c>
      <c r="K75" s="41">
        <f t="shared" si="1"/>
        <v>0</v>
      </c>
      <c r="L75" s="31"/>
      <c r="M75" s="31"/>
      <c r="N75" s="31"/>
    </row>
    <row r="76" spans="1:15" ht="34.5" customHeight="1" x14ac:dyDescent="0.25">
      <c r="F76" s="36" t="s">
        <v>18</v>
      </c>
      <c r="G76" s="36">
        <v>1</v>
      </c>
      <c r="H76" s="67"/>
      <c r="I76" s="20"/>
      <c r="J76" s="30">
        <v>59</v>
      </c>
      <c r="K76" s="41">
        <f t="shared" si="1"/>
        <v>0</v>
      </c>
      <c r="L76" s="31"/>
      <c r="M76" s="31"/>
      <c r="N76" s="31"/>
    </row>
    <row r="77" spans="1:15" x14ac:dyDescent="0.25">
      <c r="A77" s="184"/>
      <c r="B77" s="184"/>
      <c r="C77" s="184"/>
      <c r="D77" s="184"/>
      <c r="E77" s="184"/>
      <c r="F77" s="36" t="s">
        <v>18</v>
      </c>
      <c r="G77" s="36">
        <v>1</v>
      </c>
      <c r="H77" s="67"/>
      <c r="I77" s="32"/>
      <c r="J77" s="30">
        <v>59</v>
      </c>
      <c r="K77" s="41">
        <f t="shared" si="1"/>
        <v>0</v>
      </c>
      <c r="L77" s="31"/>
      <c r="M77" s="31"/>
      <c r="N77" s="31"/>
    </row>
    <row r="78" spans="1:15" s="1" customFormat="1" x14ac:dyDescent="0.25">
      <c r="F78" s="36" t="s">
        <v>18</v>
      </c>
      <c r="G78" s="36">
        <v>1</v>
      </c>
      <c r="H78" s="67"/>
      <c r="I78" s="32"/>
      <c r="J78" s="30">
        <v>59</v>
      </c>
      <c r="K78" s="41">
        <f t="shared" si="1"/>
        <v>0</v>
      </c>
      <c r="L78" s="109"/>
      <c r="M78" s="109"/>
      <c r="N78" s="109"/>
    </row>
    <row r="79" spans="1:15" s="1" customFormat="1" x14ac:dyDescent="0.25">
      <c r="F79" s="36" t="s">
        <v>18</v>
      </c>
      <c r="G79" s="36">
        <v>1</v>
      </c>
      <c r="H79" s="67"/>
      <c r="I79" s="32"/>
      <c r="J79" s="30">
        <v>59</v>
      </c>
      <c r="K79" s="41">
        <f t="shared" si="1"/>
        <v>0</v>
      </c>
      <c r="L79" s="109"/>
      <c r="M79" s="109"/>
      <c r="N79" s="109"/>
    </row>
    <row r="80" spans="1:15" s="1" customFormat="1" x14ac:dyDescent="0.25">
      <c r="F80" s="36" t="s">
        <v>18</v>
      </c>
      <c r="G80" s="36">
        <v>1</v>
      </c>
      <c r="H80" s="67"/>
      <c r="I80" s="32"/>
      <c r="J80" s="30">
        <v>59</v>
      </c>
      <c r="K80" s="41">
        <f t="shared" si="1"/>
        <v>0</v>
      </c>
      <c r="L80" s="109"/>
      <c r="M80" s="109"/>
      <c r="N80" s="109"/>
    </row>
    <row r="81" spans="1:14" s="1" customFormat="1" x14ac:dyDescent="0.25">
      <c r="F81" s="36" t="s">
        <v>18</v>
      </c>
      <c r="G81" s="36">
        <v>1</v>
      </c>
      <c r="H81" s="67"/>
      <c r="I81" s="32"/>
      <c r="J81" s="30">
        <v>59</v>
      </c>
      <c r="K81" s="41">
        <f t="shared" si="1"/>
        <v>0</v>
      </c>
      <c r="L81" s="109"/>
      <c r="M81" s="109"/>
      <c r="N81" s="109"/>
    </row>
    <row r="82" spans="1:14" s="1" customFormat="1" ht="33.75" customHeight="1" x14ac:dyDescent="0.25">
      <c r="A82" s="266"/>
      <c r="B82" s="199"/>
      <c r="C82" s="199"/>
      <c r="D82" s="199"/>
      <c r="E82" s="200"/>
      <c r="F82" s="36" t="s">
        <v>18</v>
      </c>
      <c r="G82" s="36">
        <v>1</v>
      </c>
      <c r="H82" s="67"/>
      <c r="I82" s="32"/>
      <c r="J82" s="30">
        <v>59</v>
      </c>
      <c r="K82" s="41">
        <f t="shared" si="1"/>
        <v>0</v>
      </c>
      <c r="L82" s="109"/>
      <c r="M82" s="109"/>
      <c r="N82" s="109"/>
    </row>
    <row r="83" spans="1:14" s="1" customFormat="1" x14ac:dyDescent="0.25">
      <c r="F83" s="36" t="s">
        <v>18</v>
      </c>
      <c r="G83" s="36">
        <v>1</v>
      </c>
      <c r="H83" s="67"/>
      <c r="I83" s="32">
        <f>280000*O4</f>
        <v>4872</v>
      </c>
      <c r="J83" s="30">
        <v>59</v>
      </c>
      <c r="K83" s="41">
        <f t="shared" si="1"/>
        <v>82.576271186440678</v>
      </c>
      <c r="L83" s="109"/>
      <c r="M83" s="109"/>
      <c r="N83" s="109"/>
    </row>
    <row r="84" spans="1:14" s="1" customFormat="1" x14ac:dyDescent="0.25">
      <c r="F84" s="36" t="s">
        <v>18</v>
      </c>
      <c r="G84" s="36">
        <v>1</v>
      </c>
      <c r="H84" s="67"/>
      <c r="I84" s="32">
        <f>320000*O4</f>
        <v>5568</v>
      </c>
      <c r="J84" s="30">
        <v>59</v>
      </c>
      <c r="K84" s="41">
        <f t="shared" si="1"/>
        <v>94.372881355932208</v>
      </c>
      <c r="L84" s="109"/>
      <c r="M84" s="109"/>
      <c r="N84" s="109"/>
    </row>
    <row r="85" spans="1:14" s="1" customFormat="1" ht="34.5" customHeight="1" thickBot="1" x14ac:dyDescent="0.3">
      <c r="F85" s="36" t="s">
        <v>18</v>
      </c>
      <c r="G85" s="36">
        <v>1</v>
      </c>
      <c r="H85" s="67"/>
      <c r="I85" s="32"/>
      <c r="J85" s="30">
        <v>59</v>
      </c>
      <c r="K85" s="41">
        <f t="shared" si="1"/>
        <v>0</v>
      </c>
      <c r="L85" s="109"/>
      <c r="M85" s="109"/>
      <c r="N85" s="109"/>
    </row>
    <row r="86" spans="1:14" ht="15.75" thickBot="1" x14ac:dyDescent="0.3">
      <c r="A86" s="83" t="s">
        <v>62</v>
      </c>
      <c r="B86" s="84"/>
      <c r="C86" s="84"/>
      <c r="D86" s="84"/>
      <c r="E86" s="140"/>
      <c r="F86" s="140"/>
      <c r="G86" s="140"/>
      <c r="H86" s="140"/>
      <c r="I86" s="110">
        <f>SUM(I73:I85)</f>
        <v>10770.6</v>
      </c>
      <c r="J86" s="31"/>
      <c r="K86" s="92">
        <f>SUM(K73:K85)</f>
        <v>182.55254237288136</v>
      </c>
      <c r="L86" s="31"/>
      <c r="M86" s="31"/>
      <c r="N86" s="31"/>
    </row>
    <row r="87" spans="1:14" ht="28.5" customHeight="1" x14ac:dyDescent="0.25">
      <c r="A87" s="11"/>
      <c r="B87" s="11"/>
      <c r="C87" s="11"/>
      <c r="D87" s="1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1:14" x14ac:dyDescent="0.25">
      <c r="A88" s="210" t="s">
        <v>57</v>
      </c>
      <c r="B88" s="210"/>
      <c r="C88" s="210"/>
      <c r="D88" s="210"/>
      <c r="E88" s="210"/>
      <c r="F88" s="210"/>
      <c r="G88" s="210"/>
      <c r="H88" s="210"/>
      <c r="I88" s="210"/>
      <c r="J88" s="210"/>
      <c r="K88" s="210"/>
      <c r="L88" s="210"/>
      <c r="M88" s="210"/>
      <c r="N88" s="31"/>
    </row>
    <row r="89" spans="1:14" x14ac:dyDescent="0.25">
      <c r="A89" s="11"/>
      <c r="B89" s="11"/>
      <c r="C89" s="11"/>
      <c r="D89" s="1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1:14" ht="60" x14ac:dyDescent="0.25">
      <c r="A90" s="206" t="s">
        <v>19</v>
      </c>
      <c r="B90" s="206"/>
      <c r="C90" s="206"/>
      <c r="D90" s="206"/>
      <c r="E90" s="206"/>
      <c r="F90" s="16" t="s">
        <v>65</v>
      </c>
      <c r="G90" s="16" t="s">
        <v>9</v>
      </c>
      <c r="H90" s="16" t="s">
        <v>55</v>
      </c>
      <c r="I90" s="16" t="s">
        <v>71</v>
      </c>
      <c r="J90" s="16" t="s">
        <v>82</v>
      </c>
      <c r="K90" s="31"/>
      <c r="L90" s="31"/>
      <c r="M90" s="31"/>
      <c r="N90" s="31"/>
    </row>
    <row r="91" spans="1:14" x14ac:dyDescent="0.25">
      <c r="A91" s="185" t="s">
        <v>139</v>
      </c>
      <c r="B91" s="186"/>
      <c r="C91" s="186"/>
      <c r="D91" s="186"/>
      <c r="E91" s="187"/>
      <c r="F91" s="16"/>
      <c r="G91" s="44"/>
      <c r="H91" s="65">
        <f>72000*O4</f>
        <v>1252.8</v>
      </c>
      <c r="I91" s="30">
        <v>59</v>
      </c>
      <c r="J91" s="37">
        <f t="shared" ref="J91:J100" si="2">H91/I91</f>
        <v>21.233898305084747</v>
      </c>
      <c r="K91" s="31"/>
      <c r="L91" s="31"/>
      <c r="M91" s="31"/>
      <c r="N91" s="31"/>
    </row>
    <row r="92" spans="1:14" x14ac:dyDescent="0.25">
      <c r="A92" s="185" t="s">
        <v>140</v>
      </c>
      <c r="B92" s="186"/>
      <c r="C92" s="186"/>
      <c r="D92" s="186"/>
      <c r="E92" s="187"/>
      <c r="F92" s="16"/>
      <c r="G92" s="44"/>
      <c r="H92" s="65">
        <f>2000*O4</f>
        <v>34.799999999999997</v>
      </c>
      <c r="I92" s="30">
        <v>59</v>
      </c>
      <c r="J92" s="37">
        <f t="shared" si="2"/>
        <v>0.58983050847457619</v>
      </c>
      <c r="K92" s="31"/>
      <c r="L92" s="31"/>
      <c r="M92" s="31"/>
      <c r="N92" s="31"/>
    </row>
    <row r="93" spans="1:14" ht="18" customHeight="1" x14ac:dyDescent="0.25">
      <c r="F93" s="16"/>
      <c r="G93" s="44"/>
      <c r="H93" s="65"/>
      <c r="I93" s="30">
        <v>59</v>
      </c>
      <c r="J93" s="37">
        <f t="shared" si="2"/>
        <v>0</v>
      </c>
      <c r="K93" s="31"/>
      <c r="L93" s="31"/>
      <c r="M93" s="31"/>
      <c r="N93" s="31"/>
    </row>
    <row r="94" spans="1:14" ht="32.25" customHeight="1" x14ac:dyDescent="0.25">
      <c r="F94" s="16"/>
      <c r="G94" s="44"/>
      <c r="H94" s="65"/>
      <c r="I94" s="30">
        <v>59</v>
      </c>
      <c r="J94" s="37">
        <f t="shared" si="2"/>
        <v>0</v>
      </c>
      <c r="K94" s="31"/>
      <c r="L94" s="31"/>
      <c r="M94" s="31"/>
      <c r="N94" s="31"/>
    </row>
    <row r="95" spans="1:14" ht="18.75" customHeight="1" x14ac:dyDescent="0.25">
      <c r="F95" s="16"/>
      <c r="G95" s="44"/>
      <c r="H95" s="65">
        <f>(60002+4548)</f>
        <v>64550</v>
      </c>
      <c r="I95" s="30">
        <v>59</v>
      </c>
      <c r="J95" s="37">
        <f t="shared" si="2"/>
        <v>1094.0677966101696</v>
      </c>
      <c r="K95" s="31"/>
      <c r="L95" s="31"/>
      <c r="M95" s="31"/>
      <c r="N95" s="31"/>
    </row>
    <row r="96" spans="1:14" x14ac:dyDescent="0.25">
      <c r="F96" s="16"/>
      <c r="G96" s="36"/>
      <c r="H96" s="20"/>
      <c r="I96" s="30">
        <v>59</v>
      </c>
      <c r="J96" s="37">
        <f t="shared" si="2"/>
        <v>0</v>
      </c>
      <c r="K96" s="31"/>
      <c r="L96" s="31"/>
      <c r="M96" s="31"/>
      <c r="N96" s="31"/>
    </row>
    <row r="97" spans="1:14" x14ac:dyDescent="0.25">
      <c r="F97" s="16"/>
      <c r="G97" s="44"/>
      <c r="H97" s="65"/>
      <c r="I97" s="30">
        <v>59</v>
      </c>
      <c r="J97" s="37">
        <f t="shared" si="2"/>
        <v>0</v>
      </c>
      <c r="K97" s="31"/>
      <c r="L97" s="31"/>
      <c r="M97" s="31"/>
      <c r="N97" s="31"/>
    </row>
    <row r="98" spans="1:14" x14ac:dyDescent="0.25">
      <c r="F98" s="16"/>
      <c r="G98" s="16"/>
      <c r="H98" s="89"/>
      <c r="I98" s="30">
        <v>59</v>
      </c>
      <c r="J98" s="37">
        <f t="shared" si="2"/>
        <v>0</v>
      </c>
      <c r="K98" s="31"/>
      <c r="L98" s="31"/>
      <c r="M98" s="31"/>
      <c r="N98" s="31"/>
    </row>
    <row r="99" spans="1:14" x14ac:dyDescent="0.25">
      <c r="F99" s="16"/>
      <c r="G99" s="16"/>
      <c r="H99" s="43"/>
      <c r="I99" s="30">
        <v>59</v>
      </c>
      <c r="J99" s="37">
        <f t="shared" si="2"/>
        <v>0</v>
      </c>
      <c r="K99" s="31"/>
      <c r="L99" s="31"/>
      <c r="M99" s="31"/>
      <c r="N99" s="31"/>
    </row>
    <row r="100" spans="1:14" ht="45.75" customHeight="1" thickBot="1" x14ac:dyDescent="0.3">
      <c r="F100" s="44"/>
      <c r="G100" s="36"/>
      <c r="H100" s="20">
        <f>839700*O4</f>
        <v>14610.779999999999</v>
      </c>
      <c r="I100" s="30">
        <v>59</v>
      </c>
      <c r="J100" s="37">
        <f t="shared" si="2"/>
        <v>247.64033898305084</v>
      </c>
      <c r="K100" s="31"/>
      <c r="L100" s="31"/>
      <c r="M100" s="31"/>
      <c r="N100" s="31"/>
    </row>
    <row r="101" spans="1:14" ht="20.25" customHeight="1" thickBot="1" x14ac:dyDescent="0.3">
      <c r="A101" s="222" t="s">
        <v>61</v>
      </c>
      <c r="B101" s="223"/>
      <c r="C101" s="223"/>
      <c r="D101" s="223"/>
      <c r="E101" s="224"/>
      <c r="F101" s="111"/>
      <c r="G101" s="111"/>
      <c r="H101" s="58">
        <f>SUM(H91:H100)</f>
        <v>80448.38</v>
      </c>
      <c r="I101" s="31"/>
      <c r="J101" s="38">
        <f>SUM(J91:J100)</f>
        <v>1363.5318644067797</v>
      </c>
      <c r="K101" s="31"/>
      <c r="L101" s="112"/>
      <c r="M101" s="31"/>
      <c r="N101" s="31"/>
    </row>
    <row r="102" spans="1:14" ht="20.25" customHeight="1" x14ac:dyDescent="0.25">
      <c r="A102" s="72"/>
      <c r="B102" s="73"/>
      <c r="C102" s="73"/>
      <c r="D102" s="73"/>
      <c r="E102" s="113"/>
      <c r="F102" s="113"/>
      <c r="G102" s="113"/>
      <c r="H102" s="114"/>
      <c r="I102" s="109"/>
      <c r="J102" s="115"/>
      <c r="K102" s="31"/>
      <c r="L102" s="112"/>
      <c r="M102" s="31"/>
      <c r="N102" s="31"/>
    </row>
    <row r="103" spans="1:14" ht="31.5" customHeight="1" x14ac:dyDescent="0.25">
      <c r="A103" s="225" t="s">
        <v>59</v>
      </c>
      <c r="B103" s="225"/>
      <c r="C103" s="225"/>
      <c r="D103" s="225"/>
      <c r="E103" s="225"/>
      <c r="F103" s="226"/>
      <c r="G103" s="226"/>
      <c r="H103" s="226"/>
      <c r="I103" s="226"/>
      <c r="J103" s="226"/>
      <c r="K103" s="226"/>
      <c r="L103" s="226"/>
      <c r="M103" s="226"/>
      <c r="N103" s="226"/>
    </row>
    <row r="104" spans="1:14" ht="45" x14ac:dyDescent="0.25">
      <c r="A104" s="206" t="s">
        <v>20</v>
      </c>
      <c r="B104" s="206"/>
      <c r="C104" s="206"/>
      <c r="D104" s="206"/>
      <c r="E104" s="206"/>
      <c r="F104" s="16" t="s">
        <v>5</v>
      </c>
      <c r="G104" s="16" t="s">
        <v>8</v>
      </c>
      <c r="H104" s="16" t="s">
        <v>44</v>
      </c>
      <c r="I104" s="16" t="s">
        <v>21</v>
      </c>
      <c r="J104" s="16" t="s">
        <v>55</v>
      </c>
      <c r="K104" s="44" t="s">
        <v>71</v>
      </c>
      <c r="L104" s="16" t="s">
        <v>82</v>
      </c>
      <c r="M104" s="31"/>
      <c r="N104" s="31"/>
    </row>
    <row r="105" spans="1:14" ht="31.5" customHeight="1" x14ac:dyDescent="0.25">
      <c r="A105" s="192" t="s">
        <v>22</v>
      </c>
      <c r="B105" s="192"/>
      <c r="C105" s="192"/>
      <c r="D105" s="192"/>
      <c r="E105" s="192"/>
      <c r="F105" s="35" t="s">
        <v>23</v>
      </c>
      <c r="G105" s="36">
        <v>3</v>
      </c>
      <c r="H105" s="64">
        <f>(588+78)</f>
        <v>666</v>
      </c>
      <c r="I105" s="36">
        <v>12</v>
      </c>
      <c r="J105" s="32">
        <f>(14112+936)*O4</f>
        <v>261.83519999999999</v>
      </c>
      <c r="K105" s="30">
        <v>59</v>
      </c>
      <c r="L105" s="37">
        <f>J105/K105</f>
        <v>4.4378847457627115</v>
      </c>
      <c r="M105" s="31"/>
      <c r="N105" s="31"/>
    </row>
    <row r="106" spans="1:14" ht="31.5" customHeight="1" x14ac:dyDescent="0.25">
      <c r="A106" s="192" t="s">
        <v>133</v>
      </c>
      <c r="B106" s="192"/>
      <c r="C106" s="192"/>
      <c r="D106" s="192"/>
      <c r="E106" s="192"/>
      <c r="F106" s="35" t="s">
        <v>23</v>
      </c>
      <c r="G106" s="36">
        <v>3</v>
      </c>
      <c r="H106" s="64"/>
      <c r="I106" s="36"/>
      <c r="J106" s="32">
        <f>(26960+6992)*O4</f>
        <v>590.76479999999992</v>
      </c>
      <c r="K106" s="30">
        <v>59</v>
      </c>
      <c r="L106" s="37">
        <f>J106/K106</f>
        <v>10.012962711864406</v>
      </c>
      <c r="M106" s="31"/>
      <c r="N106" s="31"/>
    </row>
    <row r="107" spans="1:14" ht="22.5" customHeight="1" thickBot="1" x14ac:dyDescent="0.3">
      <c r="A107" s="192" t="s">
        <v>68</v>
      </c>
      <c r="B107" s="192"/>
      <c r="C107" s="192"/>
      <c r="D107" s="192"/>
      <c r="E107" s="192"/>
      <c r="F107" s="35" t="s">
        <v>69</v>
      </c>
      <c r="G107" s="36">
        <v>1</v>
      </c>
      <c r="H107" s="64">
        <v>1500</v>
      </c>
      <c r="I107" s="36">
        <v>12</v>
      </c>
      <c r="J107" s="32">
        <f>18000*O4</f>
        <v>313.2</v>
      </c>
      <c r="K107" s="30">
        <v>59</v>
      </c>
      <c r="L107" s="37">
        <f>J107/K107</f>
        <v>5.3084745762711867</v>
      </c>
      <c r="M107" s="31"/>
      <c r="N107" s="31"/>
    </row>
    <row r="108" spans="1:14" ht="20.25" customHeight="1" thickBot="1" x14ac:dyDescent="0.3">
      <c r="A108" s="219" t="s">
        <v>24</v>
      </c>
      <c r="B108" s="220"/>
      <c r="C108" s="220"/>
      <c r="D108" s="220"/>
      <c r="E108" s="221"/>
      <c r="F108" s="219"/>
      <c r="G108" s="220"/>
      <c r="H108" s="220"/>
      <c r="I108" s="220"/>
      <c r="J108" s="58">
        <f>SUM(J105:J107)</f>
        <v>1165.8</v>
      </c>
      <c r="K108" s="31"/>
      <c r="L108" s="38">
        <f>SUM(L105:L107)</f>
        <v>19.759322033898304</v>
      </c>
      <c r="M108" s="31"/>
      <c r="N108" s="31"/>
    </row>
    <row r="109" spans="1:14" ht="14.25" customHeight="1" x14ac:dyDescent="0.25">
      <c r="A109" s="19"/>
      <c r="B109" s="19"/>
      <c r="C109" s="19"/>
      <c r="D109" s="19"/>
      <c r="E109" s="116"/>
      <c r="F109" s="116"/>
      <c r="G109" s="116"/>
      <c r="H109" s="116"/>
      <c r="I109" s="116"/>
      <c r="J109" s="114"/>
      <c r="K109" s="109"/>
      <c r="L109" s="115"/>
      <c r="M109" s="31"/>
      <c r="N109" s="31"/>
    </row>
    <row r="110" spans="1:14" ht="95.25" hidden="1" customHeight="1" x14ac:dyDescent="0.25">
      <c r="A110" s="11"/>
      <c r="B110" s="11"/>
      <c r="C110" s="11"/>
      <c r="D110" s="11"/>
      <c r="E110" s="31"/>
      <c r="F110" s="31"/>
      <c r="G110" s="31"/>
      <c r="H110" s="31"/>
      <c r="I110" s="31"/>
      <c r="J110" s="31"/>
      <c r="K110" s="31"/>
      <c r="L110" s="108"/>
      <c r="M110" s="108"/>
      <c r="N110" s="31"/>
    </row>
    <row r="111" spans="1:14" ht="12" customHeight="1" x14ac:dyDescent="0.25">
      <c r="A111" s="11"/>
      <c r="B111" s="11"/>
      <c r="C111" s="11"/>
      <c r="D111" s="11"/>
      <c r="E111" s="31"/>
      <c r="F111" s="31"/>
      <c r="G111" s="31"/>
      <c r="H111" s="31"/>
      <c r="I111" s="31"/>
      <c r="J111" s="31"/>
      <c r="K111" s="31"/>
      <c r="L111" s="108"/>
      <c r="M111" s="108"/>
      <c r="N111" s="31"/>
    </row>
    <row r="112" spans="1:14" x14ac:dyDescent="0.25">
      <c r="A112" s="210" t="s">
        <v>79</v>
      </c>
      <c r="B112" s="210"/>
      <c r="C112" s="210"/>
      <c r="D112" s="210"/>
      <c r="E112" s="210"/>
      <c r="F112" s="210"/>
      <c r="G112" s="210"/>
      <c r="H112" s="210"/>
      <c r="I112" s="210"/>
      <c r="J112" s="210"/>
      <c r="K112" s="210"/>
      <c r="L112" s="210"/>
      <c r="M112" s="210"/>
      <c r="N112" s="31"/>
    </row>
    <row r="113" spans="1:14" x14ac:dyDescent="0.25">
      <c r="A113" s="11"/>
      <c r="B113" s="11"/>
      <c r="C113" s="11"/>
      <c r="D113" s="1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1:14" ht="60" x14ac:dyDescent="0.25">
      <c r="A114" s="206" t="s">
        <v>3</v>
      </c>
      <c r="B114" s="206"/>
      <c r="C114" s="206"/>
      <c r="D114" s="206"/>
      <c r="E114" s="206"/>
      <c r="F114" s="16" t="s">
        <v>4</v>
      </c>
      <c r="G114" s="56" t="s">
        <v>0</v>
      </c>
      <c r="H114" s="35" t="s">
        <v>60</v>
      </c>
      <c r="I114" s="35" t="s">
        <v>49</v>
      </c>
      <c r="J114" s="16" t="s">
        <v>71</v>
      </c>
      <c r="K114" s="16" t="s">
        <v>82</v>
      </c>
      <c r="L114" s="16" t="s">
        <v>53</v>
      </c>
      <c r="M114" s="107"/>
      <c r="N114" s="31"/>
    </row>
    <row r="115" spans="1:14" x14ac:dyDescent="0.25">
      <c r="A115" s="227">
        <v>1</v>
      </c>
      <c r="B115" s="228"/>
      <c r="C115" s="228"/>
      <c r="D115" s="228"/>
      <c r="E115" s="229"/>
      <c r="F115" s="44">
        <v>2</v>
      </c>
      <c r="G115" s="36">
        <v>3</v>
      </c>
      <c r="H115" s="44">
        <v>4</v>
      </c>
      <c r="I115" s="44">
        <v>5</v>
      </c>
      <c r="J115" s="106">
        <v>6</v>
      </c>
      <c r="K115" s="117">
        <v>7</v>
      </c>
      <c r="L115" s="118">
        <v>8</v>
      </c>
      <c r="M115" s="107"/>
      <c r="N115" s="109"/>
    </row>
    <row r="116" spans="1:14" ht="15.75" thickBot="1" x14ac:dyDescent="0.3">
      <c r="A116" s="180" t="s">
        <v>76</v>
      </c>
      <c r="B116" s="180"/>
      <c r="C116" s="180"/>
      <c r="D116" s="180"/>
      <c r="E116" s="180"/>
      <c r="F116" s="20">
        <v>30538.09</v>
      </c>
      <c r="G116" s="20">
        <v>0.1</v>
      </c>
      <c r="H116" s="20">
        <v>36645.699999999997</v>
      </c>
      <c r="I116" s="20">
        <v>47712.71</v>
      </c>
      <c r="J116" s="30">
        <v>59</v>
      </c>
      <c r="K116" s="20">
        <f>I116/J116</f>
        <v>808.68999999999994</v>
      </c>
      <c r="L116" s="90">
        <f>I116/2742109.5*100</f>
        <v>1.7400001714008868</v>
      </c>
      <c r="M116" s="88"/>
      <c r="N116" s="109"/>
    </row>
    <row r="117" spans="1:14" ht="15.75" hidden="1" thickBot="1" x14ac:dyDescent="0.3">
      <c r="A117" s="181"/>
      <c r="B117" s="182"/>
      <c r="C117" s="182"/>
      <c r="D117" s="182"/>
      <c r="E117" s="183"/>
      <c r="F117" s="20">
        <v>17865.98</v>
      </c>
      <c r="G117" s="50">
        <v>4</v>
      </c>
      <c r="H117" s="30"/>
      <c r="I117" s="21">
        <f>J55</f>
        <v>0</v>
      </c>
      <c r="J117" s="20" t="e">
        <f t="shared" ref="J117:J138" si="3">G117/H117*I117</f>
        <v>#DIV/0!</v>
      </c>
      <c r="K117" s="20">
        <f t="shared" ref="K117:K138" si="4">F117*G117*12*1.302</f>
        <v>1116552.28608</v>
      </c>
      <c r="L117" s="51" t="s">
        <v>40</v>
      </c>
      <c r="M117" s="119" t="e">
        <f t="shared" ref="M117:M141" si="5">J117*K117</f>
        <v>#DIV/0!</v>
      </c>
      <c r="N117" s="109"/>
    </row>
    <row r="118" spans="1:14" ht="15.75" hidden="1" thickBot="1" x14ac:dyDescent="0.3">
      <c r="A118" s="184"/>
      <c r="B118" s="184"/>
      <c r="C118" s="184"/>
      <c r="D118" s="184"/>
      <c r="E118" s="184"/>
      <c r="F118" s="20">
        <v>9544</v>
      </c>
      <c r="G118" s="50">
        <v>1</v>
      </c>
      <c r="H118" s="30"/>
      <c r="I118" s="21">
        <f>J55</f>
        <v>0</v>
      </c>
      <c r="J118" s="20" t="e">
        <f t="shared" si="3"/>
        <v>#DIV/0!</v>
      </c>
      <c r="K118" s="20">
        <f t="shared" si="4"/>
        <v>149115.45600000001</v>
      </c>
      <c r="L118" s="21">
        <f>I118/11277167.39*100</f>
        <v>0</v>
      </c>
      <c r="M118" s="20" t="e">
        <f t="shared" si="5"/>
        <v>#DIV/0!</v>
      </c>
      <c r="N118" s="109"/>
    </row>
    <row r="119" spans="1:14" ht="15" hidden="1" customHeight="1" thickBot="1" x14ac:dyDescent="0.3">
      <c r="A119" s="177"/>
      <c r="B119" s="178"/>
      <c r="C119" s="178"/>
      <c r="D119" s="178"/>
      <c r="E119" s="179"/>
      <c r="F119" s="20">
        <v>11560</v>
      </c>
      <c r="G119" s="50">
        <v>1</v>
      </c>
      <c r="H119" s="30"/>
      <c r="I119" s="21">
        <f>J55</f>
        <v>0</v>
      </c>
      <c r="J119" s="20" t="e">
        <f t="shared" si="3"/>
        <v>#DIV/0!</v>
      </c>
      <c r="K119" s="20">
        <f t="shared" si="4"/>
        <v>180613.44</v>
      </c>
      <c r="L119" s="17"/>
      <c r="M119" s="20" t="e">
        <f t="shared" si="5"/>
        <v>#DIV/0!</v>
      </c>
      <c r="N119" s="109"/>
    </row>
    <row r="120" spans="1:14" ht="15.75" hidden="1" thickBot="1" x14ac:dyDescent="0.3">
      <c r="A120" s="180"/>
      <c r="B120" s="180"/>
      <c r="C120" s="180"/>
      <c r="D120" s="180"/>
      <c r="E120" s="180"/>
      <c r="F120" s="20">
        <v>9544</v>
      </c>
      <c r="G120" s="52">
        <v>0.5</v>
      </c>
      <c r="H120" s="30"/>
      <c r="I120" s="21">
        <f>J55</f>
        <v>0</v>
      </c>
      <c r="J120" s="20" t="e">
        <f t="shared" si="3"/>
        <v>#DIV/0!</v>
      </c>
      <c r="K120" s="20">
        <f t="shared" si="4"/>
        <v>74557.728000000003</v>
      </c>
      <c r="L120" s="17"/>
      <c r="M120" s="20" t="e">
        <f t="shared" si="5"/>
        <v>#DIV/0!</v>
      </c>
      <c r="N120" s="109"/>
    </row>
    <row r="121" spans="1:14" ht="15.75" hidden="1" thickBot="1" x14ac:dyDescent="0.3">
      <c r="A121" s="180"/>
      <c r="B121" s="180"/>
      <c r="C121" s="180"/>
      <c r="D121" s="180"/>
      <c r="E121" s="180"/>
      <c r="F121" s="20">
        <v>9544</v>
      </c>
      <c r="G121" s="50">
        <v>1</v>
      </c>
      <c r="H121" s="30"/>
      <c r="I121" s="21">
        <f>J55</f>
        <v>0</v>
      </c>
      <c r="J121" s="20" t="e">
        <f t="shared" si="3"/>
        <v>#DIV/0!</v>
      </c>
      <c r="K121" s="20">
        <f t="shared" si="4"/>
        <v>149115.45600000001</v>
      </c>
      <c r="L121" s="20"/>
      <c r="M121" s="20" t="e">
        <f t="shared" si="5"/>
        <v>#DIV/0!</v>
      </c>
      <c r="N121" s="109"/>
    </row>
    <row r="122" spans="1:14" ht="14.25" hidden="1" customHeight="1" x14ac:dyDescent="0.25">
      <c r="A122" s="180"/>
      <c r="B122" s="180"/>
      <c r="C122" s="180"/>
      <c r="D122" s="180"/>
      <c r="E122" s="180"/>
      <c r="F122" s="20">
        <v>9544</v>
      </c>
      <c r="G122" s="50">
        <v>1</v>
      </c>
      <c r="H122" s="30"/>
      <c r="I122" s="21">
        <f>J55</f>
        <v>0</v>
      </c>
      <c r="J122" s="20" t="e">
        <f t="shared" si="3"/>
        <v>#DIV/0!</v>
      </c>
      <c r="K122" s="20">
        <f t="shared" si="4"/>
        <v>149115.45600000001</v>
      </c>
      <c r="L122" s="31"/>
      <c r="M122" s="20" t="e">
        <f t="shared" si="5"/>
        <v>#DIV/0!</v>
      </c>
      <c r="N122" s="109"/>
    </row>
    <row r="123" spans="1:14" ht="15.75" hidden="1" thickBot="1" x14ac:dyDescent="0.3">
      <c r="A123" s="185"/>
      <c r="B123" s="186"/>
      <c r="C123" s="186"/>
      <c r="D123" s="186"/>
      <c r="E123" s="187"/>
      <c r="F123" s="20">
        <v>9544</v>
      </c>
      <c r="G123" s="20"/>
      <c r="H123" s="30"/>
      <c r="I123" s="21">
        <f>J55</f>
        <v>0</v>
      </c>
      <c r="J123" s="20" t="e">
        <f t="shared" si="3"/>
        <v>#DIV/0!</v>
      </c>
      <c r="K123" s="20">
        <f t="shared" si="4"/>
        <v>0</v>
      </c>
      <c r="L123" s="31"/>
      <c r="M123" s="20" t="e">
        <f t="shared" si="5"/>
        <v>#DIV/0!</v>
      </c>
      <c r="N123" s="109"/>
    </row>
    <row r="124" spans="1:14" ht="15.75" hidden="1" thickBot="1" x14ac:dyDescent="0.3">
      <c r="A124" s="185"/>
      <c r="B124" s="186"/>
      <c r="C124" s="186"/>
      <c r="D124" s="186"/>
      <c r="E124" s="187"/>
      <c r="F124" s="20">
        <v>9544</v>
      </c>
      <c r="G124" s="53">
        <v>0.25</v>
      </c>
      <c r="H124" s="30"/>
      <c r="I124" s="21">
        <f>J55</f>
        <v>0</v>
      </c>
      <c r="J124" s="20" t="e">
        <f t="shared" si="3"/>
        <v>#DIV/0!</v>
      </c>
      <c r="K124" s="20">
        <f t="shared" si="4"/>
        <v>37278.864000000001</v>
      </c>
      <c r="L124" s="31"/>
      <c r="M124" s="20" t="e">
        <f t="shared" si="5"/>
        <v>#DIV/0!</v>
      </c>
      <c r="N124" s="109"/>
    </row>
    <row r="125" spans="1:14" ht="15.75" hidden="1" thickBot="1" x14ac:dyDescent="0.3">
      <c r="A125" s="185"/>
      <c r="B125" s="186"/>
      <c r="C125" s="186"/>
      <c r="D125" s="186"/>
      <c r="E125" s="187"/>
      <c r="F125" s="20">
        <v>9544</v>
      </c>
      <c r="G125" s="20"/>
      <c r="H125" s="30"/>
      <c r="I125" s="21">
        <f>J55</f>
        <v>0</v>
      </c>
      <c r="J125" s="20" t="e">
        <f t="shared" si="3"/>
        <v>#DIV/0!</v>
      </c>
      <c r="K125" s="20">
        <f t="shared" si="4"/>
        <v>0</v>
      </c>
      <c r="L125" s="31"/>
      <c r="M125" s="20" t="e">
        <f t="shared" si="5"/>
        <v>#DIV/0!</v>
      </c>
      <c r="N125" s="109"/>
    </row>
    <row r="126" spans="1:14" ht="15.75" hidden="1" thickBot="1" x14ac:dyDescent="0.3">
      <c r="A126" s="185"/>
      <c r="B126" s="186"/>
      <c r="C126" s="186"/>
      <c r="D126" s="186"/>
      <c r="E126" s="187"/>
      <c r="F126" s="20">
        <v>9544</v>
      </c>
      <c r="G126" s="52">
        <v>0.5</v>
      </c>
      <c r="H126" s="30"/>
      <c r="I126" s="21">
        <f>J55</f>
        <v>0</v>
      </c>
      <c r="J126" s="20" t="e">
        <f t="shared" si="3"/>
        <v>#DIV/0!</v>
      </c>
      <c r="K126" s="20">
        <f t="shared" si="4"/>
        <v>74557.728000000003</v>
      </c>
      <c r="L126" s="31"/>
      <c r="M126" s="20" t="e">
        <f t="shared" si="5"/>
        <v>#DIV/0!</v>
      </c>
      <c r="N126" s="109"/>
    </row>
    <row r="127" spans="1:14" ht="15.75" hidden="1" customHeight="1" x14ac:dyDescent="0.25">
      <c r="A127" s="185"/>
      <c r="B127" s="186"/>
      <c r="C127" s="186"/>
      <c r="D127" s="186"/>
      <c r="E127" s="187"/>
      <c r="F127" s="20">
        <v>9544</v>
      </c>
      <c r="G127" s="50">
        <v>1</v>
      </c>
      <c r="H127" s="30"/>
      <c r="I127" s="21">
        <f>J55</f>
        <v>0</v>
      </c>
      <c r="J127" s="20" t="e">
        <f t="shared" si="3"/>
        <v>#DIV/0!</v>
      </c>
      <c r="K127" s="20">
        <f t="shared" si="4"/>
        <v>149115.45600000001</v>
      </c>
      <c r="L127" s="31"/>
      <c r="M127" s="20" t="e">
        <f t="shared" si="5"/>
        <v>#DIV/0!</v>
      </c>
      <c r="N127" s="109"/>
    </row>
    <row r="128" spans="1:14" ht="15" hidden="1" customHeight="1" x14ac:dyDescent="0.25">
      <c r="A128" s="180"/>
      <c r="B128" s="180"/>
      <c r="C128" s="180"/>
      <c r="D128" s="180"/>
      <c r="E128" s="180"/>
      <c r="F128" s="20">
        <v>9544</v>
      </c>
      <c r="G128" s="50">
        <v>1</v>
      </c>
      <c r="H128" s="30"/>
      <c r="I128" s="21">
        <f>J55</f>
        <v>0</v>
      </c>
      <c r="J128" s="20" t="e">
        <f t="shared" si="3"/>
        <v>#DIV/0!</v>
      </c>
      <c r="K128" s="20">
        <f t="shared" si="4"/>
        <v>149115.45600000001</v>
      </c>
      <c r="L128" s="31"/>
      <c r="M128" s="20" t="e">
        <f t="shared" si="5"/>
        <v>#DIV/0!</v>
      </c>
      <c r="N128" s="109"/>
    </row>
    <row r="129" spans="1:14" ht="15" hidden="1" customHeight="1" x14ac:dyDescent="0.25">
      <c r="A129" s="180"/>
      <c r="B129" s="180"/>
      <c r="C129" s="180"/>
      <c r="D129" s="180"/>
      <c r="E129" s="180"/>
      <c r="F129" s="20">
        <v>9544</v>
      </c>
      <c r="G129" s="52">
        <v>5.5</v>
      </c>
      <c r="H129" s="30"/>
      <c r="I129" s="21">
        <f>J55</f>
        <v>0</v>
      </c>
      <c r="J129" s="20" t="e">
        <f t="shared" si="3"/>
        <v>#DIV/0!</v>
      </c>
      <c r="K129" s="20">
        <f t="shared" si="4"/>
        <v>820135.00800000003</v>
      </c>
      <c r="L129" s="31"/>
      <c r="M129" s="20" t="e">
        <f t="shared" si="5"/>
        <v>#DIV/0!</v>
      </c>
      <c r="N129" s="109"/>
    </row>
    <row r="130" spans="1:14" ht="15" hidden="1" customHeight="1" x14ac:dyDescent="0.25">
      <c r="A130" s="180"/>
      <c r="B130" s="180"/>
      <c r="C130" s="180"/>
      <c r="D130" s="180"/>
      <c r="E130" s="180"/>
      <c r="F130" s="20">
        <v>9544</v>
      </c>
      <c r="G130" s="50">
        <v>1</v>
      </c>
      <c r="H130" s="30"/>
      <c r="I130" s="21">
        <f>J55</f>
        <v>0</v>
      </c>
      <c r="J130" s="20" t="e">
        <f t="shared" si="3"/>
        <v>#DIV/0!</v>
      </c>
      <c r="K130" s="20">
        <f t="shared" si="4"/>
        <v>149115.45600000001</v>
      </c>
      <c r="L130" s="31"/>
      <c r="M130" s="20" t="e">
        <f t="shared" si="5"/>
        <v>#DIV/0!</v>
      </c>
      <c r="N130" s="109"/>
    </row>
    <row r="131" spans="1:14" ht="15" hidden="1" customHeight="1" x14ac:dyDescent="0.25">
      <c r="A131" s="180"/>
      <c r="B131" s="180"/>
      <c r="C131" s="180"/>
      <c r="D131" s="180"/>
      <c r="E131" s="180"/>
      <c r="F131" s="20">
        <v>9544</v>
      </c>
      <c r="G131" s="52">
        <v>0.5</v>
      </c>
      <c r="H131" s="30"/>
      <c r="I131" s="21">
        <f>J55</f>
        <v>0</v>
      </c>
      <c r="J131" s="20" t="e">
        <f t="shared" si="3"/>
        <v>#DIV/0!</v>
      </c>
      <c r="K131" s="20">
        <f t="shared" si="4"/>
        <v>74557.728000000003</v>
      </c>
      <c r="L131" s="31"/>
      <c r="M131" s="20" t="e">
        <f t="shared" si="5"/>
        <v>#DIV/0!</v>
      </c>
      <c r="N131" s="109"/>
    </row>
    <row r="132" spans="1:14" ht="15" hidden="1" customHeight="1" x14ac:dyDescent="0.25">
      <c r="A132" s="180"/>
      <c r="B132" s="180"/>
      <c r="C132" s="180"/>
      <c r="D132" s="180"/>
      <c r="E132" s="180"/>
      <c r="F132" s="20">
        <v>9544</v>
      </c>
      <c r="G132" s="52">
        <v>0.5</v>
      </c>
      <c r="H132" s="30"/>
      <c r="I132" s="21">
        <f>J55</f>
        <v>0</v>
      </c>
      <c r="J132" s="20" t="e">
        <f t="shared" si="3"/>
        <v>#DIV/0!</v>
      </c>
      <c r="K132" s="20">
        <f t="shared" si="4"/>
        <v>74557.728000000003</v>
      </c>
      <c r="L132" s="31"/>
      <c r="M132" s="20" t="e">
        <f t="shared" si="5"/>
        <v>#DIV/0!</v>
      </c>
      <c r="N132" s="109"/>
    </row>
    <row r="133" spans="1:14" ht="15.75" hidden="1" thickBot="1" x14ac:dyDescent="0.3">
      <c r="A133" s="180"/>
      <c r="B133" s="180"/>
      <c r="C133" s="180"/>
      <c r="D133" s="180"/>
      <c r="E133" s="180"/>
      <c r="F133" s="20">
        <v>9544</v>
      </c>
      <c r="G133" s="50">
        <v>1</v>
      </c>
      <c r="H133" s="30"/>
      <c r="I133" s="21">
        <f>J55</f>
        <v>0</v>
      </c>
      <c r="J133" s="20" t="e">
        <f t="shared" si="3"/>
        <v>#DIV/0!</v>
      </c>
      <c r="K133" s="20">
        <f t="shared" si="4"/>
        <v>149115.45600000001</v>
      </c>
      <c r="L133" s="31"/>
      <c r="M133" s="20" t="e">
        <f t="shared" si="5"/>
        <v>#DIV/0!</v>
      </c>
      <c r="N133" s="109"/>
    </row>
    <row r="134" spans="1:14" ht="15.75" hidden="1" customHeight="1" thickBot="1" x14ac:dyDescent="0.3">
      <c r="A134" s="180"/>
      <c r="B134" s="180"/>
      <c r="C134" s="180"/>
      <c r="D134" s="180"/>
      <c r="E134" s="180"/>
      <c r="F134" s="20">
        <v>9544</v>
      </c>
      <c r="G134" s="50">
        <v>4</v>
      </c>
      <c r="H134" s="30"/>
      <c r="I134" s="21">
        <f>J55</f>
        <v>0</v>
      </c>
      <c r="J134" s="20" t="e">
        <f t="shared" si="3"/>
        <v>#DIV/0!</v>
      </c>
      <c r="K134" s="20">
        <f t="shared" si="4"/>
        <v>596461.82400000002</v>
      </c>
      <c r="L134" s="31"/>
      <c r="M134" s="20" t="e">
        <f t="shared" si="5"/>
        <v>#DIV/0!</v>
      </c>
      <c r="N134" s="109"/>
    </row>
    <row r="135" spans="1:14" ht="16.5" hidden="1" customHeight="1" thickBot="1" x14ac:dyDescent="0.3">
      <c r="A135" s="185"/>
      <c r="B135" s="186"/>
      <c r="C135" s="186"/>
      <c r="D135" s="186"/>
      <c r="E135" s="187"/>
      <c r="F135" s="20">
        <v>9544</v>
      </c>
      <c r="G135" s="50">
        <v>1</v>
      </c>
      <c r="H135" s="30"/>
      <c r="I135" s="21">
        <f>J55</f>
        <v>0</v>
      </c>
      <c r="J135" s="20" t="e">
        <f t="shared" si="3"/>
        <v>#DIV/0!</v>
      </c>
      <c r="K135" s="20">
        <f t="shared" si="4"/>
        <v>149115.45600000001</v>
      </c>
      <c r="L135" s="31"/>
      <c r="M135" s="20" t="e">
        <f t="shared" si="5"/>
        <v>#DIV/0!</v>
      </c>
      <c r="N135" s="109"/>
    </row>
    <row r="136" spans="1:14" ht="16.5" hidden="1" customHeight="1" thickBot="1" x14ac:dyDescent="0.3">
      <c r="A136" s="185"/>
      <c r="B136" s="186"/>
      <c r="C136" s="186"/>
      <c r="D136" s="186"/>
      <c r="E136" s="187"/>
      <c r="F136" s="20">
        <v>9544</v>
      </c>
      <c r="G136" s="53">
        <v>1.75</v>
      </c>
      <c r="H136" s="30"/>
      <c r="I136" s="21">
        <f>J55</f>
        <v>0</v>
      </c>
      <c r="J136" s="20" t="e">
        <f t="shared" si="3"/>
        <v>#DIV/0!</v>
      </c>
      <c r="K136" s="20">
        <f t="shared" si="4"/>
        <v>260952.04800000001</v>
      </c>
      <c r="L136" s="31"/>
      <c r="M136" s="20" t="e">
        <f t="shared" si="5"/>
        <v>#DIV/0!</v>
      </c>
      <c r="N136" s="109"/>
    </row>
    <row r="137" spans="1:14" ht="16.5" hidden="1" customHeight="1" x14ac:dyDescent="0.25">
      <c r="A137" s="185"/>
      <c r="B137" s="186"/>
      <c r="C137" s="186"/>
      <c r="D137" s="186"/>
      <c r="E137" s="187"/>
      <c r="F137" s="20">
        <v>9544</v>
      </c>
      <c r="G137" s="21"/>
      <c r="H137" s="30"/>
      <c r="I137" s="21">
        <f>J55</f>
        <v>0</v>
      </c>
      <c r="J137" s="20" t="e">
        <f t="shared" si="3"/>
        <v>#DIV/0!</v>
      </c>
      <c r="K137" s="20">
        <f t="shared" si="4"/>
        <v>0</v>
      </c>
      <c r="L137" s="31"/>
      <c r="M137" s="20" t="e">
        <f t="shared" si="5"/>
        <v>#DIV/0!</v>
      </c>
      <c r="N137" s="109"/>
    </row>
    <row r="138" spans="1:14" ht="16.5" hidden="1" customHeight="1" thickBot="1" x14ac:dyDescent="0.3">
      <c r="A138" s="185"/>
      <c r="B138" s="186"/>
      <c r="C138" s="186"/>
      <c r="D138" s="186"/>
      <c r="E138" s="187"/>
      <c r="F138" s="20">
        <v>9544</v>
      </c>
      <c r="G138" s="52">
        <v>0.5</v>
      </c>
      <c r="H138" s="30"/>
      <c r="I138" s="21">
        <f>J55</f>
        <v>0</v>
      </c>
      <c r="J138" s="20" t="e">
        <f t="shared" si="3"/>
        <v>#DIV/0!</v>
      </c>
      <c r="K138" s="20">
        <f t="shared" si="4"/>
        <v>74557.728000000003</v>
      </c>
      <c r="L138" s="31"/>
      <c r="M138" s="20" t="e">
        <f t="shared" si="5"/>
        <v>#DIV/0!</v>
      </c>
      <c r="N138" s="109"/>
    </row>
    <row r="139" spans="1:14" ht="15" hidden="1" customHeight="1" thickBot="1" x14ac:dyDescent="0.3">
      <c r="A139" s="185"/>
      <c r="B139" s="186"/>
      <c r="C139" s="186"/>
      <c r="D139" s="186"/>
      <c r="E139" s="187"/>
      <c r="F139" s="20"/>
      <c r="G139" s="20"/>
      <c r="H139" s="20"/>
      <c r="I139" s="20"/>
      <c r="J139" s="20"/>
      <c r="K139" s="20"/>
      <c r="L139" s="31"/>
      <c r="M139" s="20">
        <f t="shared" si="5"/>
        <v>0</v>
      </c>
      <c r="N139" s="109"/>
    </row>
    <row r="140" spans="1:14" ht="15.75" hidden="1" customHeight="1" x14ac:dyDescent="0.25">
      <c r="A140" s="185"/>
      <c r="B140" s="186"/>
      <c r="C140" s="186"/>
      <c r="D140" s="186"/>
      <c r="E140" s="187"/>
      <c r="F140" s="20"/>
      <c r="G140" s="20"/>
      <c r="H140" s="20"/>
      <c r="I140" s="20"/>
      <c r="J140" s="20"/>
      <c r="K140" s="20"/>
      <c r="L140" s="31"/>
      <c r="M140" s="20">
        <f t="shared" si="5"/>
        <v>0</v>
      </c>
      <c r="N140" s="109"/>
    </row>
    <row r="141" spans="1:14" ht="14.25" hidden="1" customHeight="1" thickBot="1" x14ac:dyDescent="0.3">
      <c r="A141" s="185"/>
      <c r="B141" s="186"/>
      <c r="C141" s="186"/>
      <c r="D141" s="186"/>
      <c r="E141" s="187"/>
      <c r="F141" s="20"/>
      <c r="G141" s="20"/>
      <c r="H141" s="20"/>
      <c r="I141" s="20"/>
      <c r="J141" s="30">
        <v>105</v>
      </c>
      <c r="K141" s="32">
        <f>I141/J141</f>
        <v>0</v>
      </c>
      <c r="L141" s="31"/>
      <c r="M141" s="32">
        <f t="shared" si="5"/>
        <v>0</v>
      </c>
      <c r="N141" s="109"/>
    </row>
    <row r="142" spans="1:14" ht="15.75" thickBot="1" x14ac:dyDescent="0.3">
      <c r="A142" s="203" t="s">
        <v>54</v>
      </c>
      <c r="B142" s="203"/>
      <c r="C142" s="203"/>
      <c r="D142" s="203"/>
      <c r="E142" s="203"/>
      <c r="F142" s="54"/>
      <c r="G142" s="141"/>
      <c r="H142" s="141"/>
      <c r="I142" s="58">
        <f>I116</f>
        <v>47712.71</v>
      </c>
      <c r="J142" s="33"/>
      <c r="K142" s="55">
        <f>K116</f>
        <v>808.68999999999994</v>
      </c>
      <c r="L142" s="31"/>
      <c r="M142" s="88"/>
      <c r="N142" s="109"/>
    </row>
    <row r="143" spans="1:14" ht="24.75" customHeight="1" x14ac:dyDescent="0.25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</row>
    <row r="144" spans="1:14" x14ac:dyDescent="0.25">
      <c r="A144" s="210" t="s">
        <v>144</v>
      </c>
      <c r="B144" s="210"/>
      <c r="C144" s="210"/>
      <c r="D144" s="210"/>
      <c r="E144" s="210"/>
      <c r="F144" s="210"/>
      <c r="G144" s="210"/>
      <c r="H144" s="210"/>
      <c r="I144" s="210"/>
      <c r="J144" s="210"/>
      <c r="K144" s="210"/>
      <c r="L144" s="210"/>
      <c r="M144" s="210"/>
      <c r="N144" s="31"/>
    </row>
    <row r="145" spans="1:14" x14ac:dyDescent="0.25">
      <c r="A145" s="11"/>
      <c r="B145" s="11"/>
      <c r="C145" s="11"/>
      <c r="D145" s="11"/>
      <c r="E145" s="31"/>
      <c r="F145" s="31"/>
      <c r="G145" s="31"/>
      <c r="H145" s="31"/>
      <c r="I145" s="31"/>
      <c r="J145" s="31"/>
      <c r="K145" s="31"/>
      <c r="L145" s="31"/>
      <c r="M145" s="31"/>
      <c r="N145" s="31"/>
    </row>
    <row r="146" spans="1:14" ht="75" x14ac:dyDescent="0.25">
      <c r="A146" s="206" t="s">
        <v>25</v>
      </c>
      <c r="B146" s="206"/>
      <c r="C146" s="206"/>
      <c r="D146" s="206"/>
      <c r="E146" s="206"/>
      <c r="F146" s="16" t="s">
        <v>5</v>
      </c>
      <c r="G146" s="16" t="s">
        <v>8</v>
      </c>
      <c r="H146" s="44" t="s">
        <v>9</v>
      </c>
      <c r="I146" s="16" t="s">
        <v>55</v>
      </c>
      <c r="J146" s="44" t="s">
        <v>51</v>
      </c>
      <c r="K146" s="44" t="s">
        <v>46</v>
      </c>
      <c r="L146" s="31"/>
      <c r="M146" s="93"/>
      <c r="N146" s="93"/>
    </row>
    <row r="147" spans="1:14" x14ac:dyDescent="0.25">
      <c r="A147" s="214">
        <v>1</v>
      </c>
      <c r="B147" s="214"/>
      <c r="C147" s="214"/>
      <c r="D147" s="214"/>
      <c r="E147" s="214"/>
      <c r="F147" s="44">
        <v>2</v>
      </c>
      <c r="G147" s="44">
        <v>3</v>
      </c>
      <c r="H147" s="44">
        <v>4</v>
      </c>
      <c r="I147" s="44">
        <v>5</v>
      </c>
      <c r="J147" s="106">
        <v>6</v>
      </c>
      <c r="K147" s="117">
        <v>7</v>
      </c>
      <c r="L147" s="31"/>
      <c r="M147" s="93"/>
      <c r="N147" s="93"/>
    </row>
    <row r="148" spans="1:14" ht="15.75" thickBot="1" x14ac:dyDescent="0.3">
      <c r="A148" s="241" t="s">
        <v>145</v>
      </c>
      <c r="B148" s="241"/>
      <c r="C148" s="241"/>
      <c r="D148" s="241"/>
      <c r="E148" s="241"/>
      <c r="F148" s="36"/>
      <c r="G148" s="36"/>
      <c r="H148" s="117"/>
      <c r="I148" s="69">
        <f>60*O4</f>
        <v>1.044</v>
      </c>
      <c r="J148" s="30">
        <v>59</v>
      </c>
      <c r="K148" s="17">
        <f>I148/J148</f>
        <v>1.769491525423729E-2</v>
      </c>
      <c r="L148" s="31"/>
      <c r="M148" s="93"/>
      <c r="N148" s="93"/>
    </row>
    <row r="149" spans="1:14" ht="15.75" thickBot="1" x14ac:dyDescent="0.3">
      <c r="A149" s="24" t="s">
        <v>146</v>
      </c>
      <c r="B149" s="25"/>
      <c r="C149" s="25"/>
      <c r="D149" s="25"/>
      <c r="E149" s="120"/>
      <c r="F149" s="120"/>
      <c r="G149" s="120"/>
      <c r="H149" s="120"/>
      <c r="I149" s="121">
        <f>I148</f>
        <v>1.044</v>
      </c>
      <c r="J149" s="122"/>
      <c r="K149" s="123">
        <f>K148</f>
        <v>1.769491525423729E-2</v>
      </c>
      <c r="L149" s="31"/>
      <c r="M149" s="31"/>
      <c r="N149" s="31"/>
    </row>
    <row r="150" spans="1:14" x14ac:dyDescent="0.25">
      <c r="A150" s="12"/>
      <c r="B150" s="12"/>
      <c r="C150" s="12"/>
      <c r="D150" s="12"/>
      <c r="E150" s="109"/>
      <c r="F150" s="109"/>
      <c r="G150" s="109"/>
      <c r="H150" s="109"/>
      <c r="I150" s="109"/>
      <c r="J150" s="109"/>
      <c r="K150" s="109"/>
      <c r="L150" s="109"/>
      <c r="M150" s="109"/>
      <c r="N150" s="31"/>
    </row>
    <row r="151" spans="1:14" x14ac:dyDescent="0.25">
      <c r="A151" s="210" t="s">
        <v>147</v>
      </c>
      <c r="B151" s="210"/>
      <c r="C151" s="210"/>
      <c r="D151" s="210"/>
      <c r="E151" s="210"/>
      <c r="F151" s="210"/>
      <c r="G151" s="210"/>
      <c r="H151" s="210"/>
      <c r="I151" s="210"/>
      <c r="J151" s="210"/>
      <c r="K151" s="210"/>
      <c r="L151" s="210"/>
      <c r="M151" s="31"/>
      <c r="N151" s="31"/>
    </row>
    <row r="152" spans="1:14" x14ac:dyDescent="0.25">
      <c r="A152" s="11"/>
      <c r="B152" s="11"/>
      <c r="C152" s="11"/>
      <c r="D152" s="11"/>
      <c r="E152" s="31"/>
      <c r="F152" s="31"/>
      <c r="G152" s="31"/>
      <c r="H152" s="31"/>
      <c r="I152" s="31"/>
      <c r="J152" s="31"/>
      <c r="K152" s="31"/>
      <c r="L152" s="31"/>
      <c r="M152" s="31"/>
      <c r="N152" s="31"/>
    </row>
    <row r="153" spans="1:14" ht="75" x14ac:dyDescent="0.25">
      <c r="A153" s="235" t="s">
        <v>41</v>
      </c>
      <c r="B153" s="236"/>
      <c r="C153" s="236"/>
      <c r="D153" s="236"/>
      <c r="E153" s="237"/>
      <c r="F153" s="16" t="s">
        <v>5</v>
      </c>
      <c r="G153" s="16" t="s">
        <v>8</v>
      </c>
      <c r="H153" s="44" t="s">
        <v>9</v>
      </c>
      <c r="I153" s="16" t="s">
        <v>55</v>
      </c>
      <c r="J153" s="44" t="s">
        <v>51</v>
      </c>
      <c r="K153" s="44" t="s">
        <v>46</v>
      </c>
      <c r="L153" s="31"/>
      <c r="M153" s="31"/>
      <c r="N153" s="31"/>
    </row>
    <row r="154" spans="1:14" x14ac:dyDescent="0.25">
      <c r="A154" s="227">
        <v>1</v>
      </c>
      <c r="B154" s="228"/>
      <c r="C154" s="228"/>
      <c r="D154" s="228"/>
      <c r="E154" s="229"/>
      <c r="F154" s="44">
        <v>2</v>
      </c>
      <c r="G154" s="44">
        <v>3</v>
      </c>
      <c r="H154" s="44">
        <v>4</v>
      </c>
      <c r="I154" s="44">
        <v>5</v>
      </c>
      <c r="J154" s="106">
        <v>6</v>
      </c>
      <c r="K154" s="117">
        <v>7</v>
      </c>
      <c r="L154" s="31"/>
      <c r="M154" s="31"/>
      <c r="N154" s="31"/>
    </row>
    <row r="155" spans="1:14" ht="15.75" thickBot="1" x14ac:dyDescent="0.3">
      <c r="A155" s="238" t="s">
        <v>148</v>
      </c>
      <c r="B155" s="239"/>
      <c r="C155" s="239"/>
      <c r="D155" s="239"/>
      <c r="E155" s="240"/>
      <c r="F155" s="20"/>
      <c r="G155" s="30"/>
      <c r="H155" s="20"/>
      <c r="I155" s="20">
        <f>150000*O4</f>
        <v>2610</v>
      </c>
      <c r="J155" s="30">
        <v>59</v>
      </c>
      <c r="K155" s="90">
        <f>I155/J155</f>
        <v>44.237288135593218</v>
      </c>
      <c r="L155" s="31"/>
      <c r="M155" s="31"/>
      <c r="N155" s="31"/>
    </row>
    <row r="156" spans="1:14" ht="15.75" thickBot="1" x14ac:dyDescent="0.3">
      <c r="A156" s="24" t="s">
        <v>66</v>
      </c>
      <c r="B156" s="25"/>
      <c r="C156" s="25"/>
      <c r="D156" s="25"/>
      <c r="E156" s="120"/>
      <c r="F156" s="120"/>
      <c r="G156" s="120"/>
      <c r="H156" s="120"/>
      <c r="I156" s="121">
        <f>I155</f>
        <v>2610</v>
      </c>
      <c r="J156" s="122"/>
      <c r="K156" s="124">
        <f>K155</f>
        <v>44.237288135593218</v>
      </c>
      <c r="L156" s="31"/>
      <c r="M156" s="31"/>
      <c r="N156" s="31"/>
    </row>
    <row r="157" spans="1:14" x14ac:dyDescent="0.25">
      <c r="A157" s="234" t="s">
        <v>149</v>
      </c>
      <c r="B157" s="234"/>
      <c r="C157" s="234"/>
      <c r="D157" s="234"/>
      <c r="E157" s="234"/>
      <c r="F157" s="234"/>
      <c r="G157" s="234"/>
      <c r="H157" s="234"/>
      <c r="I157" s="234"/>
      <c r="J157" s="234"/>
      <c r="K157" s="234"/>
      <c r="L157" s="234"/>
      <c r="M157" s="234"/>
      <c r="N157" s="31"/>
    </row>
    <row r="158" spans="1:14" x14ac:dyDescent="0.25">
      <c r="A158" s="11"/>
      <c r="B158" s="11"/>
      <c r="C158" s="11"/>
      <c r="D158" s="11"/>
      <c r="E158" s="31"/>
      <c r="F158" s="31"/>
      <c r="G158" s="31"/>
      <c r="H158" s="31"/>
      <c r="I158" s="31"/>
      <c r="J158" s="31"/>
      <c r="K158" s="31"/>
      <c r="L158" s="31"/>
      <c r="M158" s="31"/>
      <c r="N158" s="31"/>
    </row>
    <row r="159" spans="1:14" ht="60" x14ac:dyDescent="0.25">
      <c r="A159" s="235" t="s">
        <v>41</v>
      </c>
      <c r="B159" s="236"/>
      <c r="C159" s="236"/>
      <c r="D159" s="236"/>
      <c r="E159" s="237"/>
      <c r="F159" s="16" t="s">
        <v>5</v>
      </c>
      <c r="G159" s="16" t="s">
        <v>8</v>
      </c>
      <c r="H159" s="44" t="s">
        <v>9</v>
      </c>
      <c r="I159" s="16" t="s">
        <v>55</v>
      </c>
      <c r="J159" s="16" t="s">
        <v>71</v>
      </c>
      <c r="K159" s="16" t="s">
        <v>72</v>
      </c>
      <c r="L159" s="31"/>
      <c r="M159" s="31"/>
      <c r="N159" s="31"/>
    </row>
    <row r="160" spans="1:14" x14ac:dyDescent="0.25">
      <c r="A160" s="227">
        <v>1</v>
      </c>
      <c r="B160" s="228"/>
      <c r="C160" s="228"/>
      <c r="D160" s="228"/>
      <c r="E160" s="229"/>
      <c r="F160" s="44">
        <v>2</v>
      </c>
      <c r="G160" s="44">
        <v>3</v>
      </c>
      <c r="H160" s="44">
        <v>4</v>
      </c>
      <c r="I160" s="44">
        <v>5</v>
      </c>
      <c r="J160" s="106">
        <v>6</v>
      </c>
      <c r="K160" s="117">
        <v>7</v>
      </c>
      <c r="L160" s="31"/>
      <c r="M160" s="125"/>
      <c r="N160" s="31"/>
    </row>
    <row r="161" spans="1:14" ht="15.75" thickBot="1" x14ac:dyDescent="0.3">
      <c r="A161" s="238" t="s">
        <v>43</v>
      </c>
      <c r="B161" s="239"/>
      <c r="C161" s="239"/>
      <c r="D161" s="239"/>
      <c r="E161" s="240"/>
      <c r="F161" s="20" t="s">
        <v>64</v>
      </c>
      <c r="G161" s="21"/>
      <c r="H161" s="20"/>
      <c r="I161" s="67">
        <f>138180*O4</f>
        <v>2404.3319999999999</v>
      </c>
      <c r="J161" s="30">
        <v>59</v>
      </c>
      <c r="K161" s="126">
        <f>I161/J161</f>
        <v>40.751389830508472</v>
      </c>
      <c r="L161" s="31"/>
      <c r="M161" s="31"/>
      <c r="N161" s="31"/>
    </row>
    <row r="162" spans="1:14" ht="15.75" thickBot="1" x14ac:dyDescent="0.3">
      <c r="A162" s="24" t="s">
        <v>42</v>
      </c>
      <c r="B162" s="25"/>
      <c r="C162" s="25"/>
      <c r="D162" s="25"/>
      <c r="E162" s="120"/>
      <c r="F162" s="120"/>
      <c r="G162" s="120"/>
      <c r="H162" s="120"/>
      <c r="I162" s="121">
        <f>I161</f>
        <v>2404.3319999999999</v>
      </c>
      <c r="J162" s="33"/>
      <c r="K162" s="38">
        <f>K161</f>
        <v>40.751389830508472</v>
      </c>
      <c r="L162" s="31"/>
      <c r="M162" s="31"/>
      <c r="N162" s="31"/>
    </row>
    <row r="163" spans="1:14" x14ac:dyDescent="0.25">
      <c r="A163" s="26"/>
      <c r="B163" s="26"/>
      <c r="C163" s="26"/>
      <c r="D163" s="26"/>
      <c r="E163" s="127"/>
      <c r="F163" s="127"/>
      <c r="G163" s="127"/>
      <c r="H163" s="127"/>
      <c r="I163" s="114"/>
      <c r="J163" s="128"/>
      <c r="K163" s="115"/>
      <c r="L163" s="31"/>
      <c r="M163" s="31"/>
      <c r="N163" s="31"/>
    </row>
    <row r="164" spans="1:14" x14ac:dyDescent="0.25">
      <c r="A164" s="11"/>
      <c r="B164" s="11"/>
      <c r="C164" s="11"/>
      <c r="D164" s="11"/>
      <c r="E164" s="31"/>
      <c r="F164" s="31"/>
      <c r="G164" s="31"/>
      <c r="H164" s="31"/>
      <c r="I164" s="109"/>
      <c r="J164" s="109"/>
      <c r="K164" s="109"/>
      <c r="L164" s="31"/>
      <c r="M164" s="31"/>
      <c r="N164" s="31"/>
    </row>
    <row r="165" spans="1:14" x14ac:dyDescent="0.25">
      <c r="A165" s="225" t="s">
        <v>131</v>
      </c>
      <c r="B165" s="225"/>
      <c r="C165" s="225"/>
      <c r="D165" s="225"/>
      <c r="E165" s="225"/>
      <c r="F165" s="225"/>
      <c r="G165" s="225"/>
      <c r="H165" s="225"/>
      <c r="I165" s="225"/>
      <c r="J165" s="225"/>
      <c r="K165" s="225"/>
      <c r="L165" s="225"/>
      <c r="M165" s="31"/>
      <c r="N165" s="31"/>
    </row>
    <row r="166" spans="1:14" ht="60" x14ac:dyDescent="0.25">
      <c r="A166" s="235" t="s">
        <v>70</v>
      </c>
      <c r="B166" s="236"/>
      <c r="C166" s="236"/>
      <c r="D166" s="236"/>
      <c r="E166" s="237"/>
      <c r="F166" s="143" t="s">
        <v>5</v>
      </c>
      <c r="G166" s="143" t="s">
        <v>63</v>
      </c>
      <c r="H166" s="143" t="s">
        <v>44</v>
      </c>
      <c r="I166" s="143" t="s">
        <v>55</v>
      </c>
      <c r="J166" s="16" t="s">
        <v>71</v>
      </c>
      <c r="K166" s="16" t="s">
        <v>82</v>
      </c>
      <c r="L166" s="129"/>
      <c r="M166" s="31"/>
      <c r="N166" s="31"/>
    </row>
    <row r="167" spans="1:14" ht="20.25" customHeight="1" thickBot="1" x14ac:dyDescent="0.3">
      <c r="A167" s="180" t="s">
        <v>132</v>
      </c>
      <c r="B167" s="180"/>
      <c r="C167" s="180"/>
      <c r="D167" s="180"/>
      <c r="E167" s="180"/>
      <c r="F167" s="56"/>
      <c r="G167" s="49"/>
      <c r="H167" s="60"/>
      <c r="I167" s="20">
        <f>(46000+5450)*O4-0.01</f>
        <v>895.21999999999991</v>
      </c>
      <c r="J167" s="30">
        <v>59</v>
      </c>
      <c r="K167" s="45">
        <f>I167/J167</f>
        <v>15.17322033898305</v>
      </c>
      <c r="L167" s="130"/>
      <c r="M167" s="31"/>
      <c r="N167" s="31"/>
    </row>
    <row r="168" spans="1:14" ht="15.75" hidden="1" thickBot="1" x14ac:dyDescent="0.3">
      <c r="A168" s="246" t="s">
        <v>66</v>
      </c>
      <c r="B168" s="247"/>
      <c r="C168" s="247"/>
      <c r="D168" s="247"/>
      <c r="E168" s="247"/>
      <c r="F168" s="247"/>
      <c r="G168" s="247"/>
      <c r="H168" s="247"/>
      <c r="I168" s="131">
        <f>SUM(I167:I167)</f>
        <v>895.21999999999991</v>
      </c>
      <c r="J168" s="131"/>
      <c r="K168" s="131">
        <f>SUM(K167:K167)</f>
        <v>15.17322033898305</v>
      </c>
      <c r="L168" s="130"/>
      <c r="M168" s="31"/>
      <c r="N168" s="31"/>
    </row>
    <row r="169" spans="1:14" ht="15.75" hidden="1" thickBot="1" x14ac:dyDescent="0.3">
      <c r="A169" s="11"/>
      <c r="B169" s="11"/>
      <c r="C169" s="11"/>
      <c r="D169" s="11"/>
      <c r="E169" s="31"/>
      <c r="F169" s="31"/>
      <c r="G169" s="31"/>
      <c r="H169" s="31"/>
      <c r="I169" s="132"/>
      <c r="J169" s="132"/>
      <c r="K169" s="132"/>
      <c r="L169" s="31"/>
      <c r="M169" s="31"/>
      <c r="N169" s="31"/>
    </row>
    <row r="170" spans="1:14" ht="15.75" thickBot="1" x14ac:dyDescent="0.3">
      <c r="A170" s="248" t="s">
        <v>66</v>
      </c>
      <c r="B170" s="248"/>
      <c r="C170" s="248"/>
      <c r="D170" s="248"/>
      <c r="E170" s="248"/>
      <c r="F170" s="248"/>
      <c r="G170" s="248"/>
      <c r="H170" s="249"/>
      <c r="I170" s="133">
        <f>I167</f>
        <v>895.21999999999991</v>
      </c>
      <c r="J170" s="100"/>
      <c r="K170" s="92">
        <f>K167</f>
        <v>15.17322033898305</v>
      </c>
      <c r="L170" s="31"/>
      <c r="M170" s="31"/>
      <c r="N170" s="31"/>
    </row>
    <row r="171" spans="1:14" x14ac:dyDescent="0.25">
      <c r="A171" s="11"/>
      <c r="B171" s="11"/>
      <c r="C171" s="11"/>
      <c r="D171" s="11"/>
      <c r="E171" s="31"/>
      <c r="F171" s="31"/>
      <c r="G171" s="31"/>
      <c r="H171" s="31"/>
      <c r="I171" s="31"/>
      <c r="J171" s="31"/>
      <c r="K171" s="31"/>
      <c r="L171" s="31"/>
      <c r="M171" s="31"/>
      <c r="N171" s="31"/>
    </row>
    <row r="172" spans="1:14" x14ac:dyDescent="0.25">
      <c r="A172" s="225" t="s">
        <v>141</v>
      </c>
      <c r="B172" s="225"/>
      <c r="C172" s="225"/>
      <c r="D172" s="225"/>
      <c r="E172" s="225"/>
      <c r="F172" s="225"/>
      <c r="G172" s="225"/>
      <c r="H172" s="225"/>
      <c r="I172" s="225"/>
      <c r="J172" s="225"/>
      <c r="K172" s="225"/>
      <c r="L172" s="225"/>
      <c r="M172" s="31"/>
      <c r="N172" s="109"/>
    </row>
    <row r="173" spans="1:14" ht="60" x14ac:dyDescent="0.25">
      <c r="A173" s="206" t="s">
        <v>81</v>
      </c>
      <c r="B173" s="206"/>
      <c r="C173" s="206"/>
      <c r="D173" s="206"/>
      <c r="E173" s="206"/>
      <c r="F173" s="143" t="s">
        <v>5</v>
      </c>
      <c r="G173" s="143" t="s">
        <v>63</v>
      </c>
      <c r="H173" s="143" t="s">
        <v>44</v>
      </c>
      <c r="I173" s="143" t="s">
        <v>55</v>
      </c>
      <c r="J173" s="16" t="s">
        <v>71</v>
      </c>
      <c r="K173" s="16" t="s">
        <v>82</v>
      </c>
      <c r="L173" s="129"/>
      <c r="M173" s="31"/>
      <c r="N173" s="109"/>
    </row>
    <row r="174" spans="1:14" x14ac:dyDescent="0.25">
      <c r="A174" s="250" t="s">
        <v>142</v>
      </c>
      <c r="B174" s="251"/>
      <c r="C174" s="251"/>
      <c r="D174" s="251"/>
      <c r="E174" s="252"/>
      <c r="F174" s="56" t="s">
        <v>26</v>
      </c>
      <c r="G174" s="143"/>
      <c r="H174" s="143"/>
      <c r="I174" s="66">
        <f>6000*O4</f>
        <v>104.39999999999999</v>
      </c>
      <c r="J174" s="30">
        <v>59</v>
      </c>
      <c r="K174" s="134">
        <f>I174/J174</f>
        <v>1.7694915254237287</v>
      </c>
      <c r="L174" s="129"/>
      <c r="M174" s="31"/>
      <c r="N174" s="109"/>
    </row>
    <row r="175" spans="1:14" ht="15.75" thickBot="1" x14ac:dyDescent="0.3">
      <c r="A175" s="253" t="s">
        <v>143</v>
      </c>
      <c r="B175" s="254"/>
      <c r="C175" s="254"/>
      <c r="D175" s="254"/>
      <c r="E175" s="255"/>
      <c r="F175" s="56" t="s">
        <v>26</v>
      </c>
      <c r="G175" s="143"/>
      <c r="H175" s="143"/>
      <c r="I175" s="91">
        <f>12500*O4</f>
        <v>217.49999999999997</v>
      </c>
      <c r="J175" s="30">
        <v>59</v>
      </c>
      <c r="K175" s="134">
        <f>I175/J175</f>
        <v>3.6864406779661012</v>
      </c>
      <c r="L175" s="129"/>
      <c r="M175" s="31"/>
      <c r="N175" s="109"/>
    </row>
    <row r="176" spans="1:14" ht="15.75" thickBot="1" x14ac:dyDescent="0.3">
      <c r="A176" s="246"/>
      <c r="B176" s="247"/>
      <c r="C176" s="247"/>
      <c r="D176" s="247"/>
      <c r="E176" s="247"/>
      <c r="F176" s="247"/>
      <c r="G176" s="247"/>
      <c r="H176" s="247"/>
      <c r="I176" s="61">
        <f>SUM(I174:I175)</f>
        <v>321.89999999999998</v>
      </c>
      <c r="J176" s="62"/>
      <c r="K176" s="135">
        <f>SUM(K174:K175)</f>
        <v>5.4559322033898301</v>
      </c>
      <c r="L176" s="136"/>
      <c r="M176" s="31"/>
      <c r="N176" s="109"/>
    </row>
    <row r="177" spans="1:14" x14ac:dyDescent="0.25">
      <c r="A177" s="11"/>
      <c r="B177" s="11"/>
      <c r="C177" s="11"/>
      <c r="D177" s="11"/>
      <c r="E177" s="31"/>
      <c r="F177" s="31"/>
      <c r="G177" s="31"/>
      <c r="H177" s="31"/>
      <c r="I177" s="31"/>
      <c r="J177" s="31"/>
      <c r="K177" s="31"/>
      <c r="L177" s="31"/>
      <c r="M177" s="31"/>
      <c r="N177" s="109"/>
    </row>
    <row r="178" spans="1:14" x14ac:dyDescent="0.25">
      <c r="A178" s="12"/>
      <c r="B178" s="12"/>
      <c r="C178" s="12"/>
      <c r="D178" s="12"/>
      <c r="E178" s="109"/>
      <c r="F178" s="109"/>
      <c r="G178" s="109"/>
      <c r="H178" s="109"/>
      <c r="I178" s="109"/>
      <c r="J178" s="109"/>
      <c r="K178" s="109"/>
      <c r="L178" s="109"/>
      <c r="M178" s="109"/>
      <c r="N178" s="109"/>
    </row>
    <row r="179" spans="1:14" x14ac:dyDescent="0.25">
      <c r="A179" s="11"/>
      <c r="B179" s="11"/>
      <c r="C179" s="11"/>
      <c r="D179" s="11"/>
      <c r="E179" s="31"/>
      <c r="F179" s="31"/>
      <c r="G179" s="31"/>
      <c r="H179" s="31"/>
      <c r="I179" s="31"/>
      <c r="J179" s="31"/>
      <c r="K179" s="31"/>
      <c r="L179" s="31"/>
      <c r="M179" s="31"/>
      <c r="N179" s="31"/>
    </row>
    <row r="180" spans="1:14" x14ac:dyDescent="0.25">
      <c r="A180" s="210" t="s">
        <v>27</v>
      </c>
      <c r="B180" s="210"/>
      <c r="C180" s="210"/>
      <c r="D180" s="210"/>
      <c r="E180" s="210"/>
      <c r="F180" s="210"/>
      <c r="G180" s="210"/>
      <c r="H180" s="210"/>
      <c r="I180" s="210"/>
      <c r="J180" s="210"/>
      <c r="K180" s="210"/>
      <c r="L180" s="210"/>
      <c r="M180" s="210"/>
      <c r="N180" s="31"/>
    </row>
    <row r="181" spans="1:14" x14ac:dyDescent="0.25">
      <c r="A181" s="11"/>
      <c r="B181" s="11"/>
      <c r="C181" s="11"/>
      <c r="D181" s="11"/>
      <c r="E181" s="31"/>
      <c r="F181" s="31"/>
      <c r="G181" s="31"/>
      <c r="H181" s="31"/>
      <c r="I181" s="31"/>
      <c r="J181" s="31"/>
      <c r="K181" s="31"/>
      <c r="L181" s="31"/>
      <c r="M181" s="31"/>
      <c r="N181" s="31"/>
    </row>
    <row r="182" spans="1:14" ht="47.25" customHeight="1" x14ac:dyDescent="0.25">
      <c r="A182" s="166" t="s">
        <v>28</v>
      </c>
      <c r="B182" s="166"/>
      <c r="C182" s="166"/>
      <c r="D182" s="206" t="s">
        <v>29</v>
      </c>
      <c r="E182" s="206"/>
      <c r="F182" s="206"/>
      <c r="G182" s="206"/>
      <c r="H182" s="206"/>
      <c r="I182" s="206"/>
      <c r="J182" s="206"/>
      <c r="K182" s="206"/>
      <c r="L182" s="206"/>
      <c r="M182" s="206"/>
      <c r="N182" s="16" t="s">
        <v>39</v>
      </c>
    </row>
    <row r="183" spans="1:14" ht="30" x14ac:dyDescent="0.25">
      <c r="A183" s="10" t="s">
        <v>30</v>
      </c>
      <c r="B183" s="9" t="s">
        <v>31</v>
      </c>
      <c r="C183" s="10" t="s">
        <v>32</v>
      </c>
      <c r="D183" s="10" t="s">
        <v>33</v>
      </c>
      <c r="E183" s="56" t="s">
        <v>34</v>
      </c>
      <c r="F183" s="56" t="s">
        <v>150</v>
      </c>
      <c r="G183" s="56" t="s">
        <v>35</v>
      </c>
      <c r="H183" s="56" t="s">
        <v>36</v>
      </c>
      <c r="I183" s="56" t="s">
        <v>37</v>
      </c>
      <c r="J183" s="56" t="s">
        <v>134</v>
      </c>
      <c r="K183" s="56" t="s">
        <v>38</v>
      </c>
      <c r="L183" s="56" t="s">
        <v>151</v>
      </c>
      <c r="M183" s="56" t="s">
        <v>152</v>
      </c>
      <c r="N183" s="16"/>
    </row>
    <row r="184" spans="1:14" x14ac:dyDescent="0.25">
      <c r="A184" s="14">
        <f>K55</f>
        <v>1862.6525423728813</v>
      </c>
      <c r="B184" s="14"/>
      <c r="C184" s="14"/>
      <c r="D184" s="14">
        <f>K68</f>
        <v>153.3264406779661</v>
      </c>
      <c r="E184" s="20">
        <f>K86</f>
        <v>182.55254237288136</v>
      </c>
      <c r="F184" s="20">
        <f>K176</f>
        <v>5.4559322033898301</v>
      </c>
      <c r="G184" s="20">
        <f>L108</f>
        <v>19.759322033898304</v>
      </c>
      <c r="H184" s="20">
        <f>K162</f>
        <v>40.751389830508472</v>
      </c>
      <c r="I184" s="20">
        <f>K142</f>
        <v>808.68999999999994</v>
      </c>
      <c r="J184" s="20">
        <f>K170</f>
        <v>15.17322033898305</v>
      </c>
      <c r="K184" s="17">
        <f>J101</f>
        <v>1363.5318644067797</v>
      </c>
      <c r="L184" s="17">
        <f>K149</f>
        <v>1.769491525423729E-2</v>
      </c>
      <c r="M184" s="17">
        <f>K156</f>
        <v>44.237288135593218</v>
      </c>
      <c r="N184" s="139">
        <f>SUM(A184:M184)</f>
        <v>4496.1482372881355</v>
      </c>
    </row>
    <row r="185" spans="1:14" ht="15.75" thickBot="1" x14ac:dyDescent="0.3">
      <c r="A185" s="11"/>
      <c r="B185" s="11"/>
      <c r="C185" s="11"/>
      <c r="D185" s="11"/>
      <c r="E185" s="31"/>
      <c r="F185" s="31"/>
      <c r="G185" s="31"/>
      <c r="H185" s="31"/>
      <c r="I185" s="31"/>
      <c r="J185" s="31"/>
      <c r="K185" s="31"/>
      <c r="L185" s="31"/>
      <c r="M185" s="31"/>
      <c r="N185" s="31"/>
    </row>
    <row r="186" spans="1:14" ht="15.75" thickBot="1" x14ac:dyDescent="0.3">
      <c r="A186" s="11"/>
      <c r="B186" s="11"/>
      <c r="C186" s="11"/>
      <c r="D186" s="11"/>
      <c r="E186" s="31"/>
      <c r="F186" s="31"/>
      <c r="G186" s="31"/>
      <c r="H186" s="31"/>
      <c r="I186" s="31"/>
      <c r="J186" s="31"/>
      <c r="K186" s="31"/>
      <c r="L186" s="31"/>
      <c r="M186" s="137">
        <f>N184*J167</f>
        <v>265272.74599999998</v>
      </c>
      <c r="N186" s="31"/>
    </row>
    <row r="187" spans="1:14" ht="15.75" thickBot="1" x14ac:dyDescent="0.3">
      <c r="A187" s="13" t="s">
        <v>73</v>
      </c>
      <c r="B187" s="13"/>
      <c r="C187" s="13"/>
      <c r="D187" s="11"/>
      <c r="E187" s="31"/>
      <c r="F187" s="31"/>
      <c r="G187" s="31"/>
      <c r="H187" s="31"/>
      <c r="I187" s="31"/>
      <c r="J187" s="109"/>
      <c r="K187" s="58">
        <f>I170+I142+J108+H101+I86+I68+I55+I149+I156+I162+I176</f>
        <v>265272.74600000004</v>
      </c>
      <c r="L187" s="31"/>
      <c r="M187" s="31"/>
      <c r="N187" s="31"/>
    </row>
    <row r="188" spans="1:14" x14ac:dyDescent="0.25">
      <c r="A188" s="11"/>
      <c r="B188" s="11"/>
      <c r="C188" s="11"/>
      <c r="D188" s="11"/>
      <c r="E188" s="31"/>
      <c r="F188" s="31"/>
      <c r="G188" s="31"/>
      <c r="H188" s="31"/>
      <c r="I188" s="31"/>
      <c r="J188" s="31"/>
      <c r="K188" s="31"/>
      <c r="L188" s="31"/>
      <c r="M188" s="31"/>
      <c r="N188" s="31"/>
    </row>
    <row r="189" spans="1:14" x14ac:dyDescent="0.25">
      <c r="A189" s="11"/>
      <c r="B189" s="11"/>
      <c r="C189" s="11"/>
      <c r="D189" s="11"/>
      <c r="E189" s="31"/>
      <c r="F189" s="31"/>
      <c r="G189" s="31"/>
      <c r="H189" s="31"/>
      <c r="I189" s="31"/>
      <c r="J189" s="31"/>
      <c r="K189" s="31"/>
      <c r="L189" s="31"/>
      <c r="M189" s="31"/>
      <c r="N189" s="31"/>
    </row>
    <row r="190" spans="1:14" x14ac:dyDescent="0.25">
      <c r="A190" s="11"/>
      <c r="B190" s="11"/>
      <c r="C190" s="11"/>
      <c r="D190" s="11"/>
      <c r="E190" s="31"/>
      <c r="F190" s="31"/>
      <c r="G190" s="31"/>
      <c r="H190" s="31"/>
      <c r="I190" s="31"/>
      <c r="J190" s="31"/>
      <c r="K190" s="31"/>
      <c r="L190" s="31"/>
      <c r="M190" s="31"/>
      <c r="N190" s="31"/>
    </row>
    <row r="191" spans="1:14" ht="18.75" x14ac:dyDescent="0.3">
      <c r="A191" s="3" t="s">
        <v>135</v>
      </c>
      <c r="B191" s="3"/>
      <c r="C191" s="3"/>
      <c r="E191" s="93"/>
      <c r="F191" s="93"/>
      <c r="G191" s="138" t="s">
        <v>136</v>
      </c>
      <c r="H191" s="93"/>
      <c r="I191" s="93"/>
      <c r="J191" s="93"/>
      <c r="K191" s="93"/>
      <c r="L191" s="93"/>
      <c r="M191" s="93"/>
      <c r="N191" s="93"/>
    </row>
    <row r="192" spans="1:14" x14ac:dyDescent="0.25">
      <c r="E192" s="93"/>
      <c r="F192" s="93"/>
      <c r="G192" s="93"/>
      <c r="H192" s="93"/>
      <c r="I192" s="93"/>
      <c r="J192" s="93"/>
      <c r="K192" s="93"/>
      <c r="L192" s="93"/>
      <c r="M192" s="93"/>
      <c r="N192" s="93"/>
    </row>
    <row r="193" spans="1:14" x14ac:dyDescent="0.25">
      <c r="E193" s="93"/>
      <c r="F193" s="93"/>
      <c r="G193" s="93"/>
      <c r="H193" s="93"/>
      <c r="I193" s="93"/>
      <c r="J193" s="93"/>
      <c r="K193" s="93"/>
      <c r="L193" s="93"/>
      <c r="M193" s="93"/>
      <c r="N193" s="93"/>
    </row>
    <row r="194" spans="1:14" x14ac:dyDescent="0.25">
      <c r="E194" s="93"/>
      <c r="F194" s="93"/>
      <c r="G194" s="93"/>
      <c r="H194" s="93"/>
      <c r="I194" s="93"/>
      <c r="J194" s="93"/>
      <c r="K194" s="93"/>
      <c r="L194" s="93"/>
      <c r="M194" s="93"/>
      <c r="N194" s="93"/>
    </row>
    <row r="195" spans="1:14" x14ac:dyDescent="0.25">
      <c r="E195" s="93"/>
      <c r="F195" s="93"/>
      <c r="G195" s="93"/>
      <c r="H195" s="93"/>
      <c r="I195" s="93"/>
      <c r="J195" s="93"/>
      <c r="K195" s="93"/>
      <c r="L195" s="93"/>
      <c r="M195" s="93"/>
      <c r="N195" s="93"/>
    </row>
    <row r="196" spans="1:14" x14ac:dyDescent="0.25">
      <c r="E196" s="93"/>
      <c r="F196" s="93"/>
      <c r="G196" s="93"/>
      <c r="H196" s="93"/>
      <c r="I196" s="93"/>
      <c r="J196" s="93"/>
      <c r="K196" s="93"/>
      <c r="L196" s="93"/>
      <c r="M196" s="93"/>
      <c r="N196" s="93"/>
    </row>
    <row r="197" spans="1:14" x14ac:dyDescent="0.25">
      <c r="E197" s="93"/>
      <c r="F197" s="93"/>
      <c r="G197" s="93"/>
      <c r="H197" s="93"/>
      <c r="I197" s="93"/>
      <c r="J197" s="93"/>
      <c r="K197" s="93"/>
      <c r="L197" s="93"/>
      <c r="M197" s="93"/>
      <c r="N197" s="93"/>
    </row>
    <row r="198" spans="1:14" x14ac:dyDescent="0.25">
      <c r="E198" s="93"/>
      <c r="F198" s="93"/>
      <c r="G198" s="93"/>
      <c r="H198" s="93"/>
      <c r="I198" s="93"/>
      <c r="J198" s="93"/>
      <c r="K198" s="93"/>
      <c r="L198" s="93"/>
      <c r="M198" s="93"/>
      <c r="N198" s="93"/>
    </row>
    <row r="199" spans="1:14" ht="15.75" x14ac:dyDescent="0.25">
      <c r="A199" s="7" t="s">
        <v>45</v>
      </c>
      <c r="B199" s="7"/>
      <c r="E199" s="93"/>
      <c r="F199" s="93"/>
      <c r="G199" s="93"/>
      <c r="H199" s="93"/>
      <c r="I199" s="93"/>
      <c r="J199" s="93"/>
      <c r="K199" s="93"/>
      <c r="L199" s="93"/>
      <c r="M199" s="93"/>
      <c r="N199" s="93"/>
    </row>
    <row r="200" spans="1:14" ht="15.75" x14ac:dyDescent="0.25">
      <c r="A200" s="7" t="s">
        <v>137</v>
      </c>
      <c r="B200" s="7"/>
      <c r="E200" s="93"/>
      <c r="F200" s="93"/>
      <c r="G200" s="93"/>
      <c r="H200" s="93"/>
      <c r="I200" s="93"/>
      <c r="J200" s="93"/>
      <c r="K200" s="93"/>
      <c r="L200" s="93"/>
      <c r="M200" s="93"/>
      <c r="N200" s="93"/>
    </row>
    <row r="201" spans="1:14" ht="15.75" x14ac:dyDescent="0.25">
      <c r="A201" s="7" t="s">
        <v>138</v>
      </c>
      <c r="C201" s="7"/>
      <c r="E201" s="93"/>
      <c r="F201" s="93"/>
      <c r="G201" s="93"/>
      <c r="H201" s="93"/>
      <c r="I201" s="93"/>
      <c r="J201" s="93"/>
      <c r="K201" s="93"/>
      <c r="L201" s="93"/>
      <c r="M201" s="93"/>
      <c r="N201" s="93"/>
    </row>
    <row r="202" spans="1:14" ht="15.75" x14ac:dyDescent="0.25">
      <c r="A202" s="2"/>
      <c r="B202" s="2"/>
      <c r="C202" s="2"/>
      <c r="E202" s="93"/>
      <c r="F202" s="93"/>
      <c r="G202" s="93"/>
      <c r="H202" s="93"/>
      <c r="I202" s="93">
        <f>K187/O4</f>
        <v>15245560.114942532</v>
      </c>
      <c r="J202" s="93"/>
      <c r="K202" s="93"/>
      <c r="L202" s="93"/>
      <c r="M202" s="93"/>
      <c r="N202" s="93"/>
    </row>
    <row r="203" spans="1:14" x14ac:dyDescent="0.25">
      <c r="E203" s="93"/>
      <c r="F203" s="93"/>
      <c r="G203" s="93"/>
      <c r="H203" s="93"/>
      <c r="I203" s="93"/>
      <c r="J203" s="93"/>
      <c r="K203" s="93"/>
      <c r="L203" s="93"/>
      <c r="M203" s="93"/>
      <c r="N203" s="93"/>
    </row>
    <row r="204" spans="1:14" x14ac:dyDescent="0.25">
      <c r="E204" s="93"/>
      <c r="F204" s="93"/>
      <c r="G204" s="93"/>
      <c r="H204" s="93"/>
      <c r="I204" s="93">
        <f>I202-102311380</f>
        <v>-87065819.885057464</v>
      </c>
      <c r="J204" s="93"/>
      <c r="K204" s="93"/>
      <c r="L204" s="93"/>
      <c r="M204" s="93"/>
      <c r="N204" s="93"/>
    </row>
    <row r="205" spans="1:14" x14ac:dyDescent="0.25">
      <c r="E205" s="93"/>
      <c r="F205" s="93"/>
      <c r="G205" s="93"/>
      <c r="H205" s="93"/>
      <c r="I205" s="93"/>
      <c r="J205" s="93"/>
      <c r="K205" s="93"/>
      <c r="L205" s="93"/>
      <c r="M205" s="93"/>
      <c r="N205" s="93"/>
    </row>
    <row r="206" spans="1:14" x14ac:dyDescent="0.25">
      <c r="E206" s="93"/>
      <c r="F206" s="93"/>
      <c r="G206" s="93"/>
      <c r="H206" s="93"/>
      <c r="I206" s="93"/>
      <c r="J206" s="93"/>
      <c r="K206" s="93"/>
      <c r="L206" s="93"/>
      <c r="M206" s="93"/>
      <c r="N206" s="93"/>
    </row>
    <row r="207" spans="1:14" x14ac:dyDescent="0.25">
      <c r="E207" s="93"/>
      <c r="F207" s="93"/>
      <c r="G207" s="93"/>
      <c r="H207" s="93"/>
      <c r="I207" s="93"/>
      <c r="J207" s="93"/>
      <c r="K207" s="93"/>
      <c r="L207" s="93"/>
      <c r="M207" s="93"/>
      <c r="N207" s="93"/>
    </row>
    <row r="208" spans="1:14" x14ac:dyDescent="0.25">
      <c r="E208" s="93"/>
      <c r="F208" s="93"/>
      <c r="G208" s="93"/>
      <c r="H208" s="93"/>
      <c r="I208" s="93"/>
      <c r="J208" s="93"/>
      <c r="K208" s="93"/>
      <c r="L208" s="93"/>
      <c r="M208" s="93"/>
      <c r="N208" s="93"/>
    </row>
    <row r="209" spans="1:3" ht="15.75" x14ac:dyDescent="0.25">
      <c r="A209" s="2"/>
      <c r="B209" s="2"/>
      <c r="C209" s="2"/>
    </row>
  </sheetData>
  <mergeCells count="161">
    <mergeCell ref="A173:E173"/>
    <mergeCell ref="A174:E174"/>
    <mergeCell ref="A175:E175"/>
    <mergeCell ref="A176:H176"/>
    <mergeCell ref="A180:M180"/>
    <mergeCell ref="A182:C182"/>
    <mergeCell ref="D182:M182"/>
    <mergeCell ref="A165:L165"/>
    <mergeCell ref="A166:E166"/>
    <mergeCell ref="A167:E167"/>
    <mergeCell ref="A168:H168"/>
    <mergeCell ref="A170:H170"/>
    <mergeCell ref="A172:L172"/>
    <mergeCell ref="A154:E154"/>
    <mergeCell ref="A155:E155"/>
    <mergeCell ref="A157:M157"/>
    <mergeCell ref="A159:E159"/>
    <mergeCell ref="A160:E160"/>
    <mergeCell ref="A161:E161"/>
    <mergeCell ref="A144:M144"/>
    <mergeCell ref="A146:E146"/>
    <mergeCell ref="A147:E147"/>
    <mergeCell ref="A148:E148"/>
    <mergeCell ref="A151:L151"/>
    <mergeCell ref="A153:E153"/>
    <mergeCell ref="A137:E137"/>
    <mergeCell ref="A138:E138"/>
    <mergeCell ref="A139:E139"/>
    <mergeCell ref="A140:E140"/>
    <mergeCell ref="A141:E141"/>
    <mergeCell ref="A142:E142"/>
    <mergeCell ref="A131:E131"/>
    <mergeCell ref="A132:E132"/>
    <mergeCell ref="A133:E133"/>
    <mergeCell ref="A134:E134"/>
    <mergeCell ref="A135:E135"/>
    <mergeCell ref="A136:E136"/>
    <mergeCell ref="A125:E125"/>
    <mergeCell ref="A126:E126"/>
    <mergeCell ref="A127:E127"/>
    <mergeCell ref="A128:E128"/>
    <mergeCell ref="A129:E129"/>
    <mergeCell ref="A130:E130"/>
    <mergeCell ref="A119:E119"/>
    <mergeCell ref="A120:E120"/>
    <mergeCell ref="A121:E121"/>
    <mergeCell ref="A122:E122"/>
    <mergeCell ref="A123:E123"/>
    <mergeCell ref="A124:E124"/>
    <mergeCell ref="A112:M112"/>
    <mergeCell ref="A114:E114"/>
    <mergeCell ref="A115:E115"/>
    <mergeCell ref="A116:E116"/>
    <mergeCell ref="A117:E117"/>
    <mergeCell ref="A118:E118"/>
    <mergeCell ref="A103:N103"/>
    <mergeCell ref="A104:E104"/>
    <mergeCell ref="A105:E105"/>
    <mergeCell ref="A106:E106"/>
    <mergeCell ref="A107:E107"/>
    <mergeCell ref="A108:E108"/>
    <mergeCell ref="F108:I108"/>
    <mergeCell ref="A101:E101"/>
    <mergeCell ref="A90:E90"/>
    <mergeCell ref="A91:E91"/>
    <mergeCell ref="A92:E92"/>
    <mergeCell ref="A82:E82"/>
    <mergeCell ref="A88:M88"/>
    <mergeCell ref="A77:E77"/>
    <mergeCell ref="A67:E67"/>
    <mergeCell ref="A68:E68"/>
    <mergeCell ref="A70:M70"/>
    <mergeCell ref="A72:E72"/>
    <mergeCell ref="A73:E73"/>
    <mergeCell ref="A74:E74"/>
    <mergeCell ref="A61:E61"/>
    <mergeCell ref="A62:E62"/>
    <mergeCell ref="A63:E63"/>
    <mergeCell ref="A64:E64"/>
    <mergeCell ref="A65:E65"/>
    <mergeCell ref="A66:E66"/>
    <mergeCell ref="A53:E53"/>
    <mergeCell ref="A54:E54"/>
    <mergeCell ref="A55:E55"/>
    <mergeCell ref="A58:M58"/>
    <mergeCell ref="A59:E59"/>
    <mergeCell ref="A60:E60"/>
    <mergeCell ref="A47:M47"/>
    <mergeCell ref="A48:E48"/>
    <mergeCell ref="A49:E49"/>
    <mergeCell ref="A50:E50"/>
    <mergeCell ref="A51:E51"/>
    <mergeCell ref="A52:E52"/>
    <mergeCell ref="A42:E42"/>
    <mergeCell ref="G42:L42"/>
    <mergeCell ref="A43:E43"/>
    <mergeCell ref="G43:L43"/>
    <mergeCell ref="A44:E44"/>
    <mergeCell ref="G44:L44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26:E26"/>
    <mergeCell ref="G26:L26"/>
    <mergeCell ref="A27:E27"/>
    <mergeCell ref="G27:L27"/>
    <mergeCell ref="A28:E28"/>
    <mergeCell ref="A29:E29"/>
    <mergeCell ref="G29:L29"/>
    <mergeCell ref="A23:E23"/>
    <mergeCell ref="G23:L23"/>
    <mergeCell ref="A24:E24"/>
    <mergeCell ref="G24:L24"/>
    <mergeCell ref="A25:E25"/>
    <mergeCell ref="G25:L25"/>
    <mergeCell ref="A20:E20"/>
    <mergeCell ref="G20:L20"/>
    <mergeCell ref="A21:E21"/>
    <mergeCell ref="G21:L21"/>
    <mergeCell ref="A22:E22"/>
    <mergeCell ref="G22:L22"/>
    <mergeCell ref="A15:M15"/>
    <mergeCell ref="A17:E17"/>
    <mergeCell ref="G17:L17"/>
    <mergeCell ref="A18:E18"/>
    <mergeCell ref="G18:L18"/>
    <mergeCell ref="A19:E19"/>
    <mergeCell ref="G19:L19"/>
    <mergeCell ref="J4:M4"/>
    <mergeCell ref="A6:C6"/>
    <mergeCell ref="E6:G6"/>
    <mergeCell ref="A8:N8"/>
    <mergeCell ref="A9:N9"/>
    <mergeCell ref="A13:M13"/>
    <mergeCell ref="A2:D2"/>
    <mergeCell ref="E2:H2"/>
    <mergeCell ref="A3:B3"/>
    <mergeCell ref="E3:F3"/>
    <mergeCell ref="A4:C4"/>
    <mergeCell ref="E4:G4"/>
  </mergeCells>
  <pageMargins left="0.70866141732283472" right="0.70866141732283472" top="0.15" bottom="0.16" header="0.15" footer="0.15"/>
  <pageSetup paperSize="9" scale="59" orientation="landscape" horizontalDpi="180" verticalDpi="180" r:id="rId1"/>
  <rowBreaks count="3" manualBreakCount="3">
    <brk id="57" max="13" man="1"/>
    <brk id="101" max="13" man="1"/>
    <brk id="1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Работа №1 на 01.01.2022</vt:lpstr>
      <vt:lpstr>Работа №2 на 01.01.2022</vt:lpstr>
      <vt:lpstr>Работа №3 на 01.01.2022</vt:lpstr>
      <vt:lpstr>Работа №4 на 01.01.2022</vt:lpstr>
      <vt:lpstr>Лист1</vt:lpstr>
      <vt:lpstr>Работа №4 на 01.01.2022 (2)</vt:lpstr>
      <vt:lpstr>'Работа №1 на 01.01.2022'!Область_печати</vt:lpstr>
      <vt:lpstr>'Работа №2 на 01.01.2022'!Область_печати</vt:lpstr>
      <vt:lpstr>'Работа №3 на 01.01.2022'!Область_печати</vt:lpstr>
      <vt:lpstr>'Работа №4 на 01.01.2022'!Область_печати</vt:lpstr>
      <vt:lpstr>'Работа №4 на 01.01.2022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2022-01-17T09:29:33Z</dcterms:modified>
</cp:coreProperties>
</file>