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1"/>
  </bookViews>
  <sheets>
    <sheet name="СВОД" sheetId="8" r:id="rId1"/>
    <sheet name="Услуга №1 " sheetId="4" r:id="rId2"/>
  </sheets>
  <calcPr calcId="162913"/>
</workbook>
</file>

<file path=xl/calcChain.xml><?xml version="1.0" encoding="utf-8"?>
<calcChain xmlns="http://schemas.openxmlformats.org/spreadsheetml/2006/main">
  <c r="J99" i="4" l="1"/>
  <c r="K63" i="4"/>
  <c r="K54" i="4"/>
  <c r="K45" i="4"/>
  <c r="K99" i="4"/>
  <c r="I68" i="4" l="1"/>
  <c r="I67" i="4"/>
  <c r="G50" i="4"/>
  <c r="G51" i="4"/>
  <c r="G52" i="4"/>
  <c r="G53" i="4"/>
  <c r="G49" i="4"/>
  <c r="I45" i="4"/>
  <c r="L19" i="4"/>
  <c r="L18" i="4"/>
  <c r="F27" i="4"/>
  <c r="F26" i="4"/>
  <c r="F25" i="4"/>
  <c r="F24" i="4"/>
  <c r="F23" i="4"/>
  <c r="F22" i="4"/>
  <c r="F21" i="4"/>
  <c r="F20" i="4"/>
  <c r="F19" i="4"/>
  <c r="F18" i="4"/>
  <c r="F31" i="4" l="1"/>
  <c r="G45" i="4" s="1"/>
  <c r="I63" i="4" l="1"/>
  <c r="M63" i="4" s="1"/>
  <c r="J51" i="4" l="1"/>
  <c r="J45" i="4"/>
  <c r="A99" i="4" s="1"/>
  <c r="I95" i="4" l="1"/>
  <c r="M95" i="4" s="1"/>
  <c r="I72" i="4"/>
  <c r="M72" i="4" s="1"/>
  <c r="J49" i="4" l="1"/>
  <c r="J50" i="4" s="1"/>
  <c r="G41" i="4"/>
  <c r="J52" i="4" l="1"/>
  <c r="J53" i="4" s="1"/>
  <c r="J54" i="4" s="1"/>
  <c r="J58" i="4"/>
  <c r="J59" i="4" s="1"/>
  <c r="K59" i="4" s="1"/>
  <c r="J61" i="4" l="1"/>
  <c r="K51" i="4"/>
  <c r="G84" i="4" l="1"/>
  <c r="G83" i="4"/>
  <c r="G36" i="4"/>
  <c r="H36" i="4" s="1"/>
  <c r="G37" i="4"/>
  <c r="H37" i="4" s="1"/>
  <c r="G38" i="4"/>
  <c r="H38" i="4" s="1"/>
  <c r="G39" i="4"/>
  <c r="H39" i="4" s="1"/>
  <c r="I39" i="4" s="1"/>
  <c r="G40" i="4"/>
  <c r="H40" i="4" s="1"/>
  <c r="H41" i="4"/>
  <c r="G42" i="4"/>
  <c r="H42" i="4" s="1"/>
  <c r="G43" i="4"/>
  <c r="H43" i="4" s="1"/>
  <c r="G44" i="4"/>
  <c r="H44" i="4" s="1"/>
  <c r="G35" i="4"/>
  <c r="H35" i="4" s="1"/>
  <c r="H84" i="4" l="1"/>
  <c r="I84" i="4" s="1"/>
  <c r="H83" i="4"/>
  <c r="I83" i="4" s="1"/>
  <c r="K83" i="4" s="1"/>
  <c r="I85" i="4"/>
  <c r="M45" i="4" l="1"/>
  <c r="M46" i="4" s="1"/>
  <c r="I36" i="4" l="1"/>
  <c r="K49" i="4" l="1"/>
  <c r="I79" i="4"/>
  <c r="M79" i="4" s="1"/>
  <c r="I54" i="4"/>
  <c r="M54" i="4" s="1"/>
  <c r="D99" i="4" l="1"/>
  <c r="K52" i="4"/>
  <c r="I42" i="4"/>
  <c r="K42" i="4" s="1"/>
  <c r="K53" i="4" l="1"/>
  <c r="I90" i="4" l="1"/>
  <c r="M90" i="4" s="1"/>
  <c r="I102" i="4" l="1"/>
  <c r="A2" i="8" s="1"/>
  <c r="K58" i="4"/>
  <c r="J62" i="4"/>
  <c r="K50" i="4"/>
  <c r="E99" i="4" l="1"/>
  <c r="J63" i="4"/>
  <c r="J67" i="4"/>
  <c r="J68" i="4" s="1"/>
  <c r="J72" i="4" s="1"/>
  <c r="K60" i="4"/>
  <c r="K62" i="4"/>
  <c r="K61" i="4"/>
  <c r="K68" i="4" l="1"/>
  <c r="K67" i="4"/>
  <c r="J76" i="4"/>
  <c r="J77" i="4" s="1"/>
  <c r="K72" i="4"/>
  <c r="H99" i="4" s="1"/>
  <c r="J79" i="4" l="1"/>
  <c r="J85" i="4" s="1"/>
  <c r="K77" i="4"/>
  <c r="K69" i="4"/>
  <c r="K76" i="4"/>
  <c r="J89" i="4" l="1"/>
  <c r="K85" i="4"/>
  <c r="J78" i="4"/>
  <c r="J90" i="4" l="1"/>
  <c r="J94" i="4" s="1"/>
  <c r="K89" i="4"/>
  <c r="K90" i="4"/>
  <c r="K79" i="4"/>
  <c r="G99" i="4" s="1"/>
  <c r="K78" i="4"/>
  <c r="J95" i="4" l="1"/>
  <c r="K94" i="4"/>
  <c r="K95" i="4"/>
  <c r="J84" i="4" l="1"/>
  <c r="L31" i="4"/>
  <c r="G85" i="4" s="1"/>
  <c r="K84" i="4" l="1"/>
  <c r="I99" i="4" s="1"/>
  <c r="L102" i="4" l="1"/>
  <c r="B2" i="8" s="1"/>
  <c r="I35" i="4"/>
  <c r="I37" i="4"/>
  <c r="K37" i="4" s="1"/>
  <c r="I38" i="4"/>
  <c r="K38" i="4" s="1"/>
  <c r="K39" i="4"/>
  <c r="I40" i="4"/>
  <c r="K40" i="4" s="1"/>
  <c r="I41" i="4"/>
  <c r="I43" i="4"/>
  <c r="K43" i="4" s="1"/>
  <c r="I44" i="4"/>
  <c r="K44" i="4" s="1"/>
  <c r="K35" i="4" l="1"/>
  <c r="K41" i="4"/>
  <c r="K36" i="4" l="1"/>
</calcChain>
</file>

<file path=xl/sharedStrings.xml><?xml version="1.0" encoding="utf-8"?>
<sst xmlns="http://schemas.openxmlformats.org/spreadsheetml/2006/main" count="170" uniqueCount="104">
  <si>
    <t>Работники, непосредственно связанные с оказанием услуги</t>
  </si>
  <si>
    <t>Кол-во ставок</t>
  </si>
  <si>
    <t>Работники, непосредственно не связанные с оказанием услуги</t>
  </si>
  <si>
    <t>Ученый секретарь</t>
  </si>
  <si>
    <t>Заведующий выставочным залом</t>
  </si>
  <si>
    <t>Директор</t>
  </si>
  <si>
    <t>Главный хранитель фондов</t>
  </si>
  <si>
    <t>Художник-фотограф</t>
  </si>
  <si>
    <t>Заведующий сектором учета отдела фондов и научной паспортизации</t>
  </si>
  <si>
    <t>Художник-реставратор</t>
  </si>
  <si>
    <t>Смотритель музейный</t>
  </si>
  <si>
    <t>Методист музея</t>
  </si>
  <si>
    <t>Специалист экспозиционного и выставочного отдела</t>
  </si>
  <si>
    <t>Руководитель любительского объединения "Эхо Арги"</t>
  </si>
  <si>
    <t>Всего</t>
  </si>
  <si>
    <t>Должности по штатному расписанию</t>
  </si>
  <si>
    <t>З/п на одну ставку (ФОТ)</t>
  </si>
  <si>
    <t>Ед.изм. нормы</t>
  </si>
  <si>
    <t>Затраты на коммунальные услуги</t>
  </si>
  <si>
    <t>Наименование коммунальных услуг</t>
  </si>
  <si>
    <t>Электроэнергия</t>
  </si>
  <si>
    <t>Теплоэнергия</t>
  </si>
  <si>
    <t>Холодное водоснабжение</t>
  </si>
  <si>
    <t>Водоотведение</t>
  </si>
  <si>
    <t>кВт час.</t>
  </si>
  <si>
    <t>Гкал</t>
  </si>
  <si>
    <t>м3</t>
  </si>
  <si>
    <t>Затраты на содержание объектов недвижимого имущества</t>
  </si>
  <si>
    <t>ТО средств тревожной сигнализации</t>
  </si>
  <si>
    <t>Промывка теплосети</t>
  </si>
  <si>
    <t>ТО пожарной сигнализации</t>
  </si>
  <si>
    <t>договор</t>
  </si>
  <si>
    <t>Итого содержание объектов недвиж.имущества</t>
  </si>
  <si>
    <t>Наименование затрат</t>
  </si>
  <si>
    <t>Наименование услуги связи</t>
  </si>
  <si>
    <t>Абонентская связь</t>
  </si>
  <si>
    <t>кол-во номеров, ед.</t>
  </si>
  <si>
    <t>Итого работники, не связанные с оказанием услуг</t>
  </si>
  <si>
    <t>Затраты на прочие общехозяйственные нужды</t>
  </si>
  <si>
    <t>сумма в год</t>
  </si>
  <si>
    <t>Итого прочие общехоз.нужды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</si>
  <si>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</si>
  <si>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</si>
  <si>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</si>
  <si>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</si>
  <si>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</si>
  <si>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</si>
  <si>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</si>
  <si>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</si>
  <si>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СОЦДИ</t>
  </si>
  <si>
    <t>УС</t>
  </si>
  <si>
    <t>ОТ2</t>
  </si>
  <si>
    <t>ПНЗ</t>
  </si>
  <si>
    <t>Базовый норматив затрат на оказание услуг, руб.</t>
  </si>
  <si>
    <t>Руководитель коллектива (народный)</t>
  </si>
  <si>
    <t>Затраты на оплату труда (с начислениями) работников, непосредственно не связанных с оказанием услуги</t>
  </si>
  <si>
    <t>Планируемое число зрителей в год:</t>
  </si>
  <si>
    <t xml:space="preserve">ИСХОДНЫЕ ДАННЫЕ И РЕЗУЛЬТАТЫ РАСЧЕТОВ  МБУК  "МВЦ"г.НАЗАРОВО </t>
  </si>
  <si>
    <t>Утверждаю</t>
  </si>
  <si>
    <t xml:space="preserve">Приказ № _____ от  _______________ </t>
  </si>
  <si>
    <t>_______________________ Н.Н.Гурулев</t>
  </si>
  <si>
    <t>Директор МБУК "МВЦ"</t>
  </si>
  <si>
    <t>Т.М.Мельникова</t>
  </si>
  <si>
    <t>8(39155) 7-45-95</t>
  </si>
  <si>
    <t xml:space="preserve">Тариф (цена), рублей </t>
  </si>
  <si>
    <t xml:space="preserve">Нормативный объем </t>
  </si>
  <si>
    <t xml:space="preserve">Итого работники, непосредственно связанные с оказанием услуг </t>
  </si>
  <si>
    <t>Итого коммунальные услуги</t>
  </si>
  <si>
    <t>Штатное расписание: 11,5 человек</t>
  </si>
  <si>
    <t>ФОТ за год с учетом количества ставок</t>
  </si>
  <si>
    <t>ФОТ с начислениями на выплаты по оплате труда</t>
  </si>
  <si>
    <t>Количество потребителей</t>
  </si>
  <si>
    <t>Нормативные затраты на 1 потребителя</t>
  </si>
  <si>
    <t>СВОД рубли</t>
  </si>
  <si>
    <t>СВОД норматив</t>
  </si>
  <si>
    <t>Сумма в год</t>
  </si>
  <si>
    <t>Плата за содерж. и тек. ремонт общего имущества мнгоквартирного дома</t>
  </si>
  <si>
    <t>Затраты на прочие работы, услуги</t>
  </si>
  <si>
    <t>Реагирование на срабатывание средств тревожной сигнализации</t>
  </si>
  <si>
    <t>Итого прочие работы, услуги</t>
  </si>
  <si>
    <t>Затраты на услуги связи</t>
  </si>
  <si>
    <t>Интернет</t>
  </si>
  <si>
    <t>Прочие затраты</t>
  </si>
  <si>
    <t xml:space="preserve"> БАЗОВОГО  НОРМАТИВА ЗАТРАТ НА ОКАЗАНИЕ МУНИЦИПАЛЬНЫХ УСЛУГ (РАБОТ)</t>
  </si>
  <si>
    <t>Услуги междугородней связи</t>
  </si>
  <si>
    <t>месяц</t>
  </si>
  <si>
    <t xml:space="preserve">Итого услуги </t>
  </si>
  <si>
    <t>Лонская Клавдия Алексеевна</t>
  </si>
  <si>
    <t>Вывоз мусора</t>
  </si>
  <si>
    <t>Охрана объекта</t>
  </si>
  <si>
    <t>Ремонт (текущий) помещения МВЦ</t>
  </si>
  <si>
    <t>Видеонаблюдение</t>
  </si>
  <si>
    <t>Кредиторская задолженность по взносам на кап. Ремонту</t>
  </si>
  <si>
    <t>Мероприятия</t>
  </si>
  <si>
    <t>Увеличение стоимости материальных запасов однократного применения</t>
  </si>
  <si>
    <t>Призовая продукция</t>
  </si>
  <si>
    <t>Итого материальные запасы</t>
  </si>
  <si>
    <r>
      <t xml:space="preserve">Учреждение: </t>
    </r>
    <r>
      <rPr>
        <sz val="11"/>
        <rFont val="Times New Roman"/>
        <family val="1"/>
        <charset val="204"/>
      </rPr>
      <t>Муниципальное бюджетное учреждение культуры "Музейно-Выставочный центр" г.Назарово Красноярского края</t>
    </r>
  </si>
  <si>
    <r>
      <t xml:space="preserve">Услуга: </t>
    </r>
    <r>
      <rPr>
        <sz val="11"/>
        <rFont val="Times New Roman"/>
        <family val="1"/>
        <charset val="204"/>
      </rPr>
      <t xml:space="preserve">Публичный показ музейных предметов, музейных коллекций </t>
    </r>
  </si>
  <si>
    <r>
      <t xml:space="preserve">Содержание услуги: </t>
    </r>
    <r>
      <rPr>
        <sz val="11"/>
        <rFont val="Times New Roman"/>
        <family val="1"/>
        <charset val="204"/>
      </rPr>
      <t>Стационар, вне стационара, удаленно через сеть Интернет</t>
    </r>
  </si>
  <si>
    <t>Взносы по капремонту</t>
  </si>
  <si>
    <t>ПР</t>
  </si>
  <si>
    <t xml:space="preserve">НА 2022г. </t>
  </si>
  <si>
    <r>
      <t xml:space="preserve">Наименование показателя объема: 19243 </t>
    </r>
    <r>
      <rPr>
        <sz val="11"/>
        <rFont val="Times New Roman"/>
        <family val="1"/>
        <charset val="204"/>
      </rPr>
      <t>человека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</si>
</sst>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4" fontId="4" fillId="0" borderId="0" xfId="0" applyNumberFormat="1" applyFont="1" applyBorder="1" applyAlignment="1">
      <alignment horizontal="center"/>
    </xf>
    <xf numFmtId="4" fontId="1" fillId="0" borderId="0" xfId="0" applyNumberFormat="1" applyFont="1"/>
    <xf numFmtId="4" fontId="0" fillId="0" borderId="0" xfId="0" applyNumberFormat="1"/>
    <xf numFmtId="0" fontId="6" fillId="0" borderId="1" xfId="0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5" fillId="0" borderId="1" xfId="0" applyNumberFormat="1" applyFont="1" applyBorder="1" applyAlignment="1"/>
    <xf numFmtId="4" fontId="5" fillId="0" borderId="1" xfId="0" applyNumberFormat="1" applyFont="1" applyBorder="1"/>
    <xf numFmtId="4" fontId="5" fillId="0" borderId="0" xfId="0" applyNumberFormat="1" applyFont="1" applyBorder="1" applyAlignment="1"/>
    <xf numFmtId="2" fontId="0" fillId="0" borderId="0" xfId="0" applyNumberFormat="1"/>
    <xf numFmtId="4" fontId="5" fillId="0" borderId="0" xfId="0" applyNumberFormat="1" applyFont="1"/>
    <xf numFmtId="4" fontId="3" fillId="0" borderId="0" xfId="0" applyNumberFormat="1" applyFont="1"/>
    <xf numFmtId="4" fontId="3" fillId="0" borderId="0" xfId="0" applyNumberFormat="1" applyFont="1" applyAlignment="1">
      <alignment horizontal="left"/>
    </xf>
    <xf numFmtId="4" fontId="4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/>
    <xf numFmtId="4" fontId="3" fillId="0" borderId="0" xfId="0" applyNumberFormat="1" applyFont="1" applyAlignment="1"/>
    <xf numFmtId="4" fontId="1" fillId="0" borderId="1" xfId="0" applyNumberFormat="1" applyFont="1" applyBorder="1" applyAlignment="1">
      <alignment horizontal="center" wrapText="1"/>
    </xf>
    <xf numFmtId="4" fontId="1" fillId="0" borderId="1" xfId="0" applyNumberFormat="1" applyFont="1" applyBorder="1"/>
    <xf numFmtId="4" fontId="1" fillId="0" borderId="1" xfId="0" applyNumberFormat="1" applyFont="1" applyFill="1" applyBorder="1"/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wrapText="1"/>
    </xf>
    <xf numFmtId="4" fontId="4" fillId="0" borderId="1" xfId="0" applyNumberFormat="1" applyFont="1" applyBorder="1"/>
    <xf numFmtId="4" fontId="5" fillId="0" borderId="0" xfId="0" applyNumberFormat="1" applyFont="1" applyBorder="1" applyAlignment="1">
      <alignment horizontal="left" wrapText="1"/>
    </xf>
    <xf numFmtId="4" fontId="1" fillId="0" borderId="0" xfId="0" applyNumberFormat="1" applyFont="1" applyBorder="1"/>
    <xf numFmtId="4" fontId="5" fillId="0" borderId="0" xfId="0" applyNumberFormat="1" applyFont="1" applyBorder="1"/>
    <xf numFmtId="4" fontId="1" fillId="0" borderId="0" xfId="0" applyNumberFormat="1" applyFont="1" applyBorder="1" applyAlignment="1">
      <alignment wrapText="1"/>
    </xf>
    <xf numFmtId="4" fontId="1" fillId="0" borderId="0" xfId="0" applyNumberFormat="1" applyFont="1" applyAlignment="1">
      <alignment horizontal="right"/>
    </xf>
    <xf numFmtId="4" fontId="5" fillId="0" borderId="0" xfId="0" applyNumberFormat="1" applyFont="1" applyBorder="1" applyAlignment="1">
      <alignment horizontal="left"/>
    </xf>
    <xf numFmtId="4" fontId="1" fillId="0" borderId="2" xfId="0" applyNumberFormat="1" applyFont="1" applyBorder="1" applyAlignment="1">
      <alignment horizontal="center" wrapText="1"/>
    </xf>
    <xf numFmtId="4" fontId="1" fillId="0" borderId="1" xfId="0" applyNumberFormat="1" applyFont="1" applyFill="1" applyBorder="1" applyAlignment="1">
      <alignment wrapText="1"/>
    </xf>
    <xf numFmtId="4" fontId="1" fillId="0" borderId="2" xfId="0" applyNumberFormat="1" applyFont="1" applyBorder="1"/>
    <xf numFmtId="4" fontId="5" fillId="0" borderId="2" xfId="0" applyNumberFormat="1" applyFont="1" applyBorder="1"/>
    <xf numFmtId="4" fontId="1" fillId="0" borderId="2" xfId="0" applyNumberFormat="1" applyFont="1" applyFill="1" applyBorder="1" applyAlignment="1">
      <alignment horizontal="center" wrapText="1"/>
    </xf>
    <xf numFmtId="4" fontId="1" fillId="0" borderId="7" xfId="0" applyNumberFormat="1" applyFont="1" applyBorder="1" applyAlignment="1">
      <alignment wrapText="1"/>
    </xf>
    <xf numFmtId="4" fontId="1" fillId="0" borderId="7" xfId="0" applyNumberFormat="1" applyFont="1" applyBorder="1"/>
    <xf numFmtId="4" fontId="5" fillId="0" borderId="2" xfId="0" applyNumberFormat="1" applyFont="1" applyBorder="1" applyAlignment="1"/>
    <xf numFmtId="4" fontId="4" fillId="0" borderId="0" xfId="0" applyNumberFormat="1" applyFont="1"/>
    <xf numFmtId="4" fontId="1" fillId="0" borderId="0" xfId="0" applyNumberFormat="1" applyFont="1" applyFill="1" applyBorder="1"/>
    <xf numFmtId="4" fontId="1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wrapText="1"/>
    </xf>
    <xf numFmtId="164" fontId="5" fillId="0" borderId="0" xfId="0" applyNumberFormat="1" applyFont="1"/>
    <xf numFmtId="4" fontId="7" fillId="0" borderId="0" xfId="0" applyNumberFormat="1" applyFont="1"/>
    <xf numFmtId="4" fontId="8" fillId="0" borderId="0" xfId="0" applyNumberFormat="1" applyFont="1"/>
    <xf numFmtId="4" fontId="4" fillId="0" borderId="9" xfId="0" applyNumberFormat="1" applyFont="1" applyBorder="1"/>
    <xf numFmtId="4" fontId="5" fillId="0" borderId="8" xfId="0" applyNumberFormat="1" applyFont="1" applyBorder="1"/>
    <xf numFmtId="4" fontId="1" fillId="0" borderId="9" xfId="0" applyNumberFormat="1" applyFont="1" applyBorder="1"/>
    <xf numFmtId="4" fontId="1" fillId="0" borderId="10" xfId="0" applyNumberFormat="1" applyFont="1" applyBorder="1" applyAlignment="1">
      <alignment horizontal="center" wrapText="1"/>
    </xf>
    <xf numFmtId="4" fontId="5" fillId="0" borderId="3" xfId="0" applyNumberFormat="1" applyFont="1" applyBorder="1"/>
    <xf numFmtId="4" fontId="5" fillId="0" borderId="8" xfId="0" applyNumberFormat="1" applyFont="1" applyBorder="1" applyAlignment="1"/>
    <xf numFmtId="4" fontId="5" fillId="0" borderId="3" xfId="0" applyNumberFormat="1" applyFont="1" applyBorder="1" applyAlignment="1"/>
    <xf numFmtId="4" fontId="1" fillId="0" borderId="5" xfId="0" applyNumberFormat="1" applyFont="1" applyBorder="1"/>
    <xf numFmtId="4" fontId="0" fillId="0" borderId="2" xfId="0" applyNumberFormat="1" applyFont="1" applyBorder="1"/>
    <xf numFmtId="4" fontId="7" fillId="2" borderId="8" xfId="0" applyNumberFormat="1" applyFont="1" applyFill="1" applyBorder="1"/>
    <xf numFmtId="4" fontId="1" fillId="0" borderId="2" xfId="0" applyNumberFormat="1" applyFont="1" applyBorder="1" applyAlignment="1">
      <alignment horizontal="left"/>
    </xf>
    <xf numFmtId="4" fontId="1" fillId="0" borderId="3" xfId="0" applyNumberFormat="1" applyFont="1" applyBorder="1" applyAlignment="1">
      <alignment horizontal="left"/>
    </xf>
    <xf numFmtId="4" fontId="1" fillId="0" borderId="4" xfId="0" applyNumberFormat="1" applyFont="1" applyBorder="1" applyAlignment="1">
      <alignment horizontal="left"/>
    </xf>
    <xf numFmtId="4" fontId="0" fillId="0" borderId="3" xfId="0" applyNumberFormat="1" applyBorder="1" applyAlignment="1">
      <alignment horizontal="left"/>
    </xf>
    <xf numFmtId="4" fontId="0" fillId="0" borderId="4" xfId="0" applyNumberFormat="1" applyBorder="1" applyAlignment="1">
      <alignment horizontal="left"/>
    </xf>
    <xf numFmtId="4" fontId="5" fillId="0" borderId="2" xfId="0" applyNumberFormat="1" applyFont="1" applyBorder="1" applyAlignment="1">
      <alignment horizontal="left" wrapText="1"/>
    </xf>
    <xf numFmtId="4" fontId="5" fillId="0" borderId="3" xfId="0" applyNumberFormat="1" applyFont="1" applyBorder="1" applyAlignment="1">
      <alignment horizontal="left" wrapText="1"/>
    </xf>
    <xf numFmtId="4" fontId="5" fillId="0" borderId="4" xfId="0" applyNumberFormat="1" applyFont="1" applyBorder="1" applyAlignment="1">
      <alignment horizontal="left" wrapText="1"/>
    </xf>
    <xf numFmtId="4" fontId="1" fillId="0" borderId="1" xfId="0" applyNumberFormat="1" applyFont="1" applyBorder="1" applyAlignment="1">
      <alignment horizontal="left"/>
    </xf>
    <xf numFmtId="4" fontId="5" fillId="3" borderId="0" xfId="0" applyNumberFormat="1" applyFont="1" applyFill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1" fillId="0" borderId="12" xfId="0" applyNumberFormat="1" applyFont="1" applyBorder="1"/>
    <xf numFmtId="4" fontId="1" fillId="0" borderId="13" xfId="0" applyNumberFormat="1" applyFont="1" applyBorder="1"/>
    <xf numFmtId="4" fontId="5" fillId="0" borderId="2" xfId="0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" fontId="1" fillId="0" borderId="2" xfId="0" applyNumberFormat="1" applyFont="1" applyBorder="1" applyAlignment="1">
      <alignment horizontal="left" wrapText="1"/>
    </xf>
    <xf numFmtId="4" fontId="1" fillId="0" borderId="3" xfId="0" applyNumberFormat="1" applyFont="1" applyBorder="1" applyAlignment="1">
      <alignment horizontal="left" wrapText="1"/>
    </xf>
    <xf numFmtId="4" fontId="1" fillId="0" borderId="4" xfId="0" applyNumberFormat="1" applyFont="1" applyBorder="1" applyAlignment="1">
      <alignment horizontal="left" wrapText="1"/>
    </xf>
    <xf numFmtId="4" fontId="1" fillId="0" borderId="1" xfId="0" applyNumberFormat="1" applyFont="1" applyBorder="1" applyAlignment="1">
      <alignment horizontal="center" wrapText="1"/>
    </xf>
    <xf numFmtId="4" fontId="1" fillId="0" borderId="5" xfId="0" applyNumberFormat="1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1" fillId="0" borderId="7" xfId="0" applyNumberFormat="1" applyFont="1" applyBorder="1" applyAlignment="1">
      <alignment horizontal="center" wrapText="1"/>
    </xf>
    <xf numFmtId="4" fontId="1" fillId="0" borderId="11" xfId="0" applyNumberFormat="1" applyFont="1" applyBorder="1" applyAlignment="1">
      <alignment horizontal="center" wrapText="1"/>
    </xf>
    <xf numFmtId="4" fontId="4" fillId="0" borderId="2" xfId="0" applyNumberFormat="1" applyFont="1" applyBorder="1" applyAlignment="1">
      <alignment horizontal="left"/>
    </xf>
    <xf numFmtId="4" fontId="4" fillId="0" borderId="3" xfId="0" applyNumberFormat="1" applyFont="1" applyBorder="1" applyAlignment="1">
      <alignment horizontal="left"/>
    </xf>
    <xf numFmtId="4" fontId="4" fillId="0" borderId="4" xfId="0" applyNumberFormat="1" applyFont="1" applyBorder="1" applyAlignment="1">
      <alignment horizontal="left"/>
    </xf>
    <xf numFmtId="4" fontId="4" fillId="0" borderId="1" xfId="0" applyNumberFormat="1" applyFont="1" applyBorder="1" applyAlignment="1">
      <alignment horizontal="left"/>
    </xf>
    <xf numFmtId="4" fontId="5" fillId="0" borderId="1" xfId="0" applyNumberFormat="1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4" fontId="5" fillId="0" borderId="4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left"/>
    </xf>
    <xf numFmtId="4" fontId="3" fillId="0" borderId="0" xfId="0" applyNumberFormat="1" applyFont="1" applyAlignment="1">
      <alignment horizontal="left"/>
    </xf>
    <xf numFmtId="4" fontId="0" fillId="0" borderId="0" xfId="0" applyNumberFormat="1" applyAlignment="1"/>
    <xf numFmtId="4" fontId="2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left"/>
    </xf>
    <xf numFmtId="4" fontId="4" fillId="0" borderId="2" xfId="0" applyNumberFormat="1" applyFont="1" applyBorder="1" applyAlignment="1">
      <alignment horizontal="left" wrapText="1"/>
    </xf>
    <xf numFmtId="4" fontId="4" fillId="0" borderId="3" xfId="0" applyNumberFormat="1" applyFont="1" applyBorder="1" applyAlignment="1">
      <alignment horizontal="left" wrapText="1"/>
    </xf>
    <xf numFmtId="4" fontId="4" fillId="0" borderId="4" xfId="0" applyNumberFormat="1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5" x14ac:dyDescent="0.25"/>
  <cols>
    <col min="1" max="2" width="18.28515625" customWidth="1"/>
  </cols>
  <sheetData>
    <row r="1" spans="1:2" ht="33" customHeight="1" x14ac:dyDescent="0.25">
      <c r="A1" s="4" t="s">
        <v>73</v>
      </c>
      <c r="B1" s="4" t="s">
        <v>74</v>
      </c>
    </row>
    <row r="2" spans="1:2" ht="31.5" customHeight="1" x14ac:dyDescent="0.25">
      <c r="A2" s="5" t="e">
        <f>'Услуга №1 '!I102+#REF!</f>
        <v>#REF!</v>
      </c>
      <c r="B2" s="5" t="e">
        <f>'Услуга №1 '!L102+#REF!</f>
        <v>#REF!</v>
      </c>
    </row>
    <row r="6" spans="1:2" x14ac:dyDescent="0.25">
      <c r="A6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07"/>
  <sheetViews>
    <sheetView tabSelected="1" zoomScale="85" zoomScaleNormal="85" workbookViewId="0">
      <selection activeCell="L102" sqref="L102"/>
    </sheetView>
  </sheetViews>
  <sheetFormatPr defaultRowHeight="15" x14ac:dyDescent="0.25"/>
  <cols>
    <col min="1" max="1" width="13.140625" style="3" customWidth="1"/>
    <col min="2" max="4" width="9.140625" style="3"/>
    <col min="5" max="5" width="14.140625" style="3" customWidth="1"/>
    <col min="6" max="6" width="11.42578125" style="3" customWidth="1"/>
    <col min="7" max="7" width="14.140625" style="3" customWidth="1"/>
    <col min="8" max="8" width="14" style="3" customWidth="1"/>
    <col min="9" max="9" width="13.7109375" style="3" customWidth="1"/>
    <col min="10" max="10" width="17" style="3" customWidth="1"/>
    <col min="11" max="11" width="14.140625" style="3" customWidth="1"/>
    <col min="12" max="12" width="14.7109375" style="3" customWidth="1"/>
    <col min="13" max="13" width="13.85546875" style="3" hidden="1" customWidth="1"/>
    <col min="14" max="16384" width="9.140625" style="3"/>
  </cols>
  <sheetData>
    <row r="2" spans="1:13" ht="15.75" x14ac:dyDescent="0.25">
      <c r="A2" s="11" t="s">
        <v>58</v>
      </c>
      <c r="B2" s="11"/>
      <c r="C2" s="1"/>
      <c r="D2" s="1"/>
    </row>
    <row r="3" spans="1:13" ht="15.75" x14ac:dyDescent="0.25">
      <c r="A3" s="12" t="s">
        <v>59</v>
      </c>
      <c r="B3" s="12"/>
      <c r="C3" s="1"/>
      <c r="D3" s="1"/>
    </row>
    <row r="4" spans="1:13" ht="6" customHeight="1" x14ac:dyDescent="0.25">
      <c r="A4" s="13"/>
      <c r="B4" s="14"/>
      <c r="C4" s="1"/>
      <c r="D4" s="1"/>
    </row>
    <row r="5" spans="1:13" ht="15.75" x14ac:dyDescent="0.25">
      <c r="A5" s="87" t="s">
        <v>60</v>
      </c>
      <c r="B5" s="87"/>
      <c r="C5" s="87"/>
      <c r="D5" s="88"/>
      <c r="E5" s="88"/>
      <c r="F5" s="88"/>
    </row>
    <row r="6" spans="1:13" ht="15.75" x14ac:dyDescent="0.25">
      <c r="A6" s="15"/>
      <c r="B6" s="15"/>
      <c r="C6" s="15"/>
      <c r="D6" s="11"/>
    </row>
    <row r="8" spans="1:13" ht="15.75" x14ac:dyDescent="0.25">
      <c r="A8" s="89" t="s">
        <v>57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</row>
    <row r="9" spans="1:13" ht="15.75" x14ac:dyDescent="0.25">
      <c r="A9" s="89" t="s">
        <v>83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</row>
    <row r="10" spans="1:13" ht="15.75" x14ac:dyDescent="0.25">
      <c r="A10" s="89" t="s">
        <v>102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</row>
    <row r="12" spans="1:13" s="2" customFormat="1" x14ac:dyDescent="0.25">
      <c r="A12" s="41" t="s">
        <v>97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</row>
    <row r="13" spans="1:13" s="2" customFormat="1" x14ac:dyDescent="0.25">
      <c r="A13" s="41" t="s">
        <v>98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</row>
    <row r="14" spans="1:13" s="2" customFormat="1" x14ac:dyDescent="0.25">
      <c r="A14" s="41" t="s">
        <v>99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</row>
    <row r="15" spans="1:13" s="2" customFormat="1" x14ac:dyDescent="0.25">
      <c r="A15" s="41" t="s">
        <v>103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</row>
    <row r="16" spans="1:13" x14ac:dyDescent="0.25">
      <c r="A16" s="41" t="s">
        <v>68</v>
      </c>
      <c r="B16" s="36"/>
      <c r="C16" s="36"/>
      <c r="D16" s="36"/>
      <c r="E16" s="36"/>
      <c r="F16" s="42"/>
      <c r="G16" s="42"/>
      <c r="H16" s="42"/>
      <c r="I16" s="42"/>
      <c r="J16" s="42"/>
      <c r="K16" s="42"/>
    </row>
    <row r="17" spans="1:13" s="2" customFormat="1" ht="33" customHeight="1" x14ac:dyDescent="0.25">
      <c r="A17" s="90" t="s">
        <v>0</v>
      </c>
      <c r="B17" s="90"/>
      <c r="C17" s="90"/>
      <c r="D17" s="90"/>
      <c r="E17" s="90"/>
      <c r="F17" s="39" t="s">
        <v>1</v>
      </c>
      <c r="G17" s="90" t="s">
        <v>2</v>
      </c>
      <c r="H17" s="90"/>
      <c r="I17" s="90"/>
      <c r="J17" s="90"/>
      <c r="K17" s="90"/>
      <c r="L17" s="17" t="s">
        <v>1</v>
      </c>
    </row>
    <row r="18" spans="1:13" s="2" customFormat="1" x14ac:dyDescent="0.25">
      <c r="A18" s="79" t="s">
        <v>6</v>
      </c>
      <c r="B18" s="80"/>
      <c r="C18" s="80"/>
      <c r="D18" s="80"/>
      <c r="E18" s="81"/>
      <c r="F18" s="21">
        <f>1</f>
        <v>1</v>
      </c>
      <c r="G18" s="91" t="s">
        <v>5</v>
      </c>
      <c r="H18" s="91"/>
      <c r="I18" s="91"/>
      <c r="J18" s="91"/>
      <c r="K18" s="91"/>
      <c r="L18" s="18">
        <f>1</f>
        <v>1</v>
      </c>
    </row>
    <row r="19" spans="1:13" s="2" customFormat="1" x14ac:dyDescent="0.25">
      <c r="A19" s="79" t="s">
        <v>3</v>
      </c>
      <c r="B19" s="80"/>
      <c r="C19" s="80"/>
      <c r="D19" s="80"/>
      <c r="E19" s="81"/>
      <c r="F19" s="21">
        <f>1</f>
        <v>1</v>
      </c>
      <c r="G19" s="91" t="s">
        <v>13</v>
      </c>
      <c r="H19" s="91"/>
      <c r="I19" s="91"/>
      <c r="J19" s="91"/>
      <c r="K19" s="91"/>
      <c r="L19" s="18">
        <f>1</f>
        <v>1</v>
      </c>
    </row>
    <row r="20" spans="1:13" s="2" customFormat="1" x14ac:dyDescent="0.25">
      <c r="A20" s="79" t="s">
        <v>4</v>
      </c>
      <c r="B20" s="80"/>
      <c r="C20" s="80"/>
      <c r="D20" s="80"/>
      <c r="E20" s="81"/>
      <c r="F20" s="21">
        <f>1</f>
        <v>1</v>
      </c>
      <c r="G20" s="82"/>
      <c r="H20" s="82"/>
      <c r="I20" s="82"/>
      <c r="J20" s="82"/>
      <c r="K20" s="82"/>
      <c r="L20" s="17"/>
    </row>
    <row r="21" spans="1:13" s="2" customFormat="1" x14ac:dyDescent="0.25">
      <c r="A21" s="79" t="s">
        <v>11</v>
      </c>
      <c r="B21" s="80"/>
      <c r="C21" s="80"/>
      <c r="D21" s="80"/>
      <c r="E21" s="81"/>
      <c r="F21" s="21">
        <f>1</f>
        <v>1</v>
      </c>
      <c r="G21" s="82"/>
      <c r="H21" s="82"/>
      <c r="I21" s="82"/>
      <c r="J21" s="82"/>
      <c r="K21" s="82"/>
      <c r="L21" s="17"/>
    </row>
    <row r="22" spans="1:13" s="2" customFormat="1" x14ac:dyDescent="0.25">
      <c r="A22" s="79" t="s">
        <v>7</v>
      </c>
      <c r="B22" s="80"/>
      <c r="C22" s="80"/>
      <c r="D22" s="80"/>
      <c r="E22" s="81"/>
      <c r="F22" s="21">
        <f>1</f>
        <v>1</v>
      </c>
      <c r="G22" s="82"/>
      <c r="H22" s="82"/>
      <c r="I22" s="82"/>
      <c r="J22" s="82"/>
      <c r="K22" s="82"/>
      <c r="L22" s="17"/>
    </row>
    <row r="23" spans="1:13" s="2" customFormat="1" x14ac:dyDescent="0.25">
      <c r="A23" s="79" t="s">
        <v>10</v>
      </c>
      <c r="B23" s="80"/>
      <c r="C23" s="80"/>
      <c r="D23" s="80"/>
      <c r="E23" s="81"/>
      <c r="F23" s="21">
        <f>1</f>
        <v>1</v>
      </c>
      <c r="G23" s="82"/>
      <c r="H23" s="82"/>
      <c r="I23" s="82"/>
      <c r="J23" s="82"/>
      <c r="K23" s="82"/>
      <c r="L23" s="17"/>
    </row>
    <row r="24" spans="1:13" s="2" customFormat="1" x14ac:dyDescent="0.25">
      <c r="A24" s="79" t="s">
        <v>9</v>
      </c>
      <c r="B24" s="80"/>
      <c r="C24" s="80"/>
      <c r="D24" s="80"/>
      <c r="E24" s="81"/>
      <c r="F24" s="21">
        <f>0.5</f>
        <v>0.5</v>
      </c>
      <c r="G24" s="82"/>
      <c r="H24" s="82"/>
      <c r="I24" s="82"/>
      <c r="J24" s="82"/>
      <c r="K24" s="82"/>
      <c r="L24" s="17"/>
    </row>
    <row r="25" spans="1:13" s="2" customFormat="1" x14ac:dyDescent="0.25">
      <c r="A25" s="79" t="s">
        <v>12</v>
      </c>
      <c r="B25" s="80"/>
      <c r="C25" s="80"/>
      <c r="D25" s="80"/>
      <c r="E25" s="81"/>
      <c r="F25" s="21">
        <f>1</f>
        <v>1</v>
      </c>
      <c r="G25" s="82"/>
      <c r="H25" s="82"/>
      <c r="I25" s="82"/>
      <c r="J25" s="82"/>
      <c r="K25" s="82"/>
      <c r="L25" s="17"/>
    </row>
    <row r="26" spans="1:13" s="2" customFormat="1" ht="28.5" customHeight="1" x14ac:dyDescent="0.25">
      <c r="A26" s="92" t="s">
        <v>8</v>
      </c>
      <c r="B26" s="93"/>
      <c r="C26" s="93"/>
      <c r="D26" s="93"/>
      <c r="E26" s="94"/>
      <c r="F26" s="21">
        <f>1</f>
        <v>1</v>
      </c>
      <c r="G26" s="82"/>
      <c r="H26" s="82"/>
      <c r="I26" s="82"/>
      <c r="J26" s="82"/>
      <c r="K26" s="82"/>
      <c r="L26" s="17"/>
    </row>
    <row r="27" spans="1:13" s="2" customFormat="1" ht="15.75" thickBot="1" x14ac:dyDescent="0.3">
      <c r="A27" s="79" t="s">
        <v>54</v>
      </c>
      <c r="B27" s="80"/>
      <c r="C27" s="80"/>
      <c r="D27" s="80"/>
      <c r="E27" s="81"/>
      <c r="F27" s="21">
        <f>1</f>
        <v>1</v>
      </c>
      <c r="G27" s="82"/>
      <c r="H27" s="82"/>
      <c r="I27" s="82"/>
      <c r="J27" s="82"/>
      <c r="K27" s="82"/>
      <c r="L27" s="17"/>
    </row>
    <row r="28" spans="1:13" s="2" customFormat="1" hidden="1" x14ac:dyDescent="0.25">
      <c r="A28" s="79"/>
      <c r="B28" s="80"/>
      <c r="C28" s="80"/>
      <c r="D28" s="80"/>
      <c r="E28" s="81"/>
      <c r="F28" s="21"/>
      <c r="G28" s="82"/>
      <c r="H28" s="82"/>
      <c r="I28" s="82"/>
      <c r="J28" s="82"/>
      <c r="K28" s="82"/>
      <c r="L28" s="17"/>
    </row>
    <row r="29" spans="1:13" s="2" customFormat="1" hidden="1" x14ac:dyDescent="0.25">
      <c r="A29" s="79"/>
      <c r="B29" s="80"/>
      <c r="C29" s="80"/>
      <c r="D29" s="80"/>
      <c r="E29" s="81"/>
      <c r="F29" s="21"/>
      <c r="G29" s="82"/>
      <c r="H29" s="82"/>
      <c r="I29" s="82"/>
      <c r="J29" s="82"/>
      <c r="K29" s="82"/>
      <c r="L29" s="17"/>
    </row>
    <row r="30" spans="1:13" s="2" customFormat="1" hidden="1" x14ac:dyDescent="0.25">
      <c r="A30" s="79"/>
      <c r="B30" s="80"/>
      <c r="C30" s="80"/>
      <c r="D30" s="80"/>
      <c r="E30" s="81"/>
      <c r="F30" s="43"/>
      <c r="G30" s="82"/>
      <c r="H30" s="82"/>
      <c r="I30" s="82"/>
      <c r="J30" s="82"/>
      <c r="K30" s="82"/>
      <c r="L30" s="45"/>
    </row>
    <row r="31" spans="1:13" s="2" customFormat="1" ht="15.75" thickBot="1" x14ac:dyDescent="0.3">
      <c r="A31" s="83" t="s">
        <v>14</v>
      </c>
      <c r="B31" s="83"/>
      <c r="C31" s="83"/>
      <c r="D31" s="83"/>
      <c r="E31" s="84"/>
      <c r="F31" s="44">
        <f>SUM(F18:F30)</f>
        <v>9.5</v>
      </c>
      <c r="G31" s="85" t="s">
        <v>14</v>
      </c>
      <c r="H31" s="83"/>
      <c r="I31" s="83"/>
      <c r="J31" s="83"/>
      <c r="K31" s="84"/>
      <c r="L31" s="44">
        <f>SUM(L18:L30)</f>
        <v>2</v>
      </c>
      <c r="M31" s="40"/>
    </row>
    <row r="32" spans="1:13" s="2" customFormat="1" ht="15.75" thickBot="1" x14ac:dyDescent="0.3"/>
    <row r="33" spans="1:13" s="2" customFormat="1" ht="15.75" thickBot="1" x14ac:dyDescent="0.3">
      <c r="A33" s="10" t="s">
        <v>56</v>
      </c>
      <c r="F33" s="44">
        <v>19243</v>
      </c>
    </row>
    <row r="34" spans="1:13" s="2" customFormat="1" ht="60.75" customHeight="1" thickBot="1" x14ac:dyDescent="0.3">
      <c r="A34" s="66" t="s">
        <v>15</v>
      </c>
      <c r="B34" s="66"/>
      <c r="C34" s="66"/>
      <c r="D34" s="66"/>
      <c r="E34" s="66"/>
      <c r="F34" s="46" t="s">
        <v>16</v>
      </c>
      <c r="G34" s="16" t="s">
        <v>1</v>
      </c>
      <c r="H34" s="16" t="s">
        <v>69</v>
      </c>
      <c r="I34" s="16" t="s">
        <v>70</v>
      </c>
      <c r="J34" s="16" t="s">
        <v>71</v>
      </c>
      <c r="K34" s="19" t="s">
        <v>72</v>
      </c>
      <c r="L34" s="25"/>
    </row>
    <row r="35" spans="1:13" s="2" customFormat="1" ht="14.25" hidden="1" customHeight="1" x14ac:dyDescent="0.25">
      <c r="A35" s="61" t="s">
        <v>6</v>
      </c>
      <c r="B35" s="61"/>
      <c r="C35" s="61"/>
      <c r="D35" s="61"/>
      <c r="E35" s="61"/>
      <c r="F35" s="17">
        <v>11538</v>
      </c>
      <c r="G35" s="17">
        <f t="shared" ref="G35:G44" si="0">F18</f>
        <v>1</v>
      </c>
      <c r="H35" s="17">
        <f>F35*G35*12</f>
        <v>138456</v>
      </c>
      <c r="I35" s="17">
        <f>H35*1.302</f>
        <v>180269.712</v>
      </c>
      <c r="J35" s="17">
        <v>20222</v>
      </c>
      <c r="K35" s="17">
        <f>I35/J35</f>
        <v>8.9145342696073584</v>
      </c>
      <c r="L35" s="23"/>
    </row>
    <row r="36" spans="1:13" s="2" customFormat="1" ht="15" hidden="1" customHeight="1" x14ac:dyDescent="0.25">
      <c r="A36" s="61" t="s">
        <v>3</v>
      </c>
      <c r="B36" s="61"/>
      <c r="C36" s="61"/>
      <c r="D36" s="61"/>
      <c r="E36" s="61"/>
      <c r="F36" s="17">
        <v>11235</v>
      </c>
      <c r="G36" s="17">
        <f t="shared" si="0"/>
        <v>1</v>
      </c>
      <c r="H36" s="17">
        <f>F36*G36*12</f>
        <v>134820</v>
      </c>
      <c r="I36" s="17">
        <f>H36*1.302</f>
        <v>175535.64</v>
      </c>
      <c r="J36" s="17">
        <v>20222</v>
      </c>
      <c r="K36" s="17">
        <f>I36/J36</f>
        <v>8.6804292354861055</v>
      </c>
      <c r="L36" s="23"/>
    </row>
    <row r="37" spans="1:13" s="2" customFormat="1" ht="15" hidden="1" customHeight="1" x14ac:dyDescent="0.25">
      <c r="A37" s="61" t="s">
        <v>4</v>
      </c>
      <c r="B37" s="61"/>
      <c r="C37" s="61"/>
      <c r="D37" s="61"/>
      <c r="E37" s="61"/>
      <c r="F37" s="17">
        <v>11538</v>
      </c>
      <c r="G37" s="17">
        <f t="shared" si="0"/>
        <v>1</v>
      </c>
      <c r="H37" s="17">
        <f>F37*G37*12</f>
        <v>138456</v>
      </c>
      <c r="I37" s="17">
        <f t="shared" ref="I37:I44" si="1">H37*1.302</f>
        <v>180269.712</v>
      </c>
      <c r="J37" s="17">
        <v>20222</v>
      </c>
      <c r="K37" s="17">
        <f t="shared" ref="K37:K41" si="2">I37/J37</f>
        <v>8.9145342696073584</v>
      </c>
      <c r="L37" s="23"/>
    </row>
    <row r="38" spans="1:13" s="2" customFormat="1" ht="15" hidden="1" customHeight="1" x14ac:dyDescent="0.25">
      <c r="A38" s="61" t="s">
        <v>11</v>
      </c>
      <c r="B38" s="61"/>
      <c r="C38" s="61"/>
      <c r="D38" s="61"/>
      <c r="E38" s="61"/>
      <c r="F38" s="17">
        <v>8837</v>
      </c>
      <c r="G38" s="17">
        <f t="shared" si="0"/>
        <v>1</v>
      </c>
      <c r="H38" s="17">
        <f t="shared" ref="H38:H44" si="3">F38*G38*12</f>
        <v>106044</v>
      </c>
      <c r="I38" s="17">
        <f t="shared" si="1"/>
        <v>138069.288</v>
      </c>
      <c r="J38" s="17">
        <v>20222</v>
      </c>
      <c r="K38" s="17">
        <f>I38/J38</f>
        <v>6.8276771832657506</v>
      </c>
      <c r="L38" s="23"/>
    </row>
    <row r="39" spans="1:13" s="2" customFormat="1" ht="15" hidden="1" customHeight="1" x14ac:dyDescent="0.25">
      <c r="A39" s="61" t="s">
        <v>7</v>
      </c>
      <c r="B39" s="61"/>
      <c r="C39" s="61"/>
      <c r="D39" s="61"/>
      <c r="E39" s="61"/>
      <c r="F39" s="17">
        <v>8837</v>
      </c>
      <c r="G39" s="17">
        <f t="shared" si="0"/>
        <v>1</v>
      </c>
      <c r="H39" s="17">
        <f>F39*G39*12</f>
        <v>106044</v>
      </c>
      <c r="I39" s="17">
        <f>H39*1.302</f>
        <v>138069.288</v>
      </c>
      <c r="J39" s="17">
        <v>20222</v>
      </c>
      <c r="K39" s="17">
        <f t="shared" si="2"/>
        <v>6.8276771832657506</v>
      </c>
      <c r="L39" s="23"/>
    </row>
    <row r="40" spans="1:13" s="2" customFormat="1" ht="15" hidden="1" customHeight="1" x14ac:dyDescent="0.25">
      <c r="A40" s="61" t="s">
        <v>10</v>
      </c>
      <c r="B40" s="61"/>
      <c r="C40" s="61"/>
      <c r="D40" s="61"/>
      <c r="E40" s="61"/>
      <c r="F40" s="17">
        <v>4496</v>
      </c>
      <c r="G40" s="17">
        <f t="shared" si="0"/>
        <v>1</v>
      </c>
      <c r="H40" s="17">
        <f t="shared" si="3"/>
        <v>53952</v>
      </c>
      <c r="I40" s="17">
        <f t="shared" si="1"/>
        <v>70245.504000000001</v>
      </c>
      <c r="J40" s="17">
        <v>20222</v>
      </c>
      <c r="K40" s="17">
        <f t="shared" si="2"/>
        <v>3.4737169419444172</v>
      </c>
      <c r="L40" s="23"/>
    </row>
    <row r="41" spans="1:13" s="2" customFormat="1" ht="15" hidden="1" customHeight="1" x14ac:dyDescent="0.25">
      <c r="A41" s="61" t="s">
        <v>9</v>
      </c>
      <c r="B41" s="61"/>
      <c r="C41" s="61"/>
      <c r="D41" s="61"/>
      <c r="E41" s="61"/>
      <c r="F41" s="21">
        <v>4418.5</v>
      </c>
      <c r="G41" s="17">
        <f t="shared" si="0"/>
        <v>0.5</v>
      </c>
      <c r="H41" s="17">
        <f t="shared" si="3"/>
        <v>26511</v>
      </c>
      <c r="I41" s="17">
        <f t="shared" si="1"/>
        <v>34517.322</v>
      </c>
      <c r="J41" s="17">
        <v>20222</v>
      </c>
      <c r="K41" s="17">
        <f t="shared" si="2"/>
        <v>1.7069192958164376</v>
      </c>
      <c r="L41" s="23"/>
    </row>
    <row r="42" spans="1:13" s="2" customFormat="1" ht="17.25" hidden="1" customHeight="1" x14ac:dyDescent="0.25">
      <c r="A42" s="71" t="s">
        <v>12</v>
      </c>
      <c r="B42" s="72"/>
      <c r="C42" s="72"/>
      <c r="D42" s="72"/>
      <c r="E42" s="73"/>
      <c r="F42" s="21">
        <v>8837</v>
      </c>
      <c r="G42" s="17">
        <f t="shared" si="0"/>
        <v>1</v>
      </c>
      <c r="H42" s="17">
        <f t="shared" si="3"/>
        <v>106044</v>
      </c>
      <c r="I42" s="17">
        <f>H42*1.302</f>
        <v>138069.288</v>
      </c>
      <c r="J42" s="17">
        <v>20222</v>
      </c>
      <c r="K42" s="17">
        <f>I42/J42</f>
        <v>6.8276771832657506</v>
      </c>
      <c r="L42" s="23"/>
    </row>
    <row r="43" spans="1:13" s="2" customFormat="1" ht="30" hidden="1" customHeight="1" x14ac:dyDescent="0.25">
      <c r="A43" s="71" t="s">
        <v>8</v>
      </c>
      <c r="B43" s="72"/>
      <c r="C43" s="72"/>
      <c r="D43" s="72"/>
      <c r="E43" s="73"/>
      <c r="F43" s="21">
        <v>11538</v>
      </c>
      <c r="G43" s="17">
        <f t="shared" si="0"/>
        <v>1</v>
      </c>
      <c r="H43" s="17">
        <f t="shared" si="3"/>
        <v>138456</v>
      </c>
      <c r="I43" s="17">
        <f t="shared" si="1"/>
        <v>180269.712</v>
      </c>
      <c r="J43" s="17">
        <v>20222</v>
      </c>
      <c r="K43" s="17">
        <f>I43/J43</f>
        <v>8.9145342696073584</v>
      </c>
      <c r="L43" s="23"/>
    </row>
    <row r="44" spans="1:13" s="2" customFormat="1" ht="15.75" hidden="1" customHeight="1" x14ac:dyDescent="0.25">
      <c r="A44" s="61" t="s">
        <v>54</v>
      </c>
      <c r="B44" s="61"/>
      <c r="C44" s="61"/>
      <c r="D44" s="61"/>
      <c r="E44" s="61"/>
      <c r="F44" s="21">
        <v>11538</v>
      </c>
      <c r="G44" s="17">
        <f t="shared" si="0"/>
        <v>1</v>
      </c>
      <c r="H44" s="45">
        <f t="shared" si="3"/>
        <v>138456</v>
      </c>
      <c r="I44" s="45">
        <f t="shared" si="1"/>
        <v>180269.712</v>
      </c>
      <c r="J44" s="17">
        <v>20222</v>
      </c>
      <c r="K44" s="45">
        <f>I44/J44</f>
        <v>8.9145342696073584</v>
      </c>
      <c r="L44" s="23"/>
    </row>
    <row r="45" spans="1:13" s="2" customFormat="1" ht="30" customHeight="1" thickBot="1" x14ac:dyDescent="0.3">
      <c r="A45" s="58" t="s">
        <v>66</v>
      </c>
      <c r="B45" s="59"/>
      <c r="C45" s="59"/>
      <c r="D45" s="59"/>
      <c r="E45" s="60"/>
      <c r="F45" s="7">
        <v>25204.35</v>
      </c>
      <c r="G45" s="31">
        <f>F31</f>
        <v>9.5</v>
      </c>
      <c r="H45" s="31">
        <v>2873295.65</v>
      </c>
      <c r="I45" s="44">
        <f>(H45*1.302)</f>
        <v>3741030.9363000002</v>
      </c>
      <c r="J45" s="47">
        <f>F33</f>
        <v>19243</v>
      </c>
      <c r="K45" s="44">
        <f>I45/J45</f>
        <v>194.40996395052747</v>
      </c>
      <c r="L45" s="23"/>
      <c r="M45" s="10" t="e">
        <f>I45+I85+#REF!+#REF!</f>
        <v>#REF!</v>
      </c>
    </row>
    <row r="46" spans="1:13" s="2" customFormat="1" ht="17.25" customHeight="1" x14ac:dyDescent="0.25">
      <c r="A46" s="22"/>
      <c r="B46" s="22"/>
      <c r="C46" s="22"/>
      <c r="D46" s="22"/>
      <c r="E46" s="22"/>
      <c r="F46" s="23"/>
      <c r="G46" s="23"/>
      <c r="H46" s="23"/>
      <c r="I46" s="23"/>
      <c r="J46" s="23"/>
      <c r="K46" s="23"/>
      <c r="L46" s="23"/>
      <c r="M46" s="2" t="e">
        <f>M45-4045045.07</f>
        <v>#REF!</v>
      </c>
    </row>
    <row r="47" spans="1:13" s="2" customFormat="1" x14ac:dyDescent="0.25">
      <c r="A47" s="62" t="s">
        <v>18</v>
      </c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</row>
    <row r="48" spans="1:13" s="2" customFormat="1" ht="60" customHeight="1" x14ac:dyDescent="0.25">
      <c r="A48" s="66" t="s">
        <v>19</v>
      </c>
      <c r="B48" s="66"/>
      <c r="C48" s="66"/>
      <c r="D48" s="66"/>
      <c r="E48" s="66"/>
      <c r="F48" s="16" t="s">
        <v>17</v>
      </c>
      <c r="G48" s="16" t="s">
        <v>65</v>
      </c>
      <c r="H48" s="38" t="s">
        <v>64</v>
      </c>
      <c r="I48" s="16" t="s">
        <v>75</v>
      </c>
      <c r="J48" s="16" t="s">
        <v>71</v>
      </c>
      <c r="K48" s="19" t="s">
        <v>72</v>
      </c>
      <c r="L48" s="25"/>
    </row>
    <row r="49" spans="1:14" s="2" customFormat="1" x14ac:dyDescent="0.25">
      <c r="A49" s="61" t="s">
        <v>20</v>
      </c>
      <c r="B49" s="61"/>
      <c r="C49" s="61"/>
      <c r="D49" s="61"/>
      <c r="E49" s="61"/>
      <c r="F49" s="17" t="s">
        <v>24</v>
      </c>
      <c r="G49" s="21">
        <f>I49/H49</f>
        <v>8.1796134076594509</v>
      </c>
      <c r="H49" s="21">
        <v>7873.41</v>
      </c>
      <c r="I49" s="17">
        <v>64401.45</v>
      </c>
      <c r="J49" s="17">
        <f>F33</f>
        <v>19243</v>
      </c>
      <c r="K49" s="17">
        <f>I49/J49</f>
        <v>3.3467468689913216</v>
      </c>
      <c r="L49" s="23"/>
      <c r="N49" s="23"/>
    </row>
    <row r="50" spans="1:14" s="2" customFormat="1" x14ac:dyDescent="0.25">
      <c r="A50" s="61" t="s">
        <v>21</v>
      </c>
      <c r="B50" s="61"/>
      <c r="C50" s="61"/>
      <c r="D50" s="61"/>
      <c r="E50" s="61"/>
      <c r="F50" s="17" t="s">
        <v>25</v>
      </c>
      <c r="G50" s="21">
        <f t="shared" ref="G50:G53" si="4">I50/H50</f>
        <v>181.94345350621623</v>
      </c>
      <c r="H50" s="21">
        <v>1798.52</v>
      </c>
      <c r="I50" s="17">
        <v>327228.94</v>
      </c>
      <c r="J50" s="17">
        <f>J49</f>
        <v>19243</v>
      </c>
      <c r="K50" s="17">
        <f t="shared" ref="K50:K51" si="5">I50/J50</f>
        <v>17.005089642987059</v>
      </c>
      <c r="L50" s="23"/>
      <c r="N50" s="23"/>
    </row>
    <row r="51" spans="1:14" s="2" customFormat="1" x14ac:dyDescent="0.25">
      <c r="A51" s="61" t="s">
        <v>88</v>
      </c>
      <c r="B51" s="61"/>
      <c r="C51" s="61"/>
      <c r="D51" s="61"/>
      <c r="E51" s="61"/>
      <c r="F51" s="17" t="s">
        <v>26</v>
      </c>
      <c r="G51" s="21">
        <f t="shared" si="4"/>
        <v>12.003412244897959</v>
      </c>
      <c r="H51" s="21">
        <v>1225</v>
      </c>
      <c r="I51" s="17">
        <v>14704.18</v>
      </c>
      <c r="J51" s="17">
        <f>F33</f>
        <v>19243</v>
      </c>
      <c r="K51" s="17">
        <f t="shared" si="5"/>
        <v>0.76413137244712359</v>
      </c>
      <c r="L51" s="23"/>
      <c r="N51" s="23"/>
    </row>
    <row r="52" spans="1:14" s="2" customFormat="1" x14ac:dyDescent="0.25">
      <c r="A52" s="61" t="s">
        <v>22</v>
      </c>
      <c r="B52" s="61"/>
      <c r="C52" s="61"/>
      <c r="D52" s="61"/>
      <c r="E52" s="61"/>
      <c r="F52" s="17" t="s">
        <v>26</v>
      </c>
      <c r="G52" s="21">
        <f t="shared" si="4"/>
        <v>156.40616246498598</v>
      </c>
      <c r="H52" s="21">
        <v>42.84</v>
      </c>
      <c r="I52" s="17">
        <v>6700.44</v>
      </c>
      <c r="J52" s="17">
        <f>J50</f>
        <v>19243</v>
      </c>
      <c r="K52" s="17">
        <f>I52/J52</f>
        <v>0.34820142389440312</v>
      </c>
      <c r="L52" s="23"/>
      <c r="N52" s="23"/>
    </row>
    <row r="53" spans="1:14" s="2" customFormat="1" ht="15.75" thickBot="1" x14ac:dyDescent="0.3">
      <c r="A53" s="61" t="s">
        <v>23</v>
      </c>
      <c r="B53" s="61"/>
      <c r="C53" s="61"/>
      <c r="D53" s="61"/>
      <c r="E53" s="61"/>
      <c r="F53" s="17" t="s">
        <v>26</v>
      </c>
      <c r="G53" s="21">
        <f t="shared" si="4"/>
        <v>157.05385478442059</v>
      </c>
      <c r="H53" s="21">
        <v>62.39</v>
      </c>
      <c r="I53" s="45">
        <v>9798.59</v>
      </c>
      <c r="J53" s="17">
        <f>J52</f>
        <v>19243</v>
      </c>
      <c r="K53" s="45">
        <f>I53/J53</f>
        <v>0.50920282700202668</v>
      </c>
      <c r="L53" s="23"/>
      <c r="M53" s="26"/>
      <c r="N53" s="23"/>
    </row>
    <row r="54" spans="1:14" s="2" customFormat="1" ht="15.75" thickBot="1" x14ac:dyDescent="0.3">
      <c r="A54" s="86" t="s">
        <v>67</v>
      </c>
      <c r="B54" s="86"/>
      <c r="C54" s="86"/>
      <c r="D54" s="86"/>
      <c r="E54" s="86"/>
      <c r="F54" s="86"/>
      <c r="G54" s="86"/>
      <c r="H54" s="69"/>
      <c r="I54" s="48">
        <f>SUM(I49:I53)</f>
        <v>422833.60000000003</v>
      </c>
      <c r="J54" s="47">
        <f>J53</f>
        <v>19243</v>
      </c>
      <c r="K54" s="48">
        <f>I54/J53</f>
        <v>21.973372135321938</v>
      </c>
      <c r="L54" s="24"/>
      <c r="M54" s="10" t="e">
        <f>I54+#REF!</f>
        <v>#REF!</v>
      </c>
      <c r="N54" s="23"/>
    </row>
    <row r="55" spans="1:14" s="2" customFormat="1" x14ac:dyDescent="0.25"/>
    <row r="56" spans="1:14" s="2" customFormat="1" x14ac:dyDescent="0.25">
      <c r="A56" s="62" t="s">
        <v>27</v>
      </c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</row>
    <row r="57" spans="1:14" s="2" customFormat="1" ht="60" customHeight="1" x14ac:dyDescent="0.25">
      <c r="A57" s="66" t="s">
        <v>33</v>
      </c>
      <c r="B57" s="66"/>
      <c r="C57" s="66"/>
      <c r="D57" s="66"/>
      <c r="E57" s="66"/>
      <c r="F57" s="16" t="s">
        <v>17</v>
      </c>
      <c r="G57" s="16" t="s">
        <v>65</v>
      </c>
      <c r="H57" s="16" t="s">
        <v>64</v>
      </c>
      <c r="I57" s="16" t="s">
        <v>75</v>
      </c>
      <c r="J57" s="16" t="s">
        <v>71</v>
      </c>
      <c r="K57" s="19" t="s">
        <v>72</v>
      </c>
      <c r="L57" s="25"/>
    </row>
    <row r="58" spans="1:14" s="2" customFormat="1" x14ac:dyDescent="0.25">
      <c r="A58" s="61" t="s">
        <v>28</v>
      </c>
      <c r="B58" s="61"/>
      <c r="C58" s="61"/>
      <c r="D58" s="61"/>
      <c r="E58" s="61"/>
      <c r="F58" s="17" t="s">
        <v>85</v>
      </c>
      <c r="G58" s="17">
        <v>12</v>
      </c>
      <c r="H58" s="17">
        <v>300</v>
      </c>
      <c r="I58" s="17">
        <v>3600</v>
      </c>
      <c r="J58" s="17">
        <f>F33</f>
        <v>19243</v>
      </c>
      <c r="K58" s="17">
        <f t="shared" ref="K58:K62" si="6">I58/J58</f>
        <v>0.18708101647352285</v>
      </c>
      <c r="L58" s="23"/>
    </row>
    <row r="59" spans="1:14" s="2" customFormat="1" hidden="1" x14ac:dyDescent="0.25">
      <c r="A59" s="53" t="s">
        <v>100</v>
      </c>
      <c r="B59" s="54"/>
      <c r="C59" s="54"/>
      <c r="D59" s="54"/>
      <c r="E59" s="55"/>
      <c r="F59" s="17" t="s">
        <v>85</v>
      </c>
      <c r="G59" s="17">
        <v>1</v>
      </c>
      <c r="H59" s="17">
        <v>0</v>
      </c>
      <c r="I59" s="17">
        <v>0</v>
      </c>
      <c r="J59" s="17">
        <f>J58</f>
        <v>19243</v>
      </c>
      <c r="K59" s="17">
        <f t="shared" si="6"/>
        <v>0</v>
      </c>
      <c r="L59" s="23"/>
    </row>
    <row r="60" spans="1:14" s="2" customFormat="1" hidden="1" x14ac:dyDescent="0.25">
      <c r="A60" s="61" t="s">
        <v>29</v>
      </c>
      <c r="B60" s="61"/>
      <c r="C60" s="61"/>
      <c r="D60" s="61"/>
      <c r="E60" s="61"/>
      <c r="F60" s="17" t="s">
        <v>85</v>
      </c>
      <c r="G60" s="17">
        <v>0</v>
      </c>
      <c r="H60" s="17">
        <v>0</v>
      </c>
      <c r="I60" s="17">
        <v>0</v>
      </c>
      <c r="J60" s="17">
        <v>0</v>
      </c>
      <c r="K60" s="17" t="e">
        <f t="shared" si="6"/>
        <v>#DIV/0!</v>
      </c>
      <c r="L60" s="23"/>
    </row>
    <row r="61" spans="1:14" s="2" customFormat="1" x14ac:dyDescent="0.25">
      <c r="A61" s="61" t="s">
        <v>30</v>
      </c>
      <c r="B61" s="61"/>
      <c r="C61" s="61"/>
      <c r="D61" s="61"/>
      <c r="E61" s="61"/>
      <c r="F61" s="17" t="s">
        <v>85</v>
      </c>
      <c r="G61" s="17">
        <v>12</v>
      </c>
      <c r="H61" s="17">
        <v>1300</v>
      </c>
      <c r="I61" s="17">
        <v>15600</v>
      </c>
      <c r="J61" s="17">
        <f>J59</f>
        <v>19243</v>
      </c>
      <c r="K61" s="17">
        <f t="shared" si="6"/>
        <v>0.81068440471859893</v>
      </c>
      <c r="L61" s="23"/>
    </row>
    <row r="62" spans="1:14" s="2" customFormat="1" ht="28.5" customHeight="1" thickBot="1" x14ac:dyDescent="0.3">
      <c r="A62" s="71" t="s">
        <v>76</v>
      </c>
      <c r="B62" s="72"/>
      <c r="C62" s="72"/>
      <c r="D62" s="72"/>
      <c r="E62" s="73"/>
      <c r="F62" s="17" t="s">
        <v>85</v>
      </c>
      <c r="G62" s="17">
        <v>12</v>
      </c>
      <c r="H62" s="17">
        <v>26355</v>
      </c>
      <c r="I62" s="45">
        <v>316260</v>
      </c>
      <c r="J62" s="17">
        <f>J61</f>
        <v>19243</v>
      </c>
      <c r="K62" s="45">
        <f t="shared" si="6"/>
        <v>16.43506729719898</v>
      </c>
      <c r="L62" s="23"/>
    </row>
    <row r="63" spans="1:14" s="2" customFormat="1" ht="15.75" thickBot="1" x14ac:dyDescent="0.3">
      <c r="A63" s="69" t="s">
        <v>32</v>
      </c>
      <c r="B63" s="70"/>
      <c r="C63" s="70"/>
      <c r="D63" s="70"/>
      <c r="E63" s="70"/>
      <c r="F63" s="70"/>
      <c r="G63" s="70"/>
      <c r="H63" s="70"/>
      <c r="I63" s="48">
        <f>SUM(I58:I62)</f>
        <v>335460</v>
      </c>
      <c r="J63" s="47">
        <f>J62</f>
        <v>19243</v>
      </c>
      <c r="K63" s="48">
        <f>I63/J62</f>
        <v>17.432832718391104</v>
      </c>
      <c r="L63" s="24"/>
      <c r="M63" s="10" t="e">
        <f>I63+#REF!</f>
        <v>#REF!</v>
      </c>
    </row>
    <row r="64" spans="1:14" s="2" customFormat="1" ht="13.5" customHeight="1" x14ac:dyDescent="0.25"/>
    <row r="65" spans="1:13" s="2" customFormat="1" x14ac:dyDescent="0.25">
      <c r="A65" s="62" t="s">
        <v>77</v>
      </c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</row>
    <row r="66" spans="1:13" s="2" customFormat="1" ht="60" customHeight="1" x14ac:dyDescent="0.25">
      <c r="A66" s="66" t="s">
        <v>33</v>
      </c>
      <c r="B66" s="66"/>
      <c r="C66" s="66"/>
      <c r="D66" s="66"/>
      <c r="E66" s="66"/>
      <c r="F66" s="16" t="s">
        <v>17</v>
      </c>
      <c r="G66" s="16" t="s">
        <v>65</v>
      </c>
      <c r="H66" s="16" t="s">
        <v>64</v>
      </c>
      <c r="I66" s="16" t="s">
        <v>75</v>
      </c>
      <c r="J66" s="16" t="s">
        <v>71</v>
      </c>
      <c r="K66" s="19" t="s">
        <v>72</v>
      </c>
      <c r="L66" s="25"/>
    </row>
    <row r="67" spans="1:13" s="2" customFormat="1" ht="30.75" customHeight="1" x14ac:dyDescent="0.25">
      <c r="A67" s="71" t="s">
        <v>78</v>
      </c>
      <c r="B67" s="72"/>
      <c r="C67" s="72"/>
      <c r="D67" s="72"/>
      <c r="E67" s="73"/>
      <c r="F67" s="17" t="s">
        <v>85</v>
      </c>
      <c r="G67" s="17">
        <v>11</v>
      </c>
      <c r="H67" s="17">
        <v>872.73</v>
      </c>
      <c r="I67" s="17">
        <f>9600</f>
        <v>9600</v>
      </c>
      <c r="J67" s="17">
        <f>J62</f>
        <v>19243</v>
      </c>
      <c r="K67" s="17">
        <f>I67/J67</f>
        <v>0.49888271059606093</v>
      </c>
      <c r="L67" s="23"/>
    </row>
    <row r="68" spans="1:13" s="2" customFormat="1" ht="20.25" customHeight="1" thickBot="1" x14ac:dyDescent="0.3">
      <c r="A68" s="53" t="s">
        <v>89</v>
      </c>
      <c r="B68" s="56"/>
      <c r="C68" s="56"/>
      <c r="D68" s="56"/>
      <c r="E68" s="57"/>
      <c r="F68" s="17" t="s">
        <v>85</v>
      </c>
      <c r="G68" s="17">
        <v>12</v>
      </c>
      <c r="H68" s="17">
        <v>1500</v>
      </c>
      <c r="I68" s="17">
        <f>18000</f>
        <v>18000</v>
      </c>
      <c r="J68" s="17">
        <f>J67</f>
        <v>19243</v>
      </c>
      <c r="K68" s="17">
        <f t="shared" ref="K68:K69" si="7">I68/J68</f>
        <v>0.93540508236761422</v>
      </c>
      <c r="L68" s="23"/>
    </row>
    <row r="69" spans="1:13" s="2" customFormat="1" ht="20.25" hidden="1" customHeight="1" x14ac:dyDescent="0.25">
      <c r="A69" s="53" t="s">
        <v>92</v>
      </c>
      <c r="B69" s="56"/>
      <c r="C69" s="56"/>
      <c r="D69" s="56"/>
      <c r="E69" s="57"/>
      <c r="F69" s="17"/>
      <c r="G69" s="17"/>
      <c r="H69" s="17"/>
      <c r="I69" s="17">
        <v>0</v>
      </c>
      <c r="J69" s="17">
        <v>0</v>
      </c>
      <c r="K69" s="17" t="e">
        <f t="shared" si="7"/>
        <v>#DIV/0!</v>
      </c>
      <c r="L69" s="23"/>
    </row>
    <row r="70" spans="1:13" s="2" customFormat="1" ht="21.75" hidden="1" customHeight="1" x14ac:dyDescent="0.25">
      <c r="A70" s="53" t="s">
        <v>90</v>
      </c>
      <c r="B70" s="56"/>
      <c r="C70" s="56"/>
      <c r="D70" s="56"/>
      <c r="E70" s="57"/>
      <c r="F70" s="17"/>
      <c r="G70" s="17"/>
      <c r="H70" s="17"/>
      <c r="I70" s="17"/>
      <c r="J70" s="17">
        <v>20222</v>
      </c>
      <c r="K70" s="17"/>
      <c r="L70" s="23"/>
    </row>
    <row r="71" spans="1:13" s="2" customFormat="1" ht="16.5" hidden="1" customHeight="1" x14ac:dyDescent="0.25">
      <c r="A71" s="53" t="s">
        <v>91</v>
      </c>
      <c r="B71" s="56"/>
      <c r="C71" s="56"/>
      <c r="D71" s="56"/>
      <c r="E71" s="57"/>
      <c r="F71" s="17"/>
      <c r="G71" s="17"/>
      <c r="H71" s="17"/>
      <c r="I71" s="45"/>
      <c r="J71" s="17">
        <v>20222</v>
      </c>
      <c r="K71" s="45"/>
      <c r="L71" s="23"/>
    </row>
    <row r="72" spans="1:13" s="2" customFormat="1" ht="15.75" thickBot="1" x14ac:dyDescent="0.3">
      <c r="A72" s="69" t="s">
        <v>79</v>
      </c>
      <c r="B72" s="70"/>
      <c r="C72" s="70"/>
      <c r="D72" s="70"/>
      <c r="E72" s="70"/>
      <c r="F72" s="70"/>
      <c r="G72" s="70"/>
      <c r="H72" s="70"/>
      <c r="I72" s="48">
        <f>SUM(I67:I71)</f>
        <v>27600</v>
      </c>
      <c r="J72" s="47">
        <f>J68</f>
        <v>19243</v>
      </c>
      <c r="K72" s="48">
        <f>I72/J67</f>
        <v>1.434287792963675</v>
      </c>
      <c r="L72" s="24"/>
      <c r="M72" s="10" t="e">
        <f>I72+#REF!</f>
        <v>#REF!</v>
      </c>
    </row>
    <row r="73" spans="1:13" s="2" customFormat="1" x14ac:dyDescent="0.25">
      <c r="A73" s="27"/>
      <c r="B73" s="27"/>
      <c r="C73" s="27"/>
      <c r="D73" s="27"/>
      <c r="E73" s="27"/>
      <c r="F73" s="27"/>
      <c r="G73" s="27"/>
      <c r="H73" s="27"/>
      <c r="I73" s="8"/>
      <c r="J73" s="8"/>
      <c r="K73" s="8"/>
      <c r="L73" s="23"/>
    </row>
    <row r="74" spans="1:13" s="2" customFormat="1" x14ac:dyDescent="0.25">
      <c r="A74" s="62" t="s">
        <v>80</v>
      </c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</row>
    <row r="75" spans="1:13" s="2" customFormat="1" ht="60" customHeight="1" x14ac:dyDescent="0.25">
      <c r="A75" s="63" t="s">
        <v>34</v>
      </c>
      <c r="B75" s="64"/>
      <c r="C75" s="64"/>
      <c r="D75" s="64"/>
      <c r="E75" s="65"/>
      <c r="F75" s="16" t="s">
        <v>17</v>
      </c>
      <c r="G75" s="16" t="s">
        <v>65</v>
      </c>
      <c r="H75" s="16" t="s">
        <v>64</v>
      </c>
      <c r="I75" s="16" t="s">
        <v>75</v>
      </c>
      <c r="J75" s="28" t="s">
        <v>71</v>
      </c>
      <c r="K75" s="19" t="s">
        <v>72</v>
      </c>
      <c r="L75" s="25"/>
      <c r="M75" s="25"/>
    </row>
    <row r="76" spans="1:13" s="2" customFormat="1" ht="45" x14ac:dyDescent="0.25">
      <c r="A76" s="53" t="s">
        <v>35</v>
      </c>
      <c r="B76" s="54"/>
      <c r="C76" s="54"/>
      <c r="D76" s="54"/>
      <c r="E76" s="55"/>
      <c r="F76" s="29" t="s">
        <v>36</v>
      </c>
      <c r="G76" s="17">
        <v>2</v>
      </c>
      <c r="H76" s="17">
        <v>400</v>
      </c>
      <c r="I76" s="17">
        <v>9600</v>
      </c>
      <c r="J76" s="30">
        <f>J67</f>
        <v>19243</v>
      </c>
      <c r="K76" s="17">
        <f>I76/J76</f>
        <v>0.49888271059606093</v>
      </c>
      <c r="L76" s="23"/>
      <c r="M76" s="23"/>
    </row>
    <row r="77" spans="1:13" s="2" customFormat="1" x14ac:dyDescent="0.25">
      <c r="A77" s="53" t="s">
        <v>84</v>
      </c>
      <c r="B77" s="54"/>
      <c r="C77" s="54"/>
      <c r="D77" s="54"/>
      <c r="E77" s="55"/>
      <c r="F77" s="29" t="s">
        <v>31</v>
      </c>
      <c r="G77" s="17">
        <v>1</v>
      </c>
      <c r="H77" s="17">
        <v>900</v>
      </c>
      <c r="I77" s="17">
        <v>10800</v>
      </c>
      <c r="J77" s="30">
        <f>J76</f>
        <v>19243</v>
      </c>
      <c r="K77" s="17">
        <f>I77/J77</f>
        <v>0.56124304942056857</v>
      </c>
      <c r="L77" s="23"/>
      <c r="M77" s="23"/>
    </row>
    <row r="78" spans="1:13" s="2" customFormat="1" ht="15.75" thickBot="1" x14ac:dyDescent="0.3">
      <c r="A78" s="53" t="s">
        <v>81</v>
      </c>
      <c r="B78" s="54"/>
      <c r="C78" s="54"/>
      <c r="D78" s="54"/>
      <c r="E78" s="55"/>
      <c r="F78" s="29" t="s">
        <v>31</v>
      </c>
      <c r="G78" s="17">
        <v>1</v>
      </c>
      <c r="H78" s="17">
        <v>800</v>
      </c>
      <c r="I78" s="45">
        <v>9600</v>
      </c>
      <c r="J78" s="30">
        <f>J76</f>
        <v>19243</v>
      </c>
      <c r="K78" s="45">
        <f>I78/J78</f>
        <v>0.49888271059606093</v>
      </c>
      <c r="L78" s="23"/>
      <c r="M78" s="23"/>
    </row>
    <row r="79" spans="1:13" s="2" customFormat="1" ht="15.75" thickBot="1" x14ac:dyDescent="0.3">
      <c r="A79" s="69" t="s">
        <v>86</v>
      </c>
      <c r="B79" s="70"/>
      <c r="C79" s="70"/>
      <c r="D79" s="70"/>
      <c r="E79" s="70"/>
      <c r="F79" s="70"/>
      <c r="G79" s="70"/>
      <c r="H79" s="70"/>
      <c r="I79" s="48">
        <f>SUM(I76:I78)</f>
        <v>30000</v>
      </c>
      <c r="J79" s="47">
        <f>J77</f>
        <v>19243</v>
      </c>
      <c r="K79" s="48">
        <f>I79/J78</f>
        <v>1.5590084706126903</v>
      </c>
      <c r="L79" s="8"/>
      <c r="M79" s="23" t="e">
        <f>I79+#REF!</f>
        <v>#REF!</v>
      </c>
    </row>
    <row r="80" spans="1:13" s="2" customFormat="1" x14ac:dyDescent="0.25"/>
    <row r="81" spans="1:13" s="2" customFormat="1" x14ac:dyDescent="0.25">
      <c r="A81" s="62" t="s">
        <v>55</v>
      </c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</row>
    <row r="82" spans="1:13" s="2" customFormat="1" ht="75.75" thickBot="1" x14ac:dyDescent="0.3">
      <c r="A82" s="66" t="s">
        <v>15</v>
      </c>
      <c r="B82" s="66"/>
      <c r="C82" s="66"/>
      <c r="D82" s="66"/>
      <c r="E82" s="66"/>
      <c r="F82" s="16" t="s">
        <v>16</v>
      </c>
      <c r="G82" s="16" t="s">
        <v>1</v>
      </c>
      <c r="H82" s="16" t="s">
        <v>69</v>
      </c>
      <c r="I82" s="16" t="s">
        <v>70</v>
      </c>
      <c r="J82" s="16" t="s">
        <v>71</v>
      </c>
      <c r="K82" s="32" t="s">
        <v>72</v>
      </c>
      <c r="L82" s="33"/>
    </row>
    <row r="83" spans="1:13" s="2" customFormat="1" ht="17.25" hidden="1" customHeight="1" x14ac:dyDescent="0.25">
      <c r="A83" s="61" t="s">
        <v>5</v>
      </c>
      <c r="B83" s="61"/>
      <c r="C83" s="61"/>
      <c r="D83" s="61"/>
      <c r="E83" s="61"/>
      <c r="F83" s="21">
        <v>15258</v>
      </c>
      <c r="G83" s="17">
        <f>L18</f>
        <v>1</v>
      </c>
      <c r="H83" s="17">
        <f>F83*G83*12</f>
        <v>183096</v>
      </c>
      <c r="I83" s="17">
        <f>H83*1.302</f>
        <v>238390.992</v>
      </c>
      <c r="J83" s="17">
        <v>20222</v>
      </c>
      <c r="K83" s="30">
        <f>I83/J83</f>
        <v>11.788695084561368</v>
      </c>
      <c r="L83" s="34"/>
    </row>
    <row r="84" spans="1:13" s="2" customFormat="1" ht="17.25" hidden="1" customHeight="1" x14ac:dyDescent="0.25">
      <c r="A84" s="61" t="s">
        <v>13</v>
      </c>
      <c r="B84" s="61"/>
      <c r="C84" s="61"/>
      <c r="D84" s="61"/>
      <c r="E84" s="61"/>
      <c r="F84" s="21">
        <v>11538</v>
      </c>
      <c r="G84" s="17">
        <f>L19</f>
        <v>1</v>
      </c>
      <c r="H84" s="17">
        <f>F84*G84*12</f>
        <v>138456</v>
      </c>
      <c r="I84" s="45">
        <f>H84*1.302</f>
        <v>180269.712</v>
      </c>
      <c r="J84" s="17">
        <f>J83</f>
        <v>20222</v>
      </c>
      <c r="K84" s="50">
        <f>I84/J84</f>
        <v>8.9145342696073584</v>
      </c>
      <c r="L84" s="34"/>
    </row>
    <row r="85" spans="1:13" s="2" customFormat="1" ht="18" customHeight="1" thickBot="1" x14ac:dyDescent="0.3">
      <c r="A85" s="58" t="s">
        <v>37</v>
      </c>
      <c r="B85" s="59"/>
      <c r="C85" s="59"/>
      <c r="D85" s="59"/>
      <c r="E85" s="60"/>
      <c r="F85" s="6">
        <v>25204.35</v>
      </c>
      <c r="G85" s="6">
        <f>L31</f>
        <v>2</v>
      </c>
      <c r="H85" s="35">
        <v>604904.35</v>
      </c>
      <c r="I85" s="48">
        <f>H85*1.302</f>
        <v>787585.46369999996</v>
      </c>
      <c r="J85" s="49">
        <f>J79</f>
        <v>19243</v>
      </c>
      <c r="K85" s="48">
        <f>I85/J85</f>
        <v>40.928413641324113</v>
      </c>
      <c r="L85" s="23"/>
    </row>
    <row r="86" spans="1:13" s="2" customFormat="1" ht="13.5" customHeight="1" x14ac:dyDescent="0.25">
      <c r="L86" s="23"/>
    </row>
    <row r="87" spans="1:13" s="2" customFormat="1" x14ac:dyDescent="0.25">
      <c r="A87" s="62" t="s">
        <v>38</v>
      </c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</row>
    <row r="88" spans="1:13" s="2" customFormat="1" ht="60" customHeight="1" x14ac:dyDescent="0.25">
      <c r="A88" s="66" t="s">
        <v>82</v>
      </c>
      <c r="B88" s="66"/>
      <c r="C88" s="66"/>
      <c r="D88" s="66"/>
      <c r="E88" s="66"/>
      <c r="F88" s="16" t="s">
        <v>17</v>
      </c>
      <c r="G88" s="16" t="s">
        <v>65</v>
      </c>
      <c r="H88" s="16" t="s">
        <v>64</v>
      </c>
      <c r="I88" s="16" t="s">
        <v>75</v>
      </c>
      <c r="J88" s="16" t="s">
        <v>71</v>
      </c>
      <c r="K88" s="19" t="s">
        <v>72</v>
      </c>
      <c r="L88" s="25"/>
    </row>
    <row r="89" spans="1:13" s="2" customFormat="1" ht="15.75" thickBot="1" x14ac:dyDescent="0.3">
      <c r="A89" s="61" t="s">
        <v>93</v>
      </c>
      <c r="B89" s="61"/>
      <c r="C89" s="61"/>
      <c r="D89" s="61"/>
      <c r="E89" s="61"/>
      <c r="F89" s="17" t="s">
        <v>39</v>
      </c>
      <c r="G89" s="17"/>
      <c r="H89" s="17"/>
      <c r="I89" s="45">
        <v>38100</v>
      </c>
      <c r="J89" s="17">
        <f>J85</f>
        <v>19243</v>
      </c>
      <c r="K89" s="45">
        <f>I89/J89</f>
        <v>1.9799407576781167</v>
      </c>
      <c r="L89" s="23"/>
      <c r="M89" s="10"/>
    </row>
    <row r="90" spans="1:13" s="2" customFormat="1" ht="15.75" thickBot="1" x14ac:dyDescent="0.3">
      <c r="A90" s="69" t="s">
        <v>40</v>
      </c>
      <c r="B90" s="70"/>
      <c r="C90" s="70"/>
      <c r="D90" s="70"/>
      <c r="E90" s="70"/>
      <c r="F90" s="70"/>
      <c r="G90" s="70"/>
      <c r="H90" s="70"/>
      <c r="I90" s="48">
        <f>I89</f>
        <v>38100</v>
      </c>
      <c r="J90" s="47">
        <f>J89</f>
        <v>19243</v>
      </c>
      <c r="K90" s="48">
        <f>I90/J89</f>
        <v>1.9799407576781167</v>
      </c>
      <c r="L90" s="24"/>
      <c r="M90" s="2" t="e">
        <f>I90+#REF!</f>
        <v>#REF!</v>
      </c>
    </row>
    <row r="91" spans="1:13" s="2" customFormat="1" x14ac:dyDescent="0.25">
      <c r="A91" s="27"/>
      <c r="B91" s="27"/>
      <c r="C91" s="27"/>
      <c r="D91" s="27"/>
      <c r="E91" s="27"/>
      <c r="F91" s="27"/>
      <c r="G91" s="27"/>
      <c r="H91" s="27"/>
      <c r="I91" s="8"/>
      <c r="J91" s="8"/>
      <c r="K91" s="8"/>
      <c r="L91" s="24"/>
    </row>
    <row r="92" spans="1:13" s="2" customFormat="1" hidden="1" x14ac:dyDescent="0.25">
      <c r="A92" s="62" t="s">
        <v>94</v>
      </c>
      <c r="B92" s="62"/>
      <c r="C92" s="62"/>
      <c r="D92" s="62"/>
      <c r="E92" s="62"/>
      <c r="F92" s="62"/>
      <c r="G92" s="62"/>
      <c r="H92" s="62"/>
      <c r="I92" s="62"/>
      <c r="J92" s="62"/>
      <c r="K92" s="62"/>
      <c r="L92" s="62"/>
    </row>
    <row r="93" spans="1:13" s="2" customFormat="1" ht="60" hidden="1" customHeight="1" x14ac:dyDescent="0.25">
      <c r="A93" s="66" t="s">
        <v>82</v>
      </c>
      <c r="B93" s="66"/>
      <c r="C93" s="66"/>
      <c r="D93" s="66"/>
      <c r="E93" s="66"/>
      <c r="F93" s="16" t="s">
        <v>17</v>
      </c>
      <c r="G93" s="16" t="s">
        <v>65</v>
      </c>
      <c r="H93" s="16" t="s">
        <v>64</v>
      </c>
      <c r="I93" s="16" t="s">
        <v>75</v>
      </c>
      <c r="J93" s="16" t="s">
        <v>71</v>
      </c>
      <c r="K93" s="19" t="s">
        <v>72</v>
      </c>
      <c r="L93" s="25"/>
    </row>
    <row r="94" spans="1:13" s="2" customFormat="1" ht="15.75" hidden="1" thickBot="1" x14ac:dyDescent="0.3">
      <c r="A94" s="61" t="s">
        <v>95</v>
      </c>
      <c r="B94" s="61"/>
      <c r="C94" s="61"/>
      <c r="D94" s="61"/>
      <c r="E94" s="61"/>
      <c r="F94" s="17" t="s">
        <v>39</v>
      </c>
      <c r="G94" s="17"/>
      <c r="H94" s="17"/>
      <c r="I94" s="45">
        <v>0</v>
      </c>
      <c r="J94" s="17">
        <f>J90</f>
        <v>19243</v>
      </c>
      <c r="K94" s="45">
        <f>I94/J94</f>
        <v>0</v>
      </c>
      <c r="L94" s="23"/>
      <c r="M94" s="10"/>
    </row>
    <row r="95" spans="1:13" s="2" customFormat="1" ht="15.75" hidden="1" thickBot="1" x14ac:dyDescent="0.3">
      <c r="A95" s="69" t="s">
        <v>96</v>
      </c>
      <c r="B95" s="70"/>
      <c r="C95" s="70"/>
      <c r="D95" s="70"/>
      <c r="E95" s="70"/>
      <c r="F95" s="70"/>
      <c r="G95" s="70"/>
      <c r="H95" s="70"/>
      <c r="I95" s="48">
        <f>I94</f>
        <v>0</v>
      </c>
      <c r="J95" s="47">
        <f>J94</f>
        <v>19243</v>
      </c>
      <c r="K95" s="48">
        <f>I95/J94</f>
        <v>0</v>
      </c>
      <c r="L95" s="24"/>
      <c r="M95" s="2" t="e">
        <f>I95+#REF!</f>
        <v>#REF!</v>
      </c>
    </row>
    <row r="96" spans="1:13" s="2" customFormat="1" x14ac:dyDescent="0.25">
      <c r="A96" s="62" t="s">
        <v>41</v>
      </c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</row>
    <row r="97" spans="1:12" s="2" customFormat="1" ht="48" customHeight="1" x14ac:dyDescent="0.25">
      <c r="A97" s="74" t="s">
        <v>42</v>
      </c>
      <c r="B97" s="74"/>
      <c r="C97" s="74"/>
      <c r="D97" s="63" t="s">
        <v>43</v>
      </c>
      <c r="E97" s="64"/>
      <c r="F97" s="64"/>
      <c r="G97" s="64"/>
      <c r="H97" s="64"/>
      <c r="I97" s="64"/>
      <c r="J97" s="65"/>
      <c r="K97" s="75" t="s">
        <v>53</v>
      </c>
      <c r="L97" s="76"/>
    </row>
    <row r="98" spans="1:12" s="2" customFormat="1" ht="30.75" thickBot="1" x14ac:dyDescent="0.3">
      <c r="A98" s="17" t="s">
        <v>44</v>
      </c>
      <c r="B98" s="20" t="s">
        <v>45</v>
      </c>
      <c r="C98" s="17" t="s">
        <v>46</v>
      </c>
      <c r="D98" s="17" t="s">
        <v>47</v>
      </c>
      <c r="E98" s="17" t="s">
        <v>48</v>
      </c>
      <c r="F98" s="17" t="s">
        <v>49</v>
      </c>
      <c r="G98" s="17" t="s">
        <v>50</v>
      </c>
      <c r="H98" s="17" t="s">
        <v>101</v>
      </c>
      <c r="I98" s="17" t="s">
        <v>51</v>
      </c>
      <c r="J98" s="17" t="s">
        <v>52</v>
      </c>
      <c r="K98" s="77"/>
      <c r="L98" s="78"/>
    </row>
    <row r="99" spans="1:12" s="2" customFormat="1" ht="15.75" thickBot="1" x14ac:dyDescent="0.3">
      <c r="A99" s="17">
        <f>K45</f>
        <v>194.40996395052747</v>
      </c>
      <c r="B99" s="17"/>
      <c r="C99" s="17"/>
      <c r="D99" s="17">
        <f>K54</f>
        <v>21.973372135321938</v>
      </c>
      <c r="E99" s="17">
        <f>K63</f>
        <v>17.432832718391104</v>
      </c>
      <c r="F99" s="17"/>
      <c r="G99" s="17">
        <f>K79</f>
        <v>1.5590084706126903</v>
      </c>
      <c r="H99" s="17">
        <f>K72</f>
        <v>1.434287792963675</v>
      </c>
      <c r="I99" s="17">
        <f>K85</f>
        <v>40.928413641324113</v>
      </c>
      <c r="J99" s="51">
        <f>K90+K95</f>
        <v>1.9799407576781167</v>
      </c>
      <c r="K99" s="67">
        <f>SUM(A99:J99)</f>
        <v>279.71781946681909</v>
      </c>
      <c r="L99" s="68"/>
    </row>
    <row r="100" spans="1:12" s="2" customFormat="1" x14ac:dyDescent="0.25"/>
    <row r="101" spans="1:12" s="2" customFormat="1" ht="15.75" thickBot="1" x14ac:dyDescent="0.3">
      <c r="A101" s="36" t="s">
        <v>61</v>
      </c>
      <c r="B101" s="36"/>
      <c r="C101" s="36"/>
      <c r="D101" s="36"/>
      <c r="E101" s="36"/>
      <c r="F101" s="36" t="s">
        <v>62</v>
      </c>
      <c r="G101" s="36"/>
    </row>
    <row r="102" spans="1:12" s="2" customFormat="1" ht="15.75" thickBot="1" x14ac:dyDescent="0.3">
      <c r="A102" s="36"/>
      <c r="B102" s="36"/>
      <c r="C102" s="1"/>
      <c r="D102" s="1"/>
      <c r="E102" s="1"/>
      <c r="F102" s="1"/>
      <c r="G102" s="1"/>
      <c r="I102" s="52">
        <f>I90+I85+I79+I72+I63+I54+I45+I95</f>
        <v>5382610</v>
      </c>
      <c r="L102" s="52">
        <f>K99*J90</f>
        <v>5382610</v>
      </c>
    </row>
    <row r="103" spans="1:12" s="2" customFormat="1" x14ac:dyDescent="0.25"/>
    <row r="104" spans="1:12" s="2" customFormat="1" x14ac:dyDescent="0.25">
      <c r="A104" s="36" t="s">
        <v>87</v>
      </c>
      <c r="B104" s="14"/>
    </row>
    <row r="105" spans="1:12" s="2" customFormat="1" x14ac:dyDescent="0.25">
      <c r="A105" s="36" t="s">
        <v>63</v>
      </c>
      <c r="B105" s="14"/>
    </row>
    <row r="107" spans="1:12" x14ac:dyDescent="0.25">
      <c r="H107" s="37"/>
    </row>
  </sheetData>
  <mergeCells count="94">
    <mergeCell ref="A93:E93"/>
    <mergeCell ref="A92:L92"/>
    <mergeCell ref="A94:E94"/>
    <mergeCell ref="A95:H95"/>
    <mergeCell ref="A18:E18"/>
    <mergeCell ref="G18:K18"/>
    <mergeCell ref="A24:E24"/>
    <mergeCell ref="G24:K24"/>
    <mergeCell ref="A25:E25"/>
    <mergeCell ref="G25:K25"/>
    <mergeCell ref="A26:E26"/>
    <mergeCell ref="G26:K26"/>
    <mergeCell ref="A52:E52"/>
    <mergeCell ref="A47:L47"/>
    <mergeCell ref="G21:K21"/>
    <mergeCell ref="A22:E22"/>
    <mergeCell ref="A5:F5"/>
    <mergeCell ref="A27:E27"/>
    <mergeCell ref="G27:K27"/>
    <mergeCell ref="A8:M8"/>
    <mergeCell ref="A9:M9"/>
    <mergeCell ref="A10:M10"/>
    <mergeCell ref="A17:E17"/>
    <mergeCell ref="G17:K17"/>
    <mergeCell ref="A19:E19"/>
    <mergeCell ref="G19:K19"/>
    <mergeCell ref="A20:E20"/>
    <mergeCell ref="G20:K20"/>
    <mergeCell ref="A21:E21"/>
    <mergeCell ref="A23:E23"/>
    <mergeCell ref="G23:K23"/>
    <mergeCell ref="G22:K22"/>
    <mergeCell ref="A62:E62"/>
    <mergeCell ref="A54:H54"/>
    <mergeCell ref="A48:E48"/>
    <mergeCell ref="A49:E49"/>
    <mergeCell ref="A50:E50"/>
    <mergeCell ref="A51:E51"/>
    <mergeCell ref="A60:E60"/>
    <mergeCell ref="A61:E61"/>
    <mergeCell ref="A53:E53"/>
    <mergeCell ref="A56:L56"/>
    <mergeCell ref="A57:E57"/>
    <mergeCell ref="A58:E58"/>
    <mergeCell ref="A44:E44"/>
    <mergeCell ref="A29:E29"/>
    <mergeCell ref="G29:K29"/>
    <mergeCell ref="A30:E30"/>
    <mergeCell ref="G30:K30"/>
    <mergeCell ref="A28:E28"/>
    <mergeCell ref="A31:E31"/>
    <mergeCell ref="G31:K31"/>
    <mergeCell ref="G28:K28"/>
    <mergeCell ref="A34:E34"/>
    <mergeCell ref="A35:E35"/>
    <mergeCell ref="A36:E36"/>
    <mergeCell ref="A37:E37"/>
    <mergeCell ref="A38:E38"/>
    <mergeCell ref="A45:E45"/>
    <mergeCell ref="A39:E39"/>
    <mergeCell ref="A40:E40"/>
    <mergeCell ref="A41:E41"/>
    <mergeCell ref="A42:E42"/>
    <mergeCell ref="A43:E43"/>
    <mergeCell ref="K99:L99"/>
    <mergeCell ref="A63:H63"/>
    <mergeCell ref="A65:L65"/>
    <mergeCell ref="A66:E66"/>
    <mergeCell ref="A67:E67"/>
    <mergeCell ref="A72:H72"/>
    <mergeCell ref="A79:H79"/>
    <mergeCell ref="A96:L96"/>
    <mergeCell ref="A97:C97"/>
    <mergeCell ref="D97:J97"/>
    <mergeCell ref="K97:L98"/>
    <mergeCell ref="A88:E88"/>
    <mergeCell ref="A78:E78"/>
    <mergeCell ref="A90:H90"/>
    <mergeCell ref="A74:L74"/>
    <mergeCell ref="A81:L81"/>
    <mergeCell ref="A85:E85"/>
    <mergeCell ref="A89:E89"/>
    <mergeCell ref="A84:E84"/>
    <mergeCell ref="A87:L87"/>
    <mergeCell ref="A75:E75"/>
    <mergeCell ref="A76:E76"/>
    <mergeCell ref="A82:E82"/>
    <mergeCell ref="A83:E83"/>
    <mergeCell ref="A77:E77"/>
    <mergeCell ref="A59:E59"/>
    <mergeCell ref="A68:E68"/>
    <mergeCell ref="A69:E69"/>
    <mergeCell ref="A70:E70"/>
    <mergeCell ref="A71:E71"/>
  </mergeCells>
  <pageMargins left="0.70866141732283472" right="0.55118110236220474" top="0.55118110236220474" bottom="0.55118110236220474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СВОД</vt:lpstr>
      <vt:lpstr>Услуга №1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2022-01-12T03:58:26Z</dcterms:modified>
</cp:coreProperties>
</file>