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00" windowHeight="11055" activeTab="1"/>
  </bookViews>
  <sheets>
    <sheet name="прил. 1 " sheetId="29" r:id="rId1"/>
    <sheet name="прил 2" sheetId="25" r:id="rId2"/>
    <sheet name="прил 3" sheetId="26" r:id="rId3"/>
    <sheet name="прил 4 экон " sheetId="30" r:id="rId4"/>
    <sheet name="прил 5 экон" sheetId="31" r:id="rId5"/>
    <sheet name="6 и 6а" sheetId="18" r:id="rId6"/>
    <sheet name="прил 7 экон" sheetId="32" r:id="rId7"/>
  </sheets>
  <definedNames>
    <definedName name="Z_05F3FCCA_2212_4C6D_9E9B_C0AD209461AA_.wvu.Cols" localSheetId="0" hidden="1">'прил. 1 '!$I:$N</definedName>
    <definedName name="Z_05F3FCCA_2212_4C6D_9E9B_C0AD209461AA_.wvu.PrintArea" localSheetId="0" hidden="1">'прил. 1 '!$A$2:$H$50</definedName>
    <definedName name="Z_05F3FCCA_2212_4C6D_9E9B_C0AD209461AA_.wvu.PrintTitles" localSheetId="0" hidden="1">'прил. 1 '!$11:$13</definedName>
    <definedName name="Z_05F3FCCA_2212_4C6D_9E9B_C0AD209461AA_.wvu.Rows" localSheetId="0" hidden="1">'прил. 1 '!$6:$6,'прил. 1 '!$17:$18,'прил. 1 '!$20:$21,'прил. 1 '!$25:$26,'прил. 1 '!$33:$34,'прил. 1 '!$36:$37,'прил. 1 '!$39:$40,'прил. 1 '!$45:$46</definedName>
    <definedName name="Z_AB5DE673_CDCB_49E4_AE62_1D3E6440A22C_.wvu.Cols" localSheetId="0" hidden="1">'прил. 1 '!$I:$N</definedName>
    <definedName name="Z_AB5DE673_CDCB_49E4_AE62_1D3E6440A22C_.wvu.PrintArea" localSheetId="0" hidden="1">'прил. 1 '!$A$1:$H$46</definedName>
    <definedName name="Z_AB5DE673_CDCB_49E4_AE62_1D3E6440A22C_.wvu.PrintTitles" localSheetId="0" hidden="1">'прил. 1 '!$11:$13</definedName>
    <definedName name="Z_AB5DE673_CDCB_49E4_AE62_1D3E6440A22C_.wvu.Rows" localSheetId="0" hidden="1">'прил. 1 '!$17:$18,'прил. 1 '!$20:$21,'прил. 1 '!$25:$26,'прил. 1 '!$33:$34,'прил. 1 '!$36:$37,'прил. 1 '!$39:$40,'прил. 1 '!$43:$43,'прил. 1 '!$45:$46</definedName>
    <definedName name="_xlnm.Print_Titles" localSheetId="1">'прил 2'!$12:$13</definedName>
    <definedName name="_xlnm.Print_Titles" localSheetId="3">'прил 4 экон '!$10:$11</definedName>
    <definedName name="_xlnm.Print_Titles" localSheetId="4">'прил 5 экон'!$9:$10</definedName>
    <definedName name="_xlnm.Print_Titles" localSheetId="6">'прил 7 экон'!$10:$12</definedName>
    <definedName name="_xlnm.Print_Titles" localSheetId="0">'прил. 1 '!$11:$13</definedName>
    <definedName name="_xlnm.Print_Area" localSheetId="5">'6 и 6а'!$A$1:$Q$21</definedName>
    <definedName name="_xlnm.Print_Area" localSheetId="1">'прил 2'!$A$1:$J$34</definedName>
    <definedName name="_xlnm.Print_Area" localSheetId="2">'прил 3'!$A$1:$G$21</definedName>
    <definedName name="_xlnm.Print_Area" localSheetId="3">'прил 4 экон '!$A$1:$H$37</definedName>
    <definedName name="_xlnm.Print_Area" localSheetId="6">'прил 7 экон'!$A$1:$F$57</definedName>
    <definedName name="_xlnm.Print_Area" localSheetId="0">'прил. 1 '!$A$2:$O$47</definedName>
  </definedNames>
  <calcPr calcId="124519"/>
</workbook>
</file>

<file path=xl/calcChain.xml><?xml version="1.0" encoding="utf-8"?>
<calcChain xmlns="http://schemas.openxmlformats.org/spreadsheetml/2006/main">
  <c r="F24" i="29"/>
  <c r="O20"/>
  <c r="O17"/>
  <c r="G33" l="1"/>
  <c r="F35" i="30" l="1"/>
  <c r="H33"/>
  <c r="F33"/>
  <c r="G33"/>
  <c r="G25"/>
  <c r="H25"/>
  <c r="F24"/>
  <c r="F18"/>
  <c r="F15"/>
  <c r="C16" i="32"/>
  <c r="C13"/>
  <c r="I14" i="31"/>
  <c r="L34"/>
  <c r="L38"/>
  <c r="L37"/>
  <c r="L36"/>
  <c r="K36"/>
  <c r="J36"/>
  <c r="I36"/>
  <c r="I37"/>
  <c r="J32"/>
  <c r="K32"/>
  <c r="I32"/>
  <c r="I30"/>
  <c r="J29"/>
  <c r="K29"/>
  <c r="I29"/>
  <c r="J25"/>
  <c r="K25"/>
  <c r="J19"/>
  <c r="K19"/>
  <c r="I19"/>
  <c r="L15"/>
  <c r="J15"/>
  <c r="K15"/>
  <c r="I15"/>
  <c r="K43" l="1"/>
  <c r="I43"/>
  <c r="L43"/>
  <c r="J43"/>
  <c r="L44"/>
  <c r="L45"/>
  <c r="L46"/>
  <c r="J42" l="1"/>
  <c r="L39" l="1"/>
  <c r="L40"/>
  <c r="C56" i="32" l="1"/>
  <c r="E52"/>
  <c r="F52"/>
  <c r="D52"/>
  <c r="E54"/>
  <c r="F54"/>
  <c r="D54"/>
  <c r="C52" l="1"/>
  <c r="C54"/>
  <c r="D21"/>
  <c r="L22" i="31"/>
  <c r="L33" l="1"/>
  <c r="I25" l="1"/>
  <c r="F25" i="30"/>
  <c r="E41" i="32"/>
  <c r="F41"/>
  <c r="D41"/>
  <c r="E34"/>
  <c r="F34"/>
  <c r="D34"/>
  <c r="C45"/>
  <c r="C43"/>
  <c r="F27" i="30"/>
  <c r="F23"/>
  <c r="L32" i="31"/>
  <c r="L26"/>
  <c r="C41" i="32" l="1"/>
  <c r="C34"/>
  <c r="L25" i="31"/>
  <c r="H25" i="29"/>
  <c r="G17"/>
  <c r="O24"/>
  <c r="G24"/>
  <c r="D23" i="32"/>
  <c r="E23"/>
  <c r="F23"/>
  <c r="E21"/>
  <c r="F21"/>
  <c r="L16" i="31"/>
  <c r="L17"/>
  <c r="L18"/>
  <c r="E30" i="32"/>
  <c r="F30"/>
  <c r="L20" i="31"/>
  <c r="I21"/>
  <c r="D29" i="32" s="1"/>
  <c r="J21" i="31"/>
  <c r="E29" i="32" s="1"/>
  <c r="E18" s="1"/>
  <c r="K21" i="31"/>
  <c r="F29" i="32" s="1"/>
  <c r="F18" s="1"/>
  <c r="L24" i="31"/>
  <c r="I27"/>
  <c r="J27"/>
  <c r="K27"/>
  <c r="L28"/>
  <c r="J30"/>
  <c r="K30"/>
  <c r="I31"/>
  <c r="J31"/>
  <c r="K31"/>
  <c r="I34"/>
  <c r="J34"/>
  <c r="K34"/>
  <c r="J37"/>
  <c r="K37"/>
  <c r="I38"/>
  <c r="J38"/>
  <c r="K38"/>
  <c r="K42"/>
  <c r="L50"/>
  <c r="C15" i="30"/>
  <c r="D15"/>
  <c r="E15"/>
  <c r="G15"/>
  <c r="H15"/>
  <c r="F16"/>
  <c r="G16"/>
  <c r="H16"/>
  <c r="G18"/>
  <c r="H18"/>
  <c r="F19"/>
  <c r="G19"/>
  <c r="H19"/>
  <c r="D23"/>
  <c r="E23"/>
  <c r="G23"/>
  <c r="H23"/>
  <c r="G24"/>
  <c r="H24"/>
  <c r="G27"/>
  <c r="H27"/>
  <c r="F29"/>
  <c r="G29"/>
  <c r="H29"/>
  <c r="G35"/>
  <c r="H35"/>
  <c r="O39" i="29"/>
  <c r="H39"/>
  <c r="O36"/>
  <c r="H36"/>
  <c r="O33"/>
  <c r="H33"/>
  <c r="H17"/>
  <c r="H20"/>
  <c r="D49" i="32" l="1"/>
  <c r="I42" i="31"/>
  <c r="J14"/>
  <c r="J12" s="1"/>
  <c r="K14"/>
  <c r="D27" i="32"/>
  <c r="F49"/>
  <c r="F47" s="1"/>
  <c r="E49"/>
  <c r="E47" s="1"/>
  <c r="F38"/>
  <c r="F36" s="1"/>
  <c r="E38"/>
  <c r="E36" s="1"/>
  <c r="D38"/>
  <c r="C29"/>
  <c r="D18"/>
  <c r="C18" s="1"/>
  <c r="D30"/>
  <c r="C30" s="1"/>
  <c r="F27"/>
  <c r="F25" s="1"/>
  <c r="E27"/>
  <c r="E25" s="1"/>
  <c r="C21"/>
  <c r="C23"/>
  <c r="L42" i="31"/>
  <c r="L30"/>
  <c r="L19"/>
  <c r="L31"/>
  <c r="L29"/>
  <c r="F19" i="32"/>
  <c r="L27" i="31"/>
  <c r="L21"/>
  <c r="E19" i="32"/>
  <c r="F16" l="1"/>
  <c r="I12" i="31"/>
  <c r="F13" i="32"/>
  <c r="D47"/>
  <c r="C49"/>
  <c r="C47" s="1"/>
  <c r="E16"/>
  <c r="D19"/>
  <c r="L14" i="31"/>
  <c r="L12" s="1"/>
  <c r="D16" i="32"/>
  <c r="D13" s="1"/>
  <c r="E13"/>
  <c r="D36"/>
  <c r="C36" s="1"/>
  <c r="C38"/>
  <c r="C27"/>
  <c r="D25"/>
  <c r="C25" s="1"/>
  <c r="C19"/>
  <c r="K12" i="31"/>
  <c r="L40" i="29"/>
  <c r="K40"/>
  <c r="J40"/>
  <c r="I40"/>
  <c r="G39"/>
  <c r="F39"/>
  <c r="L37"/>
  <c r="K37"/>
  <c r="J37"/>
  <c r="I37"/>
  <c r="G36"/>
  <c r="F36"/>
  <c r="L34"/>
  <c r="K34"/>
  <c r="J34"/>
  <c r="I34"/>
  <c r="F33"/>
  <c r="I33"/>
  <c r="L26"/>
  <c r="K26"/>
  <c r="J26"/>
  <c r="I26"/>
  <c r="K25"/>
  <c r="L21"/>
  <c r="K21"/>
  <c r="J21"/>
  <c r="I21"/>
  <c r="G20"/>
  <c r="F20"/>
  <c r="L18"/>
  <c r="K18"/>
  <c r="J18"/>
  <c r="I18"/>
  <c r="I17"/>
  <c r="F17"/>
  <c r="J17" s="1"/>
  <c r="L15"/>
  <c r="K15"/>
  <c r="J15"/>
  <c r="I15"/>
  <c r="L25" l="1"/>
  <c r="H24"/>
  <c r="K17"/>
  <c r="L17"/>
  <c r="I20"/>
  <c r="J20"/>
  <c r="K20"/>
  <c r="L20"/>
  <c r="I25"/>
  <c r="J33"/>
  <c r="K33"/>
  <c r="L33"/>
  <c r="I36"/>
  <c r="J36"/>
  <c r="K36"/>
  <c r="L36"/>
  <c r="I39"/>
  <c r="J39"/>
  <c r="K39"/>
  <c r="L39"/>
  <c r="J25"/>
</calcChain>
</file>

<file path=xl/sharedStrings.xml><?xml version="1.0" encoding="utf-8"?>
<sst xmlns="http://schemas.openxmlformats.org/spreadsheetml/2006/main" count="552" uniqueCount="329">
  <si>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</si>
  <si>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</si>
  <si>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</si>
  <si>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</si>
  <si>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</si>
  <si>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</si>
  <si>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</si>
  <si>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</si>
  <si>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</si>
  <si>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</si>
  <si>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</si>
  <si>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</si>
  <si>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</si>
  <si>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</si>
  <si>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</si>
  <si>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</si>
  <si>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</si>
  <si>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</si>
  <si>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</si>
  <si>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</si>
  <si>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</si>
  <si>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</si>
  <si>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</si>
  <si>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</si>
  <si>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</si>
  <si>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</si>
  <si>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</si>
  <si>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</si>
  <si>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</si>
  <si>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</si>
  <si>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</si>
  <si>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</si>
  <si>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</si>
  <si>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</si>
  <si>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</si>
  <si>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</si>
  <si>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</si>
  <si>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</si>
  <si>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</si>
  <si>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</si>
  <si>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</si>
  <si>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</si>
  <si>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</si>
  <si>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</si>
  <si>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Расходы бюджета на оказание муниципальной услуги (работы),  тыс. рублей</t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</si>
  <si>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</si>
  <si>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</si>
  <si>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</si>
  <si>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</si>
  <si>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</si>
  <si>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</si>
  <si>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</si>
  <si>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1.3.1</t>
  </si>
  <si>
    <t>1.3.2</t>
  </si>
  <si>
    <t>Муниципальная программа «Молодежь города Назарово в XXI веке»</t>
  </si>
  <si>
    <t>Обеспечение деятельности (оказание услуг) подведомственных учреждений за счет средств от приносящей доход деятельности</t>
  </si>
  <si>
    <t>0707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</si>
  <si>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благоустройство")</t>
  </si>
  <si>
    <t xml:space="preserve">Проведение мероприятий для детей и молодежи, в том числе:  </t>
  </si>
  <si>
    <t>0614701</t>
  </si>
  <si>
    <t>611</t>
  </si>
  <si>
    <t>1.3.3</t>
  </si>
  <si>
    <t>1003</t>
  </si>
  <si>
    <t>Подпрограмма 1 «Вовлечение молодежи города Назарово в социальную практику»</t>
  </si>
  <si>
    <t>Подпрограмма 2 «Патриотическое воспитание молодежи Красноярского края»</t>
  </si>
  <si>
    <t>расходы за счет целевых пожертвований (ТОС, СУЭК)</t>
  </si>
  <si>
    <t>Подпрограмма 3 «Обеспечение жильем молодых семей в городе Назарово»</t>
  </si>
  <si>
    <t>3.1.</t>
  </si>
  <si>
    <t>3.2.</t>
  </si>
  <si>
    <t>Муниципальная  программа "Молодежь города Назарово в XXI веке"</t>
  </si>
  <si>
    <t>1.</t>
  </si>
  <si>
    <t>ед.</t>
  </si>
  <si>
    <t>2.</t>
  </si>
  <si>
    <t>3.</t>
  </si>
  <si>
    <t>Задача 1   Создание условий успешной социализации и эффективной самореализации молодежи города Назарово</t>
  </si>
  <si>
    <t xml:space="preserve">Подпрограмма 1 "Вовлечение молодежи города Назарово в социальную практику" </t>
  </si>
  <si>
    <t>1.4.</t>
  </si>
  <si>
    <t>чел.</t>
  </si>
  <si>
    <t>Задача 2. Создание условий для дальнейшего развития и совершенствования системы патриотического воспитания</t>
  </si>
  <si>
    <t>Подпрограмма 2 "Патриотическое воспитание молодежи города Назарово"</t>
  </si>
  <si>
    <t>2.1.</t>
  </si>
  <si>
    <t>2.2.</t>
  </si>
  <si>
    <t>2.3.</t>
  </si>
  <si>
    <t>Задача 3. Муниципальная поддержка в решении жилищной проблемы молодых семей, признанных в установленном порядке нуждающимися в улучшении жилищных условий</t>
  </si>
  <si>
    <t xml:space="preserve">Подпрограмма 3.   «Обеспечение жильем молодых семей в городе Назарово» </t>
  </si>
  <si>
    <t>Обеспечение деятельности (оказание услуг) подведомственного учреждения(МБУ "ММЦ "Бригантина")</t>
  </si>
  <si>
    <t>1.5.</t>
  </si>
  <si>
    <t>Поддержка муниципальных программ по работе с молодежью</t>
  </si>
  <si>
    <t>1.6.</t>
  </si>
  <si>
    <t>Формировнаие условий для гражданского становления молодежи, ее социально политической активности, поддержка гражданских инициатив</t>
  </si>
  <si>
    <t>Поддержка молодых граждан в сфере занятости, трудового воспитания, профориентации, оздоровления, отдыха детей, подростков и молодёжи</t>
  </si>
  <si>
    <t xml:space="preserve">Профилактика безнадзорности и правонарушений среди несовершеннолетних гражданн </t>
  </si>
  <si>
    <t>Поддержка молодых семей</t>
  </si>
  <si>
    <t>Кадровое обеспечение, развитие инфраструктуры по реализации молодёжной политики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</si>
  <si>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</si>
  <si>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субкультур, в том числе:</t>
  </si>
  <si>
    <t>Поддержка инновационной деятельности молодежи и молодежного предпринимательства</t>
  </si>
  <si>
    <t>Мероприятия направленные на развитие молодежных патриотических объединений и клубов города Назарово</t>
  </si>
  <si>
    <t>Мероприятия направленные на развитие добровольческого движения на территории города Назарово</t>
  </si>
  <si>
    <t>Подпрограмма 3  «Обеспечение жильем молодых семей в городе Назарово»</t>
  </si>
  <si>
    <t>Предоставление социальной выплат молодым семьям на приобретение жилья или строительство индивидуального жилого дома</t>
  </si>
  <si>
    <t>Количество молодых людей, получивших консультативную помощь</t>
  </si>
  <si>
    <t>Приложение 2</t>
  </si>
  <si>
    <t>Количество груповых лекций</t>
  </si>
  <si>
    <t>Работа "Организация досуга молодежи в том числе организация и проведение конкурсов, фестивалей, выставок, треннингов, благотворительных акций, культурно- досуговых, военно-патриотических, информационно-рекламных, спортивно-туристических, оздоровительных и развлекательных мероприятий"</t>
  </si>
  <si>
    <t>Количество мероприятий</t>
  </si>
  <si>
    <t>Работа "Организация молодежных объединений, клубов, студий, исходя из потребности молодежи"</t>
  </si>
  <si>
    <t>Количество молодежных объединений, клубов, студий</t>
  </si>
  <si>
    <t xml:space="preserve">Подпрограмма 1 «Вовлечение молодежи города Назарово в социальную практику» </t>
  </si>
  <si>
    <t>Поддержка одарённой, талантливой молодёжи,  молодежного творчества и молодежных субкультур</t>
  </si>
  <si>
    <t xml:space="preserve">Поддержка деятельности муниципальных молодежных центров </t>
  </si>
  <si>
    <t>к муниципальной программе</t>
  </si>
  <si>
    <t>"Молодежь города Назарово в XXI веке"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</si>
  <si>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</si>
  <si>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</si>
  <si>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</si>
  <si>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</si>
  <si>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</si>
  <si>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</si>
  <si>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</si>
  <si>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</si>
  <si>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</si>
  <si>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</si>
  <si>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</si>
  <si>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</si>
  <si>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</si>
  <si>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</si>
  <si>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Расходы, годы</t>
  </si>
  <si>
    <t>Статус</t>
  </si>
  <si>
    <t>Муниципальная программа</t>
  </si>
  <si>
    <t>Подпрограмма 1</t>
  </si>
  <si>
    <t>Подпрограмма 2</t>
  </si>
  <si>
    <t>Подпрограмма 3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</si>
  <si>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</si>
  <si>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</si>
  <si>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</si>
  <si>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</si>
  <si>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>ПРОГНОЗ</t>
  </si>
  <si>
    <t xml:space="preserve">сводных показателей муниципальных заданий на оказание муниципальных услуг 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</si>
  <si>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</si>
  <si>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</si>
  <si>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</si>
  <si>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</si>
  <si>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х</t>
  </si>
  <si>
    <t>Проведение мероприятий для детей и молодежи, в т.ч.:</t>
  </si>
  <si>
    <t>Всего по программе:</t>
  </si>
  <si>
    <t>Подпрограмма 3 "Обеспечение жильем молодых семей в городе Назарово"</t>
  </si>
  <si>
    <t>Подпрограмма 2 "Патриотическое воспитание молодежи Красноярского края"</t>
  </si>
  <si>
    <t>0611022</t>
  </si>
  <si>
    <t>1.1.2.</t>
  </si>
  <si>
    <t>1.1.3.</t>
  </si>
  <si>
    <t>1.1.1.</t>
  </si>
  <si>
    <t>1.1.4.</t>
  </si>
  <si>
    <t>1.1.5.</t>
  </si>
  <si>
    <t>1.1.6.</t>
  </si>
  <si>
    <t>1.1.7.</t>
  </si>
  <si>
    <t>0617457</t>
  </si>
  <si>
    <t>(выполнение работ) муниципальными учреждениями по муниципальной программе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</si>
  <si>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</si>
  <si>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0610000810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</si>
  <si>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</si>
  <si>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0610010430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</si>
  <si>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</si>
  <si>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</si>
  <si>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>0610074560</t>
  </si>
  <si>
    <t>0610088100</t>
  </si>
  <si>
    <t>0610088110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</si>
  <si>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благоустройство", благотворительный фонд "Сибирская ренерирующая компания- согреваем сердца")</t>
  </si>
  <si>
    <t>0610047010</t>
  </si>
  <si>
    <t>Проведение конкурса социальных проектов "За чистоту , комфорт и благоустройство" в т.ч. кредиторская задолженность за 2015 год</t>
  </si>
  <si>
    <t>Поддержка молодых граждан в сфере занятости, трудового воспитания,  профориентации, оздоровления, отдыха детей, подростков и молодежи</t>
  </si>
  <si>
    <t>Профилактика безнадзорности и правонарушений среди несовершеннолетних граждан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</si>
  <si>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</si>
  <si>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0620047110</t>
  </si>
  <si>
    <t>0620047120</t>
  </si>
  <si>
    <t>06300L0200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</si>
  <si>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</si>
  <si>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>06300R0200</t>
  </si>
  <si>
    <t>162</t>
  </si>
  <si>
    <t>322</t>
  </si>
  <si>
    <t>1.1.8</t>
  </si>
  <si>
    <t>1.1.9.</t>
  </si>
  <si>
    <t>1.1.9.1</t>
  </si>
  <si>
    <t>1.1.9.2.</t>
  </si>
  <si>
    <t>1.1.9.3.</t>
  </si>
  <si>
    <t>1.1.9.4.</t>
  </si>
  <si>
    <t>1.1.9.5.</t>
  </si>
  <si>
    <t>1.1.9.6.</t>
  </si>
  <si>
    <t>1.1.9.7.</t>
  </si>
  <si>
    <t>1.1.9.8.</t>
  </si>
  <si>
    <t>0630050200</t>
  </si>
  <si>
    <t>0610010210</t>
  </si>
  <si>
    <t>Расходы на мероприятия подпрограммы "Обеспечение жильем молодых семей" федеральной целевой программы "Жилище" на 2015 - 2020 годы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</si>
  <si>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</si>
  <si>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2018 год</t>
  </si>
  <si>
    <t>плановый период</t>
  </si>
  <si>
    <t>Реализация в полном объеме краевой субсидии на поддержку деятельности молодежного центра</t>
  </si>
  <si>
    <t>Возврат денежных средств краевой субсидии в полном объеме</t>
  </si>
  <si>
    <t>Проведение не менее 200 общегородских мероприятий</t>
  </si>
  <si>
    <t>Погашение оставшейся кредиторской задожности</t>
  </si>
  <si>
    <t>Проведение не менее 2х акций в месяц в течение года</t>
  </si>
  <si>
    <t>Освещение деятельности молодежного центра в социальных сетях, печать молодежного журнала "Let’s go", публикации статей и заметок в городских газетах</t>
  </si>
  <si>
    <t>Выдача свидетельств по предоставленной выписке</t>
  </si>
  <si>
    <t xml:space="preserve">Профилактика безнадзорности и правонарушений среди несовершеннолетних граждан </t>
  </si>
  <si>
    <t>Обеспечение деятельности (оказание услуг) подведомственного учреждения (МБУ "ММЦ "Бригантина")</t>
  </si>
  <si>
    <t>Проведение конкурса социальных проктов "За чистоту, комфорт и благоустройство"</t>
  </si>
  <si>
    <t>Проведение не менее 40 мероприятий за счет местного бюджета и  не менее 56 за счет краевого</t>
  </si>
  <si>
    <t xml:space="preserve">Реализация Муниципальной программы в полном объеме </t>
  </si>
  <si>
    <t>Не выполнение муниципального задания в 100 % объеме</t>
  </si>
  <si>
    <t>Формирование условий для гражданского становления молодежи, ее социально политической активности, поддержка гражданских инициатив</t>
  </si>
  <si>
    <t>Выполнение муниципального задания в 100 % объеме</t>
  </si>
  <si>
    <t>Проведение не менее 7 мероприятий</t>
  </si>
  <si>
    <t>Проведение мероприятий консультационной направленности, тренингов, круглых столов, информационных опросов (всего: 3260 шт.)</t>
  </si>
  <si>
    <t>Проведение мероприятий и акций на улицах города</t>
  </si>
  <si>
    <t>Проведение военно-патриотических мероприятий, семинаров, акций, слетов, игр, круглых столов и др. (25 шт)</t>
  </si>
  <si>
    <t>1.6.1.</t>
  </si>
  <si>
    <t>1.6.1.1.</t>
  </si>
  <si>
    <t>1.6.2.</t>
  </si>
  <si>
    <t>1.6.3.</t>
  </si>
  <si>
    <t>1.6.6.</t>
  </si>
  <si>
    <t>1.6.8.</t>
  </si>
  <si>
    <t>сокращение
количества рабочих мест для несовершеннолетних граждан, проживающих в городе Назарово</t>
  </si>
  <si>
    <t>Уменьшение количества рабочих мест для несовршеннолетних граждан, проживающих в городе Назарово, количества созданных рабочих мест для студентов и обучающихся в государственных образовательных учреждениях профессионального образования на территории города Назарово, количества несовршеннолетних граждан, проживающих в городе Назарово, принявших участие в профильных палаточных лагерях</t>
  </si>
  <si>
    <t xml:space="preserve">
объектов капитального строительства на текущий финансовый год
(за счет всех источников финансирования)
</t>
  </si>
  <si>
    <t>Снижение роли семьи в формировании личности. Уменьшение доли молодежи, проживающей в городе Назарово, получившей информационные услуги</t>
  </si>
  <si>
    <t>1.6.7.</t>
  </si>
  <si>
    <t>Уменьшение количества поддержаных социально-экономических проектов, реализуемых молодежью края на территории города Назарово</t>
  </si>
  <si>
    <t>1.6.5.</t>
  </si>
  <si>
    <t>сокращение кадрового состава</t>
  </si>
  <si>
    <t>Повлечет уменьшение количества мероприятий консультационной направленности, тренингов, круглых столов, информационных опросов</t>
  </si>
  <si>
    <t>1.6.4.</t>
  </si>
  <si>
    <t>Прохождение курсов повышения квалификации специалистами "МБУ "ММЦ" Бригантина" г. Назарово, сохранение кадрового состава - не более 24,5 ставок</t>
  </si>
  <si>
    <t>Снижение уровня осведомленности о проводимых мероприятиях, деятельности МЦ, доли молодежи, проживающей в городе Назарово, получившей информационные услуги</t>
  </si>
  <si>
    <t>Проведение на территории города не менее 25 досуговых мероприятий</t>
  </si>
  <si>
    <t>Повлечет уменьшение досуговых мероприятий</t>
  </si>
  <si>
    <t>Сокращение количества военно-патриотических мероприятий, семинаров, акций, слетов, игр, круглых столов и др.</t>
  </si>
  <si>
    <t>Уменьшение мероприятий и акций на улицах города</t>
  </si>
  <si>
    <t>Сокращение финансироввания подпрограммы 3: «Обеспечение жильем молодых семей в городе Назарово»</t>
  </si>
  <si>
    <t>Оказание платных услуг на сумму 65 тыс.руб.</t>
  </si>
  <si>
    <t xml:space="preserve"> </t>
  </si>
  <si>
    <t>Проведение не менее 10 мероприятий</t>
  </si>
  <si>
    <t>Приложение 6</t>
  </si>
  <si>
    <t>Приложение 1</t>
  </si>
  <si>
    <t>Работа "Оказание бесплатной медико-психологической, юридической помощи молодежи в том числе: консультационные услуги, в том числе по телефону "Доверие", лекции, иная детяльность, не являющаяся муниципальными услугами социальных служб"</t>
  </si>
  <si>
    <t>Наименование объекта*</t>
  </si>
  <si>
    <t xml:space="preserve">СВЕДЕНИЯ  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</si>
  <si>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</si>
  <si>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</si>
  <si>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</si>
  <si>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</si>
  <si>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</si>
  <si>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</si>
  <si>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</si>
  <si>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Целевой индикатор 1                 Количество поддержанных социально-экономических проектов, реализуемых молодежью края на территории города Назарово (кроме проектов ТОС)</t>
  </si>
  <si>
    <t xml:space="preserve">Протоколы защиты проектов </t>
  </si>
  <si>
    <t>Целевой индикатор 2    
Удельный вес  молодых граждан, проживающих в городе Назарово, вовлеченных в реализацию социально-экономических проектов города Назарово</t>
  </si>
  <si>
    <t>Ведомственная отчетность</t>
  </si>
  <si>
    <t>Все категории участников инфраструктурных проектов</t>
  </si>
  <si>
    <t>рост 328 чел к 2015 году??</t>
  </si>
  <si>
    <t>Численность молодежи в возрасте от 14 до 30 лет в городе Назарово на отчетный период</t>
  </si>
  <si>
    <t>снижение численности</t>
  </si>
  <si>
    <t>Целевой индикатор 3
Удельный вес благополучателей - граждан, проживающих в городе Назарово, получающих безвозмездные услуги от участников молодежных социально-экономических проектов</t>
  </si>
  <si>
    <t>Журнал учета (раздел: количество человек, принявших участие в мероприятиях)</t>
  </si>
  <si>
    <t>Колличество человек, принявших участие в мероприятиях за отчетный период</t>
  </si>
  <si>
    <t>Численность населения  в городе Назарово на отчетный период</t>
  </si>
  <si>
    <t>интернет ресурс:https://vk.com/id211792973, публикации статей</t>
  </si>
  <si>
    <t>Количество друзей на странице в социальных сетях «Бригантина Назарова (центр)» (ссылка на интернет ресурс:https://vk.com/id211792973) на отчетный период</t>
  </si>
  <si>
    <t>Численность молодежи в возрасте от 14 до 30 лет   в городе Назарово на отчетный период</t>
  </si>
  <si>
    <t>Показатель результативности 2
Количество созданных рабочих мест для несовершеннолетних граждан, проживающих в городе Назарово</t>
  </si>
  <si>
    <t>Протоколы краевого и муниципального конкурсов проектов по трудовому воспитанию</t>
  </si>
  <si>
    <t>Показатель результативности 5
Удельный вес молодых граждан, проживающих в городе Назарово, вовлеченных в изучение истории Отечества, краеведческую деятельность, в их общей численности</t>
  </si>
  <si>
    <t>Официальный список участников клубов краеведения и изучения истории Отества</t>
  </si>
  <si>
    <t>Количество участников клубов краеведения и изучения истории Отечества</t>
  </si>
  <si>
    <t>Показатель результативности 6
Удельный вес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</t>
  </si>
  <si>
    <t>Официальный список участников ВПО «Патриот-экстрим», пейнтбольного клуба «Сибирский легион», клуба исторической реконструкции, заверенный директором МБУ «ММЦ «Бригантина» г. Назарово</t>
  </si>
  <si>
    <t>Количество участников ВПО «Патриот-экстрим», пейнтбольного клуба «Сибирский легион», клуба исторической реконструкции</t>
  </si>
  <si>
    <t>Показатель результативности 7
Удельный вес молодых граждан, проживающих в городе Назарово, вовлеченных в добровольческую деятельность, в их общей численности</t>
  </si>
  <si>
    <t>Официальный список участников квестов, акций и иных мероприятий добровольческой направленности</t>
  </si>
  <si>
    <t>Количество участников мероприятий добровольческой направленности</t>
  </si>
  <si>
    <t>3.1</t>
  </si>
  <si>
    <t>Показатель результативности 8                              Молодые семьи, получившие социальную выплату (нарастающим итогом)</t>
  </si>
  <si>
    <t>Показатель результативности 9
Доля молодых семей, реализовавших свои права  по выданным свидетельствам к количеству получивших свидетельства о выделении социальных выплат (нарастающим итогом)</t>
  </si>
  <si>
    <t>молодые семьи, реализовавшие свои права</t>
  </si>
  <si>
    <t>выдали свидетельств</t>
  </si>
  <si>
    <t xml:space="preserve">Поддержка одарённой, талантливой молодёжи,  молодежного творчества и молодежных субкультур: </t>
  </si>
  <si>
    <t>1.2.3</t>
  </si>
  <si>
    <t>1.2.4</t>
  </si>
  <si>
    <t>Развитие системы патриотического воспитания в рамках деятельности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</si>
  <si>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0620074540</t>
  </si>
  <si>
    <t>Развитие системы патриотического воспитания в рамках деятельности молодежных центров за счет средств местного бюджета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</si>
  <si>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>06200S4540</t>
  </si>
  <si>
    <t>2019 год</t>
  </si>
  <si>
    <t>01.01.2017</t>
  </si>
  <si>
    <t>* На 2017 год объекты капитального строительства отсутствуют</t>
  </si>
  <si>
    <t>Показатель результативности 1                                                    Доля молодежи, проживающей в городе Назарово, получившей информационные услуги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</si>
  <si>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</si>
  <si>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</si>
  <si>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Показатель результативности 3
Количество студентов  временно трудоустроенных  в каникулярный период</t>
  </si>
  <si>
    <t>на 2017 год и плановый период 2018-2019 годы</t>
  </si>
  <si>
    <t>Показатель результативности 5  "Удельный весмолодых граждан, проживающих в городе Назарово, вовлеченных в изучение истории Отечества, краеведческую деятельность, в их общей численности";                     показатель результативности 6
"Удельный вес  молодых граждан, проживающих в городе Назарово, являющихся членами или участниками патриотических объединений города, участниками клубов патриотического воспитания муниципальных учреждений города, прошедших подготовку к военной службе в Вооруженных Силах Российской Федерации, в их общей численности"</t>
  </si>
  <si>
    <t>Показатель результативности 1 "Доля молодежи, получившей информационные услуги"</t>
  </si>
  <si>
    <t>Показатель результативности 7
"Удельный вес молодых граждан, проживающих в городе Назарово, вовлеченных в добровольческую деятельность, в их общей численности"</t>
  </si>
  <si>
    <t>Показатель результативности 8 "Молодые семьи, получивщие социальную выплату (нарастающим итогом)</t>
  </si>
  <si>
    <t>Показатель результативности 2 "Количество созданных рабочих мест для несовершеннолетних граждан, проживающих в городе Назарово</t>
  </si>
  <si>
    <t>Показатель результативности 3 "Количество студентов  временно трудоустроенных  в каникулярный период";   показатель результативности 4 "Количество несовершеннолетних граждан, проживающих в городе Назарово, принявших участие в профильных палаточных лагерях"</t>
  </si>
  <si>
    <t>Все показатели Программы</t>
  </si>
  <si>
    <t>Кредиторская задолженность 2016 г.</t>
  </si>
  <si>
    <t>1.1.9.9</t>
  </si>
  <si>
    <t>Приложение 4</t>
  </si>
  <si>
    <t>Приложение 5</t>
  </si>
  <si>
    <t>Приложение 7</t>
  </si>
  <si>
    <t>1.3.4</t>
  </si>
  <si>
    <t>на 2018 год и плановый период 2019-2020 годы</t>
  </si>
  <si>
    <t>очередной финансовый год 2018</t>
  </si>
  <si>
    <t>первый год планового периода 2019</t>
  </si>
  <si>
    <t>второй год планового периода 2020</t>
  </si>
  <si>
    <t xml:space="preserve"> 2019 г.</t>
  </si>
  <si>
    <t>2020 г.</t>
  </si>
  <si>
    <t xml:space="preserve">Кредиторская задолженность </t>
  </si>
  <si>
    <t>2020 год</t>
  </si>
  <si>
    <t>Предоставление (софинансирование) социальных выплат молодым семьям на приобретение жилья или строительство индивидуального жилого дома в рамках подпрограммы "Обеспечение жильем молодых семей в городе Назарово" муниципальной программы г. Назарово "Молодежь города Назарово в ХХ1 веке"</t>
  </si>
  <si>
    <t xml:space="preserve">итого за период </t>
  </si>
  <si>
    <t>Формирование условий для гражданского становления молодежи, ее социально политической активности, поддержка гражданских инициатив (софинансирование)</t>
  </si>
  <si>
    <t>Кредиторская задолженность</t>
  </si>
  <si>
    <t xml:space="preserve">                                                                                                                             на 2018 год и плановый период 2019-2020 годы</t>
  </si>
  <si>
    <t>Показатель результативности 4                            Количество несовершеннолетних граждан, проживающих в городе Назарово, принявших участие в профильных  лагерях</t>
  </si>
  <si>
    <t>Списки участников ТИМ ЮНИОР, МЛДД Алтай</t>
  </si>
  <si>
    <t>31.12.2018</t>
  </si>
  <si>
    <t>01.01.2018</t>
  </si>
</sst>
</file>

<file path=xl/styles.xml><?xml version="1.0" encoding="utf-8"?>
<styleSheet xmlns="http://schemas.openxmlformats.org/spreadsheetml/2006/main">
  <numFmts count="6">
    <numFmt numFmtId="164" formatCode="0.0"/>
    <numFmt numFmtId="165" formatCode="?"/>
    <numFmt numFmtId="166" formatCode="#,##0.000"/>
    <numFmt numFmtId="167" formatCode="#,##0.0000"/>
    <numFmt numFmtId="168" formatCode="#,##0.00000"/>
    <numFmt numFmtId="169" formatCode="0.00000"/>
  </numFmts>
  <fonts count="4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"/>
      <charset val="204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A9F9C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52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Border="1"/>
    <xf numFmtId="0" fontId="23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6" fillId="3" borderId="3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4" fillId="0" borderId="3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top" wrapText="1"/>
    </xf>
    <xf numFmtId="49" fontId="12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3" fillId="0" borderId="0" xfId="0" applyFont="1"/>
    <xf numFmtId="0" fontId="23" fillId="6" borderId="1" xfId="0" applyFont="1" applyFill="1" applyBorder="1" applyAlignment="1">
      <alignment vertical="top" wrapText="1"/>
    </xf>
    <xf numFmtId="0" fontId="23" fillId="7" borderId="1" xfId="0" applyFont="1" applyFill="1" applyBorder="1" applyAlignment="1">
      <alignment vertical="top" wrapText="1"/>
    </xf>
    <xf numFmtId="0" fontId="23" fillId="8" borderId="1" xfId="0" applyFont="1" applyFill="1" applyBorder="1" applyAlignment="1">
      <alignment vertical="top" wrapText="1"/>
    </xf>
    <xf numFmtId="0" fontId="23" fillId="5" borderId="1" xfId="0" applyFont="1" applyFill="1" applyBorder="1" applyAlignment="1">
      <alignment vertical="top" wrapText="1"/>
    </xf>
    <xf numFmtId="0" fontId="25" fillId="9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6" fillId="10" borderId="3" xfId="0" applyFont="1" applyFill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vertical="top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8" fontId="19" fillId="0" borderId="1" xfId="0" applyNumberFormat="1" applyFont="1" applyBorder="1" applyAlignment="1">
      <alignment horizontal="center" vertical="center" wrapText="1"/>
    </xf>
    <xf numFmtId="168" fontId="19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center" vertical="top" wrapText="1"/>
    </xf>
    <xf numFmtId="0" fontId="11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justify" vertical="top" wrapText="1"/>
    </xf>
    <xf numFmtId="4" fontId="12" fillId="2" borderId="5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49" fontId="12" fillId="0" borderId="1" xfId="0" applyNumberFormat="1" applyFont="1" applyBorder="1"/>
    <xf numFmtId="165" fontId="7" fillId="0" borderId="15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11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4" fillId="0" borderId="0" xfId="0" applyFont="1" applyAlignment="1">
      <alignment horizontal="left" indent="15"/>
    </xf>
    <xf numFmtId="0" fontId="35" fillId="0" borderId="0" xfId="0" applyFont="1"/>
    <xf numFmtId="0" fontId="36" fillId="0" borderId="0" xfId="0" applyFont="1"/>
    <xf numFmtId="0" fontId="2" fillId="0" borderId="3" xfId="0" applyFont="1" applyBorder="1" applyAlignment="1">
      <alignment horizontal="left" vertical="top" wrapText="1"/>
    </xf>
    <xf numFmtId="0" fontId="36" fillId="0" borderId="1" xfId="0" applyFont="1" applyBorder="1"/>
    <xf numFmtId="0" fontId="2" fillId="2" borderId="0" xfId="0" applyFont="1" applyFill="1"/>
    <xf numFmtId="0" fontId="2" fillId="0" borderId="0" xfId="0" applyFont="1" applyAlignment="1">
      <alignment horizontal="right" vertical="center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" fontId="2" fillId="13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left" vertical="top" wrapText="1"/>
    </xf>
    <xf numFmtId="0" fontId="7" fillId="1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7" fillId="13" borderId="1" xfId="0" applyNumberFormat="1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 wrapText="1"/>
    </xf>
    <xf numFmtId="1" fontId="3" fillId="11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/>
    <xf numFmtId="0" fontId="2" fillId="13" borderId="0" xfId="0" applyFont="1" applyFill="1"/>
    <xf numFmtId="0" fontId="2" fillId="13" borderId="1" xfId="0" applyFont="1" applyFill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" fontId="10" fillId="13" borderId="1" xfId="0" applyNumberFormat="1" applyFont="1" applyFill="1" applyBorder="1" applyAlignment="1">
      <alignment horizontal="center" vertical="center" wrapText="1"/>
    </xf>
    <xf numFmtId="49" fontId="9" fillId="14" borderId="1" xfId="0" applyNumberFormat="1" applyFont="1" applyFill="1" applyBorder="1" applyAlignment="1">
      <alignment vertical="center" wrapText="1"/>
    </xf>
    <xf numFmtId="0" fontId="9" fillId="14" borderId="1" xfId="0" applyFont="1" applyFill="1" applyBorder="1" applyAlignment="1">
      <alignment vertical="top" wrapText="1"/>
    </xf>
    <xf numFmtId="0" fontId="9" fillId="12" borderId="1" xfId="0" applyFont="1" applyFill="1" applyBorder="1" applyAlignment="1">
      <alignment vertical="top" wrapText="1"/>
    </xf>
    <xf numFmtId="0" fontId="9" fillId="1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49" fontId="7" fillId="13" borderId="1" xfId="0" applyNumberFormat="1" applyFont="1" applyFill="1" applyBorder="1" applyAlignment="1">
      <alignment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37" fillId="13" borderId="1" xfId="0" applyFont="1" applyFill="1" applyBorder="1" applyAlignment="1">
      <alignment horizontal="center" vertical="center" wrapText="1"/>
    </xf>
    <xf numFmtId="1" fontId="14" fillId="13" borderId="1" xfId="0" applyNumberFormat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left" vertical="top" wrapText="1"/>
    </xf>
    <xf numFmtId="0" fontId="2" fillId="13" borderId="1" xfId="0" applyFont="1" applyFill="1" applyBorder="1" applyAlignment="1">
      <alignment vertical="center"/>
    </xf>
    <xf numFmtId="0" fontId="12" fillId="13" borderId="1" xfId="0" applyFont="1" applyFill="1" applyBorder="1" applyAlignment="1">
      <alignment vertical="top"/>
    </xf>
    <xf numFmtId="0" fontId="2" fillId="13" borderId="1" xfId="0" applyFont="1" applyFill="1" applyBorder="1" applyAlignment="1">
      <alignment vertical="top"/>
    </xf>
    <xf numFmtId="0" fontId="14" fillId="13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14" fillId="15" borderId="1" xfId="0" applyFont="1" applyFill="1" applyBorder="1" applyAlignment="1">
      <alignment horizontal="left" wrapText="1"/>
    </xf>
    <xf numFmtId="49" fontId="7" fillId="2" borderId="4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9" fontId="7" fillId="14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7" fillId="13" borderId="1" xfId="0" applyNumberFormat="1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/>
    </xf>
    <xf numFmtId="0" fontId="12" fillId="13" borderId="1" xfId="0" applyFont="1" applyFill="1" applyBorder="1"/>
    <xf numFmtId="164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" fontId="12" fillId="13" borderId="3" xfId="0" applyNumberFormat="1" applyFont="1" applyFill="1" applyBorder="1" applyAlignment="1">
      <alignment horizontal="center"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4" fillId="12" borderId="1" xfId="0" applyFont="1" applyFill="1" applyBorder="1" applyAlignment="1">
      <alignment wrapText="1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wrapText="1"/>
    </xf>
    <xf numFmtId="49" fontId="14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left" wrapText="1"/>
    </xf>
    <xf numFmtId="0" fontId="14" fillId="11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49" fontId="7" fillId="0" borderId="16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168" fontId="7" fillId="2" borderId="0" xfId="0" applyNumberFormat="1" applyFont="1" applyFill="1" applyBorder="1" applyAlignment="1">
      <alignment horizontal="center" vertical="center" wrapText="1"/>
    </xf>
    <xf numFmtId="168" fontId="7" fillId="1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top" wrapText="1"/>
    </xf>
    <xf numFmtId="166" fontId="7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168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 vertical="center" wrapText="1"/>
    </xf>
    <xf numFmtId="168" fontId="21" fillId="6" borderId="1" xfId="0" applyNumberFormat="1" applyFont="1" applyFill="1" applyBorder="1" applyAlignment="1">
      <alignment horizontal="center" vertical="center" wrapText="1"/>
    </xf>
    <xf numFmtId="168" fontId="21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/>
    </xf>
    <xf numFmtId="168" fontId="21" fillId="5" borderId="1" xfId="0" applyNumberFormat="1" applyFont="1" applyFill="1" applyBorder="1" applyAlignment="1">
      <alignment horizontal="center" vertical="center" wrapText="1"/>
    </xf>
    <xf numFmtId="168" fontId="6" fillId="7" borderId="1" xfId="0" applyNumberFormat="1" applyFont="1" applyFill="1" applyBorder="1" applyAlignment="1">
      <alignment horizontal="center" vertical="center" wrapText="1"/>
    </xf>
    <xf numFmtId="168" fontId="21" fillId="7" borderId="1" xfId="0" applyNumberFormat="1" applyFont="1" applyFill="1" applyBorder="1" applyAlignment="1">
      <alignment horizontal="center" vertical="center" wrapText="1"/>
    </xf>
    <xf numFmtId="168" fontId="21" fillId="16" borderId="1" xfId="0" applyNumberFormat="1" applyFont="1" applyFill="1" applyBorder="1" applyAlignment="1">
      <alignment horizontal="center" vertical="center" wrapText="1"/>
    </xf>
    <xf numFmtId="168" fontId="21" fillId="8" borderId="6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1" fillId="9" borderId="1" xfId="0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168" fontId="21" fillId="10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vertical="top" wrapText="1"/>
    </xf>
    <xf numFmtId="0" fontId="40" fillId="4" borderId="1" xfId="0" applyFont="1" applyFill="1" applyBorder="1" applyAlignment="1">
      <alignment vertical="top" wrapText="1"/>
    </xf>
    <xf numFmtId="168" fontId="40" fillId="4" borderId="1" xfId="0" applyNumberFormat="1" applyFont="1" applyFill="1" applyBorder="1" applyAlignment="1">
      <alignment horizontal="center" vertical="center" wrapText="1"/>
    </xf>
    <xf numFmtId="168" fontId="40" fillId="2" borderId="1" xfId="0" applyNumberFormat="1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top" wrapText="1"/>
    </xf>
    <xf numFmtId="0" fontId="22" fillId="5" borderId="1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/>
    </xf>
    <xf numFmtId="168" fontId="32" fillId="5" borderId="1" xfId="0" applyNumberFormat="1" applyFont="1" applyFill="1" applyBorder="1" applyAlignment="1">
      <alignment horizontal="center" vertical="center"/>
    </xf>
    <xf numFmtId="168" fontId="40" fillId="5" borderId="1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vertical="top" wrapText="1"/>
    </xf>
    <xf numFmtId="0" fontId="32" fillId="3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/>
    </xf>
    <xf numFmtId="168" fontId="40" fillId="3" borderId="1" xfId="0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5" fillId="2" borderId="16" xfId="0" applyNumberFormat="1" applyFont="1" applyFill="1" applyBorder="1" applyAlignment="1">
      <alignment horizontal="left" vertical="center" wrapText="1"/>
    </xf>
    <xf numFmtId="165" fontId="15" fillId="2" borderId="15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/>
    </xf>
    <xf numFmtId="0" fontId="12" fillId="2" borderId="5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8" fillId="0" borderId="6" xfId="0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13" fillId="0" borderId="7" xfId="0" applyFont="1" applyBorder="1" applyAlignment="1">
      <alignment vertical="top" wrapText="1"/>
    </xf>
    <xf numFmtId="0" fontId="2" fillId="0" borderId="0" xfId="0" applyFont="1" applyProtection="1">
      <protection locked="0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5" fillId="0" borderId="0" xfId="0" applyFont="1" applyAlignment="1"/>
    <xf numFmtId="0" fontId="11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49" fontId="15" fillId="2" borderId="1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right" vertical="center"/>
    </xf>
    <xf numFmtId="0" fontId="1" fillId="2" borderId="8" xfId="0" applyFont="1" applyFill="1" applyBorder="1" applyAlignment="1">
      <alignment horizontal="center" vertical="top" wrapText="1"/>
    </xf>
    <xf numFmtId="168" fontId="19" fillId="2" borderId="10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wrapText="1"/>
    </xf>
    <xf numFmtId="49" fontId="11" fillId="0" borderId="5" xfId="0" applyNumberFormat="1" applyFont="1" applyBorder="1" applyAlignment="1">
      <alignment horizontal="center" vertical="top" wrapText="1"/>
    </xf>
    <xf numFmtId="165" fontId="7" fillId="2" borderId="18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168" fontId="19" fillId="2" borderId="5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11" fillId="0" borderId="5" xfId="0" applyNumberFormat="1" applyFont="1" applyBorder="1" applyAlignment="1">
      <alignment vertical="top" wrapText="1"/>
    </xf>
    <xf numFmtId="0" fontId="1" fillId="0" borderId="17" xfId="0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169" fontId="19" fillId="2" borderId="1" xfId="0" applyNumberFormat="1" applyFont="1" applyFill="1" applyBorder="1" applyAlignment="1">
      <alignment horizontal="center" vertical="center" wrapText="1"/>
    </xf>
    <xf numFmtId="168" fontId="19" fillId="2" borderId="1" xfId="0" applyNumberFormat="1" applyFont="1" applyFill="1" applyBorder="1" applyAlignment="1">
      <alignment horizontal="center" vertical="center"/>
    </xf>
    <xf numFmtId="168" fontId="19" fillId="2" borderId="1" xfId="0" applyNumberFormat="1" applyFont="1" applyFill="1" applyBorder="1"/>
    <xf numFmtId="168" fontId="14" fillId="2" borderId="5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15" fillId="2" borderId="0" xfId="0" applyFont="1" applyFill="1" applyAlignment="1"/>
    <xf numFmtId="0" fontId="15" fillId="0" borderId="0" xfId="0" applyFont="1"/>
    <xf numFmtId="0" fontId="15" fillId="0" borderId="0" xfId="0" applyFont="1" applyAlignment="1">
      <alignment horizontal="left" indent="15"/>
    </xf>
    <xf numFmtId="0" fontId="15" fillId="0" borderId="0" xfId="0" applyFont="1" applyAlignment="1">
      <alignment horizontal="right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168" fontId="7" fillId="17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15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5" fillId="2" borderId="0" xfId="0" applyFont="1" applyFill="1" applyAlignment="1">
      <alignment horizontal="right"/>
    </xf>
    <xf numFmtId="49" fontId="8" fillId="0" borderId="7" xfId="0" applyNumberFormat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vertical="top" wrapText="1"/>
    </xf>
    <xf numFmtId="14" fontId="8" fillId="0" borderId="7" xfId="0" applyNumberFormat="1" applyFont="1" applyFill="1" applyBorder="1" applyAlignment="1">
      <alignment horizontal="center" vertical="top" wrapText="1"/>
    </xf>
    <xf numFmtId="1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2" fillId="0" borderId="3" xfId="1" applyFont="1" applyBorder="1" applyAlignment="1" applyProtection="1">
      <alignment horizontal="center" vertical="center" wrapText="1"/>
    </xf>
    <xf numFmtId="0" fontId="22" fillId="0" borderId="5" xfId="1" applyFont="1" applyBorder="1" applyAlignment="1" applyProtection="1">
      <alignment horizontal="center" vertical="center" wrapText="1"/>
    </xf>
    <xf numFmtId="0" fontId="3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33" fillId="2" borderId="7" xfId="0" applyFont="1" applyFill="1" applyBorder="1" applyAlignment="1">
      <alignment horizontal="left" vertical="top" wrapText="1"/>
    </xf>
    <xf numFmtId="0" fontId="33" fillId="2" borderId="8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7" fillId="2" borderId="3" xfId="0" applyFont="1" applyFill="1" applyBorder="1" applyAlignment="1">
      <alignment vertical="top" wrapText="1"/>
    </xf>
    <xf numFmtId="0" fontId="42" fillId="0" borderId="5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2" fillId="5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49" fontId="31" fillId="3" borderId="3" xfId="0" applyNumberFormat="1" applyFont="1" applyFill="1" applyBorder="1" applyAlignment="1">
      <alignment horizontal="center" vertical="top" wrapText="1"/>
    </xf>
    <xf numFmtId="0" fontId="32" fillId="3" borderId="1" xfId="0" applyFont="1" applyFill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1" fillId="0" borderId="0" xfId="0" applyFont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FFCCFF"/>
      <color rgb="FF99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2:S51"/>
  <sheetViews>
    <sheetView view="pageBreakPreview" topLeftCell="A38" zoomScale="98" zoomScaleSheetLayoutView="98" workbookViewId="0">
      <selection activeCell="A47" sqref="A47:O49"/>
    </sheetView>
  </sheetViews>
  <sheetFormatPr defaultColWidth="9.140625" defaultRowHeight="15.75" outlineLevelRow="1"/>
  <cols>
    <col min="1" max="1" width="4.140625" style="188" customWidth="1"/>
    <col min="2" max="2" width="47.7109375" style="78" customWidth="1"/>
    <col min="3" max="3" width="11.5703125" style="78" customWidth="1"/>
    <col min="4" max="4" width="7.5703125" style="78" customWidth="1"/>
    <col min="5" max="5" width="15.85546875" style="78" customWidth="1"/>
    <col min="6" max="6" width="10.42578125" style="106" customWidth="1"/>
    <col min="7" max="7" width="11.42578125" style="78" customWidth="1"/>
    <col min="8" max="8" width="9.28515625" style="78" customWidth="1"/>
    <col min="9" max="9" width="11.7109375" style="78" hidden="1" customWidth="1"/>
    <col min="10" max="12" width="11.7109375" style="30" hidden="1" customWidth="1"/>
    <col min="13" max="14" width="9.140625" style="78" hidden="1" customWidth="1"/>
    <col min="15" max="15" width="11.140625" style="78" customWidth="1"/>
    <col min="16" max="16384" width="9.140625" style="78"/>
  </cols>
  <sheetData>
    <row r="2" spans="1:19">
      <c r="A2" s="330" t="s">
        <v>242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</row>
    <row r="3" spans="1:19">
      <c r="A3" s="331" t="s">
        <v>111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</row>
    <row r="4" spans="1:19">
      <c r="A4" s="331" t="s">
        <v>112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</row>
    <row r="5" spans="1:19" ht="12.75" customHeight="1">
      <c r="A5" s="307"/>
      <c r="B5" s="332" t="s">
        <v>298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</row>
    <row r="6" spans="1:19" hidden="1">
      <c r="A6" s="100"/>
      <c r="O6" s="107"/>
    </row>
    <row r="7" spans="1:19" ht="15.75" customHeight="1">
      <c r="A7" s="329" t="s">
        <v>245</v>
      </c>
      <c r="B7" s="329"/>
      <c r="C7" s="329"/>
      <c r="D7" s="329"/>
      <c r="E7" s="329"/>
      <c r="F7" s="329"/>
      <c r="G7" s="329"/>
      <c r="H7" s="329"/>
      <c r="O7" s="107"/>
    </row>
    <row r="8" spans="1:19">
      <c r="A8" s="319" t="s">
        <v>295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</row>
    <row r="9" spans="1:19">
      <c r="A9" s="7"/>
      <c r="B9" s="320" t="s">
        <v>296</v>
      </c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</row>
    <row r="10" spans="1:19" ht="12" customHeight="1">
      <c r="A10" s="79"/>
      <c r="B10"/>
      <c r="C10"/>
      <c r="D10"/>
      <c r="E10"/>
      <c r="F10" s="108"/>
      <c r="G10"/>
      <c r="H10"/>
      <c r="O10"/>
    </row>
    <row r="11" spans="1:19" ht="50.25" customHeight="1">
      <c r="A11" s="321" t="s">
        <v>33</v>
      </c>
      <c r="B11" s="321" t="s">
        <v>32</v>
      </c>
      <c r="C11" s="323" t="s">
        <v>246</v>
      </c>
      <c r="D11" s="323" t="s">
        <v>30</v>
      </c>
      <c r="E11" s="324" t="s">
        <v>247</v>
      </c>
      <c r="F11" s="323" t="s">
        <v>31</v>
      </c>
      <c r="G11" s="323"/>
      <c r="H11" s="323"/>
      <c r="I11" s="323"/>
      <c r="J11" s="323"/>
      <c r="K11" s="323"/>
      <c r="L11" s="323"/>
      <c r="M11" s="323"/>
      <c r="N11" s="323"/>
      <c r="O11" s="323"/>
      <c r="S11" s="268"/>
    </row>
    <row r="12" spans="1:19" ht="13.5" customHeight="1">
      <c r="A12" s="321"/>
      <c r="B12" s="321"/>
      <c r="C12" s="323"/>
      <c r="D12" s="323"/>
      <c r="E12" s="325"/>
      <c r="F12" s="249" t="s">
        <v>248</v>
      </c>
      <c r="G12" s="326" t="s">
        <v>195</v>
      </c>
      <c r="H12" s="327"/>
      <c r="I12" s="327"/>
      <c r="J12" s="327"/>
      <c r="K12" s="327"/>
      <c r="L12" s="327"/>
      <c r="M12" s="327"/>
      <c r="N12" s="327"/>
      <c r="O12" s="328"/>
    </row>
    <row r="13" spans="1:19" ht="36" customHeight="1">
      <c r="A13" s="321"/>
      <c r="B13" s="322"/>
      <c r="C13" s="324"/>
      <c r="D13" s="324"/>
      <c r="E13" s="325"/>
      <c r="F13" s="311">
        <v>2017</v>
      </c>
      <c r="G13" s="312">
        <v>2018</v>
      </c>
      <c r="H13" s="312">
        <v>2019</v>
      </c>
      <c r="I13" s="313" t="s">
        <v>249</v>
      </c>
      <c r="J13" s="313" t="s">
        <v>250</v>
      </c>
      <c r="K13" s="313" t="s">
        <v>251</v>
      </c>
      <c r="L13" s="313" t="s">
        <v>252</v>
      </c>
      <c r="M13" s="308"/>
      <c r="N13" s="308"/>
      <c r="O13" s="239">
        <v>2020</v>
      </c>
    </row>
    <row r="14" spans="1:19">
      <c r="A14" s="99"/>
      <c r="B14" s="317" t="s">
        <v>69</v>
      </c>
      <c r="C14" s="317"/>
      <c r="D14" s="317"/>
      <c r="E14" s="317"/>
      <c r="F14" s="317"/>
      <c r="G14" s="317"/>
      <c r="H14" s="317"/>
      <c r="I14" s="9"/>
      <c r="J14" s="109"/>
      <c r="K14" s="109"/>
      <c r="L14" s="109"/>
      <c r="M14" s="9"/>
      <c r="N14" s="9"/>
      <c r="O14" s="9"/>
      <c r="P14" s="9"/>
      <c r="Q14" s="9"/>
      <c r="R14" s="9"/>
    </row>
    <row r="15" spans="1:19" ht="53.25" customHeight="1">
      <c r="A15" s="99" t="s">
        <v>70</v>
      </c>
      <c r="B15" s="110" t="s">
        <v>253</v>
      </c>
      <c r="C15" s="111" t="s">
        <v>71</v>
      </c>
      <c r="D15" s="112" t="s">
        <v>143</v>
      </c>
      <c r="E15" s="111" t="s">
        <v>254</v>
      </c>
      <c r="F15" s="113">
        <v>42</v>
      </c>
      <c r="G15" s="97">
        <v>44</v>
      </c>
      <c r="H15" s="99">
        <v>46</v>
      </c>
      <c r="I15" s="114" t="e">
        <f>#REF!-#REF!</f>
        <v>#REF!</v>
      </c>
      <c r="J15" s="114" t="e">
        <f>F15-#REF!</f>
        <v>#REF!</v>
      </c>
      <c r="K15" s="114">
        <f>G15-F15</f>
        <v>2</v>
      </c>
      <c r="L15" s="114">
        <f>H15-G15</f>
        <v>2</v>
      </c>
      <c r="M15" s="9"/>
      <c r="N15" s="9"/>
      <c r="O15" s="236">
        <v>48</v>
      </c>
      <c r="P15" s="9"/>
      <c r="Q15" s="9"/>
      <c r="R15" s="9"/>
    </row>
    <row r="16" spans="1:19" ht="51" collapsed="1">
      <c r="A16" s="99" t="s">
        <v>72</v>
      </c>
      <c r="B16" s="110" t="s">
        <v>255</v>
      </c>
      <c r="C16" s="111" t="s">
        <v>45</v>
      </c>
      <c r="D16" s="112" t="s">
        <v>143</v>
      </c>
      <c r="E16" s="111" t="s">
        <v>256</v>
      </c>
      <c r="F16" s="116">
        <v>24.85</v>
      </c>
      <c r="G16" s="90">
        <v>25.12</v>
      </c>
      <c r="H16" s="90">
        <v>25.49</v>
      </c>
      <c r="I16" s="9"/>
      <c r="K16" s="109"/>
      <c r="L16" s="109"/>
      <c r="M16" s="9"/>
      <c r="N16" s="9"/>
      <c r="O16" s="90">
        <v>25.62</v>
      </c>
      <c r="P16" s="9"/>
      <c r="Q16" s="9"/>
      <c r="R16" s="9"/>
    </row>
    <row r="17" spans="1:18" s="125" customFormat="1" ht="19.5" hidden="1" customHeight="1" outlineLevel="1">
      <c r="A17" s="117"/>
      <c r="B17" s="118" t="s">
        <v>257</v>
      </c>
      <c r="C17" s="119"/>
      <c r="D17" s="120"/>
      <c r="E17" s="120"/>
      <c r="F17" s="121">
        <f>F16*F18/100</f>
        <v>2104.5465000000004</v>
      </c>
      <c r="G17" s="122">
        <f>G16*G18/100</f>
        <v>2095.5104000000001</v>
      </c>
      <c r="H17" s="122">
        <f>H18*H16/100</f>
        <v>2064.1801999999998</v>
      </c>
      <c r="I17" s="114" t="e">
        <f>#REF!-#REF!</f>
        <v>#REF!</v>
      </c>
      <c r="J17" s="123" t="e">
        <f>F17-#REF!</f>
        <v>#REF!</v>
      </c>
      <c r="K17" s="114">
        <f>G17-F17</f>
        <v>-9.0361000000002605</v>
      </c>
      <c r="L17" s="114">
        <f>H17-G17</f>
        <v>-31.330200000000332</v>
      </c>
      <c r="M17" s="109" t="s">
        <v>258</v>
      </c>
      <c r="N17" s="124"/>
      <c r="O17" s="122">
        <f>O18*O16/100</f>
        <v>2042.1702000000002</v>
      </c>
      <c r="P17" s="124"/>
      <c r="Q17" s="124"/>
      <c r="R17" s="124"/>
    </row>
    <row r="18" spans="1:18" s="125" customFormat="1" ht="25.5" hidden="1" outlineLevel="1">
      <c r="A18" s="117"/>
      <c r="B18" s="118" t="s">
        <v>259</v>
      </c>
      <c r="C18" s="119"/>
      <c r="D18" s="120"/>
      <c r="E18" s="120"/>
      <c r="F18" s="121">
        <v>8469</v>
      </c>
      <c r="G18" s="122">
        <v>8342</v>
      </c>
      <c r="H18" s="122">
        <v>8098</v>
      </c>
      <c r="I18" s="114" t="e">
        <f>#REF!-#REF!</f>
        <v>#REF!</v>
      </c>
      <c r="J18" s="114" t="e">
        <f>F18-#REF!</f>
        <v>#REF!</v>
      </c>
      <c r="K18" s="114">
        <f>G18-F18</f>
        <v>-127</v>
      </c>
      <c r="L18" s="114">
        <f>H18-G18</f>
        <v>-244</v>
      </c>
      <c r="M18" s="126" t="s">
        <v>260</v>
      </c>
      <c r="N18" s="124"/>
      <c r="O18" s="122">
        <v>7971</v>
      </c>
      <c r="P18" s="124"/>
      <c r="Q18" s="124"/>
      <c r="R18" s="124"/>
    </row>
    <row r="19" spans="1:18" ht="90" customHeight="1" collapsed="1">
      <c r="A19" s="99" t="s">
        <v>73</v>
      </c>
      <c r="B19" s="110" t="s">
        <v>261</v>
      </c>
      <c r="C19" s="111" t="s">
        <v>45</v>
      </c>
      <c r="D19" s="112" t="s">
        <v>143</v>
      </c>
      <c r="E19" s="111" t="s">
        <v>262</v>
      </c>
      <c r="F19" s="127">
        <v>39.1</v>
      </c>
      <c r="G19" s="90">
        <v>39.450000000000003</v>
      </c>
      <c r="H19" s="90">
        <v>39.69</v>
      </c>
      <c r="I19" s="9"/>
      <c r="J19" s="109"/>
      <c r="K19" s="109"/>
      <c r="L19" s="109"/>
      <c r="M19" s="9"/>
      <c r="N19" s="9"/>
      <c r="O19" s="90">
        <v>39.909999999999997</v>
      </c>
      <c r="P19" s="9"/>
      <c r="Q19" s="9"/>
      <c r="R19" s="9"/>
    </row>
    <row r="20" spans="1:18" s="125" customFormat="1" ht="25.5" hidden="1" outlineLevel="1">
      <c r="A20" s="117"/>
      <c r="B20" s="118" t="s">
        <v>263</v>
      </c>
      <c r="C20" s="119"/>
      <c r="D20" s="120"/>
      <c r="E20" s="120"/>
      <c r="F20" s="128">
        <f>F21*F19/100</f>
        <v>19581.28</v>
      </c>
      <c r="G20" s="128">
        <f>G21*G19/100</f>
        <v>19621.246500000001</v>
      </c>
      <c r="H20" s="128">
        <f>H21*H19/100</f>
        <v>19623.5298</v>
      </c>
      <c r="I20" s="114" t="e">
        <f>#REF!-#REF!</f>
        <v>#REF!</v>
      </c>
      <c r="J20" s="114" t="e">
        <f>F20-#REF!</f>
        <v>#REF!</v>
      </c>
      <c r="K20" s="114">
        <f>G20-F20</f>
        <v>39.96650000000227</v>
      </c>
      <c r="L20" s="114">
        <f>H20-G20</f>
        <v>2.2832999999991443</v>
      </c>
      <c r="M20" s="124"/>
      <c r="N20" s="124"/>
      <c r="O20" s="128">
        <f>O21*O19/100</f>
        <v>19633.724499999997</v>
      </c>
      <c r="P20" s="124"/>
      <c r="Q20" s="124"/>
      <c r="R20" s="124"/>
    </row>
    <row r="21" spans="1:18" s="125" customFormat="1" ht="28.5" hidden="1" customHeight="1" outlineLevel="1">
      <c r="A21" s="117"/>
      <c r="B21" s="118" t="s">
        <v>264</v>
      </c>
      <c r="C21" s="119"/>
      <c r="D21" s="120"/>
      <c r="E21" s="120"/>
      <c r="F21" s="121">
        <v>50080</v>
      </c>
      <c r="G21" s="121">
        <v>49737</v>
      </c>
      <c r="H21" s="121">
        <v>49442</v>
      </c>
      <c r="I21" s="114" t="e">
        <f>#REF!-#REF!</f>
        <v>#REF!</v>
      </c>
      <c r="J21" s="114" t="e">
        <f>F21-#REF!</f>
        <v>#REF!</v>
      </c>
      <c r="K21" s="114">
        <f t="shared" ref="K21" si="0">G21-F21</f>
        <v>-343</v>
      </c>
      <c r="L21" s="114">
        <f>H21-G21</f>
        <v>-295</v>
      </c>
      <c r="M21" s="114"/>
      <c r="N21" s="124"/>
      <c r="O21" s="128">
        <v>49195</v>
      </c>
      <c r="P21" s="124"/>
      <c r="Q21" s="124"/>
      <c r="R21" s="124"/>
    </row>
    <row r="22" spans="1:18" ht="27.75" customHeight="1">
      <c r="A22" s="129"/>
      <c r="B22" s="130" t="s">
        <v>74</v>
      </c>
      <c r="C22" s="130"/>
      <c r="D22" s="130"/>
      <c r="E22" s="130"/>
      <c r="F22" s="130"/>
      <c r="G22" s="130"/>
      <c r="H22" s="130"/>
      <c r="I22" s="131"/>
      <c r="J22" s="132"/>
      <c r="K22" s="132"/>
      <c r="L22" s="132"/>
      <c r="M22" s="131"/>
      <c r="N22" s="131"/>
      <c r="O22" s="131"/>
      <c r="P22" s="131"/>
      <c r="Q22" s="131"/>
      <c r="R22" s="131"/>
    </row>
    <row r="23" spans="1:18" ht="21.75" customHeight="1">
      <c r="A23" s="133"/>
      <c r="B23" s="316" t="s">
        <v>75</v>
      </c>
      <c r="C23" s="316"/>
      <c r="D23" s="316"/>
      <c r="E23" s="316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</row>
    <row r="24" spans="1:18" ht="63.75" collapsed="1">
      <c r="A24" s="134" t="s">
        <v>47</v>
      </c>
      <c r="B24" s="91" t="s">
        <v>294</v>
      </c>
      <c r="C24" s="111" t="s">
        <v>45</v>
      </c>
      <c r="D24" s="135">
        <v>0.08</v>
      </c>
      <c r="E24" s="111" t="s">
        <v>265</v>
      </c>
      <c r="F24" s="127">
        <f>F25/F26*100</f>
        <v>34.856535600425083</v>
      </c>
      <c r="G24" s="136">
        <f>G25/G26*100</f>
        <v>35.387197314792616</v>
      </c>
      <c r="H24" s="115">
        <f>H25/H26*100</f>
        <v>36.4534452951346</v>
      </c>
      <c r="I24" s="138"/>
      <c r="J24" s="112"/>
      <c r="K24" s="112"/>
      <c r="L24" s="112"/>
      <c r="M24" s="138"/>
      <c r="N24" s="138"/>
      <c r="O24" s="115">
        <f>O25/O26*100</f>
        <v>37.034249153180276</v>
      </c>
      <c r="P24" s="138"/>
      <c r="Q24" s="138"/>
      <c r="R24" s="138"/>
    </row>
    <row r="25" spans="1:18" s="125" customFormat="1" ht="38.25" hidden="1" outlineLevel="1">
      <c r="A25" s="139"/>
      <c r="B25" s="140" t="s">
        <v>266</v>
      </c>
      <c r="C25" s="119"/>
      <c r="D25" s="141"/>
      <c r="E25" s="141"/>
      <c r="F25" s="121">
        <v>2952</v>
      </c>
      <c r="G25" s="121">
        <v>2952</v>
      </c>
      <c r="H25" s="121">
        <f>2952</f>
        <v>2952</v>
      </c>
      <c r="I25" s="142" t="e">
        <f>#REF!-#REF!</f>
        <v>#REF!</v>
      </c>
      <c r="J25" s="142" t="e">
        <f>F25-#REF!</f>
        <v>#REF!</v>
      </c>
      <c r="K25" s="142">
        <f>G25-F25</f>
        <v>0</v>
      </c>
      <c r="L25" s="142">
        <f>H25-G25</f>
        <v>0</v>
      </c>
      <c r="M25" s="124"/>
      <c r="N25" s="143"/>
      <c r="O25" s="121">
        <v>2952</v>
      </c>
      <c r="P25" s="143"/>
      <c r="Q25" s="143"/>
      <c r="R25" s="143"/>
    </row>
    <row r="26" spans="1:18" s="125" customFormat="1" hidden="1" outlineLevel="1">
      <c r="A26" s="144"/>
      <c r="B26" s="145" t="s">
        <v>267</v>
      </c>
      <c r="C26" s="146"/>
      <c r="D26" s="146"/>
      <c r="E26" s="146"/>
      <c r="F26" s="121">
        <v>8469</v>
      </c>
      <c r="G26" s="122">
        <v>8342</v>
      </c>
      <c r="H26" s="122">
        <v>8098</v>
      </c>
      <c r="I26" s="142" t="e">
        <f>#REF!-#REF!</f>
        <v>#REF!</v>
      </c>
      <c r="J26" s="142" t="e">
        <f>F26-#REF!</f>
        <v>#REF!</v>
      </c>
      <c r="K26" s="142">
        <f>G26-F26</f>
        <v>-127</v>
      </c>
      <c r="L26" s="142">
        <f>H26-G26</f>
        <v>-244</v>
      </c>
      <c r="M26" s="124"/>
      <c r="N26" s="147"/>
      <c r="O26" s="122">
        <v>7971</v>
      </c>
      <c r="P26" s="147"/>
      <c r="Q26" s="147"/>
      <c r="R26" s="147"/>
    </row>
    <row r="27" spans="1:18" ht="89.25">
      <c r="A27" s="148" t="s">
        <v>48</v>
      </c>
      <c r="B27" s="149" t="s">
        <v>268</v>
      </c>
      <c r="C27" s="149" t="s">
        <v>71</v>
      </c>
      <c r="D27" s="135">
        <v>0.08</v>
      </c>
      <c r="E27" s="150" t="s">
        <v>269</v>
      </c>
      <c r="F27" s="97">
        <v>414</v>
      </c>
      <c r="G27" s="97">
        <v>330</v>
      </c>
      <c r="H27" s="97">
        <v>330</v>
      </c>
      <c r="I27" s="97">
        <v>330</v>
      </c>
      <c r="J27" s="97">
        <v>330</v>
      </c>
      <c r="K27" s="97">
        <v>330</v>
      </c>
      <c r="L27" s="97">
        <v>330</v>
      </c>
      <c r="M27" s="97">
        <v>330</v>
      </c>
      <c r="N27" s="97">
        <v>330</v>
      </c>
      <c r="O27" s="97">
        <v>330</v>
      </c>
      <c r="P27" s="151"/>
      <c r="Q27" s="151"/>
      <c r="R27" s="151"/>
    </row>
    <row r="28" spans="1:18" ht="38.25">
      <c r="A28" s="152" t="s">
        <v>51</v>
      </c>
      <c r="B28" s="153" t="s">
        <v>297</v>
      </c>
      <c r="C28" s="149" t="s">
        <v>71</v>
      </c>
      <c r="D28" s="135">
        <v>0.08</v>
      </c>
      <c r="E28" s="150" t="s">
        <v>256</v>
      </c>
      <c r="F28" s="97">
        <v>60</v>
      </c>
      <c r="G28" s="154">
        <v>60</v>
      </c>
      <c r="H28" s="97">
        <v>60</v>
      </c>
      <c r="I28" s="97">
        <v>60</v>
      </c>
      <c r="J28" s="97">
        <v>60</v>
      </c>
      <c r="K28" s="97">
        <v>60</v>
      </c>
      <c r="L28" s="97">
        <v>60</v>
      </c>
      <c r="M28" s="97">
        <v>60</v>
      </c>
      <c r="N28" s="97">
        <v>60</v>
      </c>
      <c r="O28" s="97">
        <v>60</v>
      </c>
      <c r="P28" s="151"/>
      <c r="Q28" s="151"/>
      <c r="R28" s="151"/>
    </row>
    <row r="29" spans="1:18" ht="51">
      <c r="A29" s="155" t="s">
        <v>76</v>
      </c>
      <c r="B29" s="238" t="s">
        <v>325</v>
      </c>
      <c r="C29" s="111" t="s">
        <v>77</v>
      </c>
      <c r="D29" s="135">
        <v>0.08</v>
      </c>
      <c r="E29" s="241" t="s">
        <v>326</v>
      </c>
      <c r="F29" s="97">
        <v>54</v>
      </c>
      <c r="G29" s="157">
        <v>56</v>
      </c>
      <c r="H29" s="97">
        <v>58</v>
      </c>
      <c r="I29" s="158"/>
      <c r="J29" s="23"/>
      <c r="K29" s="23"/>
      <c r="L29" s="23"/>
      <c r="M29" s="158"/>
      <c r="N29" s="158"/>
      <c r="O29" s="97">
        <v>60</v>
      </c>
      <c r="P29" s="158"/>
      <c r="Q29" s="158"/>
      <c r="R29" s="158"/>
    </row>
    <row r="30" spans="1:18" ht="38.25">
      <c r="A30" s="159"/>
      <c r="B30" s="160" t="s">
        <v>78</v>
      </c>
      <c r="C30" s="160"/>
      <c r="D30" s="160"/>
      <c r="E30" s="160"/>
      <c r="F30" s="160"/>
      <c r="G30" s="160"/>
      <c r="H30" s="160"/>
      <c r="I30" s="158"/>
      <c r="J30" s="23"/>
      <c r="K30" s="23"/>
      <c r="L30" s="23"/>
      <c r="M30" s="158"/>
      <c r="N30" s="158"/>
      <c r="O30" s="160"/>
      <c r="P30" s="158"/>
      <c r="Q30" s="158"/>
      <c r="R30" s="158"/>
    </row>
    <row r="31" spans="1:18" ht="24.75" customHeight="1">
      <c r="A31" s="161"/>
      <c r="B31" s="318" t="s">
        <v>79</v>
      </c>
      <c r="C31" s="318"/>
      <c r="D31" s="318"/>
      <c r="E31" s="318"/>
      <c r="F31" s="318"/>
      <c r="G31" s="318"/>
      <c r="H31" s="318"/>
      <c r="I31" s="318"/>
      <c r="J31" s="318"/>
      <c r="K31" s="318"/>
      <c r="L31" s="318"/>
      <c r="M31" s="318"/>
      <c r="N31" s="318"/>
      <c r="O31" s="318"/>
      <c r="P31" s="318"/>
      <c r="Q31" s="318"/>
      <c r="R31" s="318"/>
    </row>
    <row r="32" spans="1:18" ht="93" customHeight="1" collapsed="1">
      <c r="A32" s="237" t="s">
        <v>80</v>
      </c>
      <c r="B32" s="238" t="s">
        <v>270</v>
      </c>
      <c r="C32" s="239" t="s">
        <v>45</v>
      </c>
      <c r="D32" s="240">
        <v>0.2</v>
      </c>
      <c r="E32" s="241" t="s">
        <v>271</v>
      </c>
      <c r="F32" s="242">
        <v>1.5</v>
      </c>
      <c r="G32" s="239">
        <v>1.6</v>
      </c>
      <c r="H32" s="236">
        <v>1.7</v>
      </c>
      <c r="I32" s="158"/>
      <c r="J32" s="23"/>
      <c r="K32" s="23"/>
      <c r="L32" s="23"/>
      <c r="M32" s="158"/>
      <c r="N32" s="158"/>
      <c r="O32" s="92">
        <v>1.8</v>
      </c>
      <c r="P32" s="158"/>
      <c r="Q32" s="158"/>
      <c r="R32" s="158"/>
    </row>
    <row r="33" spans="1:18" s="125" customFormat="1" ht="25.5" hidden="1" outlineLevel="1">
      <c r="A33" s="162"/>
      <c r="B33" s="118" t="s">
        <v>272</v>
      </c>
      <c r="C33" s="119"/>
      <c r="D33" s="163"/>
      <c r="E33" s="141"/>
      <c r="F33" s="164">
        <f>F34*F32/100</f>
        <v>127.035</v>
      </c>
      <c r="G33" s="164">
        <f>G34*G32/100</f>
        <v>133.47200000000001</v>
      </c>
      <c r="H33" s="164">
        <f>H34*H32/100</f>
        <v>137.666</v>
      </c>
      <c r="I33" s="142" t="e">
        <f>#REF!-#REF!</f>
        <v>#REF!</v>
      </c>
      <c r="J33" s="142" t="e">
        <f>F33-#REF!</f>
        <v>#REF!</v>
      </c>
      <c r="K33" s="142">
        <f>G33-F33</f>
        <v>6.4370000000000118</v>
      </c>
      <c r="L33" s="142">
        <f>H33-G33</f>
        <v>4.1939999999999884</v>
      </c>
      <c r="M33" s="142"/>
      <c r="N33" s="165"/>
      <c r="O33" s="164">
        <f>O34*O32/100</f>
        <v>143.47800000000001</v>
      </c>
      <c r="P33" s="165"/>
      <c r="Q33" s="165"/>
      <c r="R33" s="165"/>
    </row>
    <row r="34" spans="1:18" s="125" customFormat="1" ht="25.5" hidden="1" outlineLevel="1">
      <c r="A34" s="162"/>
      <c r="B34" s="118" t="s">
        <v>259</v>
      </c>
      <c r="C34" s="119"/>
      <c r="D34" s="163"/>
      <c r="E34" s="141"/>
      <c r="F34" s="164">
        <v>8469</v>
      </c>
      <c r="G34" s="122">
        <v>8342</v>
      </c>
      <c r="H34" s="122">
        <v>8098</v>
      </c>
      <c r="I34" s="142" t="e">
        <f>#REF!-#REF!</f>
        <v>#REF!</v>
      </c>
      <c r="J34" s="142" t="e">
        <f>F34-#REF!</f>
        <v>#REF!</v>
      </c>
      <c r="K34" s="142">
        <f>G34-F34</f>
        <v>-127</v>
      </c>
      <c r="L34" s="142">
        <f>H34-G34</f>
        <v>-244</v>
      </c>
      <c r="M34" s="165"/>
      <c r="N34" s="165"/>
      <c r="O34" s="122">
        <v>7971</v>
      </c>
      <c r="P34" s="165"/>
      <c r="Q34" s="165"/>
      <c r="R34" s="165"/>
    </row>
    <row r="35" spans="1:18" ht="204" collapsed="1">
      <c r="A35" s="155" t="s">
        <v>81</v>
      </c>
      <c r="B35" s="156" t="s">
        <v>273</v>
      </c>
      <c r="C35" s="111" t="s">
        <v>45</v>
      </c>
      <c r="D35" s="135">
        <v>0.2</v>
      </c>
      <c r="E35" s="21" t="s">
        <v>274</v>
      </c>
      <c r="F35" s="113">
        <v>1.9</v>
      </c>
      <c r="G35" s="166">
        <v>2.1</v>
      </c>
      <c r="H35" s="167">
        <v>2.2999999999999998</v>
      </c>
      <c r="I35" s="158"/>
      <c r="J35" s="23"/>
      <c r="K35" s="23"/>
      <c r="L35" s="23"/>
      <c r="M35" s="158"/>
      <c r="N35" s="158"/>
      <c r="O35" s="92">
        <v>2.5</v>
      </c>
      <c r="P35" s="158"/>
      <c r="Q35" s="158"/>
      <c r="R35" s="158"/>
    </row>
    <row r="36" spans="1:18" s="125" customFormat="1" ht="38.25" hidden="1" outlineLevel="1">
      <c r="A36" s="162"/>
      <c r="B36" s="118" t="s">
        <v>275</v>
      </c>
      <c r="C36" s="119"/>
      <c r="D36" s="163"/>
      <c r="E36" s="141"/>
      <c r="F36" s="164">
        <f>F37*F35/100</f>
        <v>160.91099999999997</v>
      </c>
      <c r="G36" s="164">
        <f>G37*G35/100</f>
        <v>175.18200000000002</v>
      </c>
      <c r="H36" s="164">
        <f>H37*H35/100</f>
        <v>186.25399999999999</v>
      </c>
      <c r="I36" s="142" t="e">
        <f>#REF!-#REF!</f>
        <v>#REF!</v>
      </c>
      <c r="J36" s="142" t="e">
        <f>F36-#REF!</f>
        <v>#REF!</v>
      </c>
      <c r="K36" s="142">
        <f>G36-F36</f>
        <v>14.271000000000043</v>
      </c>
      <c r="L36" s="142">
        <f>H36-G36</f>
        <v>11.071999999999974</v>
      </c>
      <c r="M36" s="165"/>
      <c r="N36" s="165"/>
      <c r="O36" s="164">
        <f>O37*O35/100</f>
        <v>199.27500000000001</v>
      </c>
      <c r="P36" s="165"/>
      <c r="Q36" s="165"/>
      <c r="R36" s="165"/>
    </row>
    <row r="37" spans="1:18" s="125" customFormat="1" ht="25.5" hidden="1" outlineLevel="1">
      <c r="A37" s="162"/>
      <c r="B37" s="118" t="s">
        <v>259</v>
      </c>
      <c r="C37" s="119"/>
      <c r="D37" s="163"/>
      <c r="E37" s="141"/>
      <c r="F37" s="164">
        <v>8469</v>
      </c>
      <c r="G37" s="122">
        <v>8342</v>
      </c>
      <c r="H37" s="122">
        <v>8098</v>
      </c>
      <c r="I37" s="142" t="e">
        <f>#REF!-#REF!</f>
        <v>#REF!</v>
      </c>
      <c r="J37" s="142" t="e">
        <f>F37-#REF!</f>
        <v>#REF!</v>
      </c>
      <c r="K37" s="142">
        <f>G37-F37</f>
        <v>-127</v>
      </c>
      <c r="L37" s="142">
        <f>H37-G37</f>
        <v>-244</v>
      </c>
      <c r="M37" s="165"/>
      <c r="N37" s="165"/>
      <c r="O37" s="122">
        <v>7971</v>
      </c>
      <c r="P37" s="165"/>
      <c r="Q37" s="165"/>
      <c r="R37" s="165"/>
    </row>
    <row r="38" spans="1:18" ht="107.25" customHeight="1" collapsed="1">
      <c r="A38" s="155" t="s">
        <v>82</v>
      </c>
      <c r="B38" s="156" t="s">
        <v>276</v>
      </c>
      <c r="C38" s="111" t="s">
        <v>45</v>
      </c>
      <c r="D38" s="135">
        <v>0.08</v>
      </c>
      <c r="E38" s="150" t="s">
        <v>277</v>
      </c>
      <c r="F38" s="168">
        <v>1.9</v>
      </c>
      <c r="G38" s="137">
        <v>2</v>
      </c>
      <c r="H38" s="167">
        <v>2.1</v>
      </c>
      <c r="I38" s="158"/>
      <c r="J38" s="23"/>
      <c r="K38" s="23"/>
      <c r="L38" s="23"/>
      <c r="M38" s="158"/>
      <c r="N38" s="158"/>
      <c r="O38" s="167">
        <v>2.2000000000000002</v>
      </c>
      <c r="P38" s="158"/>
      <c r="Q38" s="158"/>
      <c r="R38" s="158"/>
    </row>
    <row r="39" spans="1:18" s="125" customFormat="1" ht="25.5" hidden="1" outlineLevel="1">
      <c r="A39" s="162"/>
      <c r="B39" s="118" t="s">
        <v>278</v>
      </c>
      <c r="C39" s="119"/>
      <c r="D39" s="141"/>
      <c r="E39" s="141"/>
      <c r="F39" s="164">
        <f>F40*F38/100</f>
        <v>160.91099999999997</v>
      </c>
      <c r="G39" s="164">
        <f>G40*G38/100</f>
        <v>166.84</v>
      </c>
      <c r="H39" s="164">
        <f>H40*H38/100</f>
        <v>170.05799999999999</v>
      </c>
      <c r="I39" s="142" t="e">
        <f>#REF!-#REF!</f>
        <v>#REF!</v>
      </c>
      <c r="J39" s="142" t="e">
        <f>F39-#REF!</f>
        <v>#REF!</v>
      </c>
      <c r="K39" s="142">
        <f>G39-F39</f>
        <v>5.9290000000000305</v>
      </c>
      <c r="L39" s="142">
        <f>H39-G39</f>
        <v>3.2179999999999893</v>
      </c>
      <c r="M39" s="165"/>
      <c r="N39" s="165"/>
      <c r="O39" s="164">
        <f>O40*O38/100</f>
        <v>175.36199999999999</v>
      </c>
      <c r="P39" s="165"/>
      <c r="Q39" s="165"/>
      <c r="R39" s="165"/>
    </row>
    <row r="40" spans="1:18" s="125" customFormat="1" ht="25.5" hidden="1" outlineLevel="1">
      <c r="A40" s="162"/>
      <c r="B40" s="118" t="s">
        <v>259</v>
      </c>
      <c r="C40" s="119"/>
      <c r="D40" s="141"/>
      <c r="E40" s="141"/>
      <c r="F40" s="164">
        <v>8469</v>
      </c>
      <c r="G40" s="122">
        <v>8342</v>
      </c>
      <c r="H40" s="122">
        <v>8098</v>
      </c>
      <c r="I40" s="142" t="e">
        <f>#REF!-#REF!</f>
        <v>#REF!</v>
      </c>
      <c r="J40" s="142" t="e">
        <f>F40-#REF!</f>
        <v>#REF!</v>
      </c>
      <c r="K40" s="142">
        <f>G40-F40</f>
        <v>-127</v>
      </c>
      <c r="L40" s="142">
        <f>H40-G40</f>
        <v>-244</v>
      </c>
      <c r="M40" s="165"/>
      <c r="N40" s="165"/>
      <c r="O40" s="169">
        <v>7971</v>
      </c>
      <c r="P40" s="165"/>
      <c r="Q40" s="165"/>
      <c r="R40" s="165"/>
    </row>
    <row r="41" spans="1:18" ht="51.75">
      <c r="A41" s="170"/>
      <c r="B41" s="171" t="s">
        <v>83</v>
      </c>
      <c r="C41" s="171"/>
      <c r="D41" s="171"/>
      <c r="E41" s="171"/>
      <c r="F41" s="171"/>
      <c r="G41" s="171"/>
      <c r="H41" s="171"/>
      <c r="I41" s="171"/>
      <c r="J41" s="172"/>
      <c r="K41" s="172"/>
      <c r="L41" s="172"/>
      <c r="M41" s="171"/>
      <c r="N41" s="171"/>
      <c r="O41" s="173"/>
      <c r="P41" s="171"/>
      <c r="Q41" s="171"/>
      <c r="R41" s="171"/>
    </row>
    <row r="42" spans="1:18">
      <c r="A42" s="174"/>
      <c r="B42" s="316" t="s">
        <v>84</v>
      </c>
      <c r="C42" s="316"/>
      <c r="D42" s="316"/>
      <c r="E42" s="316"/>
      <c r="F42" s="316"/>
      <c r="G42" s="316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6"/>
    </row>
    <row r="43" spans="1:18" s="125" customFormat="1" ht="38.25" outlineLevel="1">
      <c r="A43" s="148" t="s">
        <v>279</v>
      </c>
      <c r="B43" s="175" t="s">
        <v>280</v>
      </c>
      <c r="C43" s="97" t="s">
        <v>71</v>
      </c>
      <c r="D43" s="176">
        <v>0.06</v>
      </c>
      <c r="E43" s="177"/>
      <c r="F43" s="137">
        <v>48</v>
      </c>
      <c r="G43" s="178">
        <v>51</v>
      </c>
      <c r="H43" s="137">
        <v>54</v>
      </c>
      <c r="I43" s="143"/>
      <c r="J43" s="120"/>
      <c r="K43" s="120"/>
      <c r="L43" s="120"/>
      <c r="M43" s="143"/>
      <c r="N43" s="143"/>
      <c r="O43" s="167">
        <v>57</v>
      </c>
      <c r="P43" s="143"/>
      <c r="Q43" s="143"/>
      <c r="R43" s="143"/>
    </row>
    <row r="44" spans="1:18" ht="63.75" collapsed="1">
      <c r="A44" s="237" t="s">
        <v>68</v>
      </c>
      <c r="B44" s="18" t="s">
        <v>281</v>
      </c>
      <c r="C44" s="112" t="s">
        <v>45</v>
      </c>
      <c r="D44" s="135">
        <v>0.14000000000000001</v>
      </c>
      <c r="E44" s="179" t="s">
        <v>256</v>
      </c>
      <c r="F44" s="168">
        <v>100</v>
      </c>
      <c r="G44" s="92">
        <v>100</v>
      </c>
      <c r="H44" s="92">
        <v>100</v>
      </c>
      <c r="I44" s="269"/>
      <c r="J44" s="270"/>
      <c r="K44" s="270"/>
      <c r="L44" s="270"/>
      <c r="M44" s="269"/>
      <c r="N44" s="269"/>
      <c r="O44" s="271">
        <v>100</v>
      </c>
      <c r="P44" s="158"/>
      <c r="Q44" s="158"/>
      <c r="R44" s="158"/>
    </row>
    <row r="45" spans="1:18" s="125" customFormat="1" hidden="1" outlineLevel="1">
      <c r="A45" s="139"/>
      <c r="B45" s="140" t="s">
        <v>282</v>
      </c>
      <c r="C45" s="119"/>
      <c r="D45" s="141"/>
      <c r="E45" s="141"/>
      <c r="F45" s="180">
        <v>51</v>
      </c>
      <c r="G45" s="128">
        <v>54</v>
      </c>
      <c r="H45" s="121">
        <v>57</v>
      </c>
      <c r="I45" s="143"/>
      <c r="J45" s="120"/>
      <c r="K45" s="120"/>
      <c r="L45" s="120"/>
      <c r="M45" s="143"/>
      <c r="N45" s="143"/>
      <c r="O45" s="181">
        <v>60</v>
      </c>
      <c r="P45" s="143"/>
      <c r="Q45" s="143"/>
      <c r="R45" s="143"/>
    </row>
    <row r="46" spans="1:18" s="80" customFormat="1" hidden="1" outlineLevel="1">
      <c r="A46" s="182"/>
      <c r="B46" s="183" t="s">
        <v>283</v>
      </c>
      <c r="C46" s="183"/>
      <c r="D46" s="183"/>
      <c r="E46" s="183"/>
      <c r="F46" s="184">
        <v>51</v>
      </c>
      <c r="G46" s="185">
        <v>54</v>
      </c>
      <c r="H46" s="180">
        <v>57</v>
      </c>
      <c r="I46" s="186"/>
      <c r="J46" s="187"/>
      <c r="K46" s="187"/>
      <c r="L46" s="187"/>
      <c r="M46" s="186"/>
      <c r="N46" s="186"/>
      <c r="O46" s="167">
        <v>60</v>
      </c>
      <c r="P46" s="186"/>
      <c r="Q46" s="186"/>
      <c r="R46" s="186"/>
    </row>
    <row r="47" spans="1:18">
      <c r="A47" s="315"/>
      <c r="B47" s="315"/>
      <c r="C47" s="315"/>
      <c r="D47" s="315"/>
      <c r="E47" s="315"/>
      <c r="F47" s="315"/>
      <c r="G47" s="315"/>
      <c r="H47" s="315"/>
    </row>
    <row r="48" spans="1:18">
      <c r="A48" s="315"/>
      <c r="B48" s="315"/>
      <c r="C48" s="315"/>
      <c r="D48" s="315"/>
      <c r="E48" s="315"/>
      <c r="F48" s="315"/>
      <c r="G48" s="315"/>
      <c r="H48" s="315"/>
      <c r="O48" s="188"/>
    </row>
    <row r="51" spans="15:15">
      <c r="O51" s="189"/>
    </row>
  </sheetData>
  <mergeCells count="20">
    <mergeCell ref="A7:H7"/>
    <mergeCell ref="A2:O2"/>
    <mergeCell ref="A3:O3"/>
    <mergeCell ref="A4:O4"/>
    <mergeCell ref="B5:O5"/>
    <mergeCell ref="A8:Q8"/>
    <mergeCell ref="B9:O9"/>
    <mergeCell ref="A11:A13"/>
    <mergeCell ref="B11:B13"/>
    <mergeCell ref="C11:C13"/>
    <mergeCell ref="D11:D13"/>
    <mergeCell ref="E11:E13"/>
    <mergeCell ref="F11:O11"/>
    <mergeCell ref="G12:O12"/>
    <mergeCell ref="A47:H47"/>
    <mergeCell ref="A48:H48"/>
    <mergeCell ref="B42:R42"/>
    <mergeCell ref="B14:H14"/>
    <mergeCell ref="B23:R23"/>
    <mergeCell ref="B31:R31"/>
  </mergeCells>
  <pageMargins left="0.11811023622047245" right="0.11811023622047245" top="0.39370078740157483" bottom="0.19685039370078741" header="0" footer="0"/>
  <pageSetup paperSize="9" scale="75" orientation="landscape" r:id="rId1"/>
  <rowBreaks count="2" manualBreakCount="2">
    <brk id="20" max="14" man="1"/>
    <brk id="3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A37"/>
  <sheetViews>
    <sheetView tabSelected="1" view="pageBreakPreview" zoomScale="70" zoomScaleSheetLayoutView="7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D32" sqref="D32:E32"/>
    </sheetView>
  </sheetViews>
  <sheetFormatPr defaultColWidth="13.85546875" defaultRowHeight="15.75"/>
  <cols>
    <col min="1" max="1" width="4.85546875" style="30" customWidth="1"/>
    <col min="2" max="2" width="37.7109375" style="2" customWidth="1"/>
    <col min="3" max="3" width="17.42578125" style="2" customWidth="1"/>
    <col min="4" max="4" width="10.28515625" style="2" customWidth="1"/>
    <col min="5" max="5" width="7.140625" style="2" customWidth="1"/>
    <col min="6" max="6" width="10.85546875" style="2" customWidth="1"/>
    <col min="7" max="7" width="9" style="2" customWidth="1"/>
    <col min="8" max="8" width="15.42578125" style="2" customWidth="1"/>
    <col min="9" max="9" width="22.7109375" style="2" customWidth="1"/>
    <col min="10" max="10" width="42.5703125" style="2" customWidth="1"/>
    <col min="11" max="16384" width="13.85546875" style="2"/>
  </cols>
  <sheetData>
    <row r="1" spans="1:53" ht="2.25" customHeight="1">
      <c r="A1" s="338"/>
      <c r="B1" s="338"/>
      <c r="C1" s="338"/>
      <c r="D1" s="338"/>
      <c r="E1" s="338"/>
      <c r="F1" s="338"/>
      <c r="G1" s="338"/>
      <c r="H1" s="338"/>
      <c r="I1" s="338"/>
      <c r="J1" s="338"/>
    </row>
    <row r="2" spans="1:53" hidden="1">
      <c r="A2" s="338"/>
      <c r="B2" s="338"/>
      <c r="C2" s="338"/>
      <c r="D2" s="338"/>
      <c r="E2" s="338"/>
      <c r="F2" s="338"/>
      <c r="G2" s="338"/>
      <c r="H2" s="338"/>
      <c r="I2" s="338"/>
      <c r="J2" s="338"/>
    </row>
    <row r="3" spans="1:53" hidden="1">
      <c r="A3" s="338"/>
      <c r="B3" s="338"/>
      <c r="C3" s="338"/>
      <c r="D3" s="338"/>
      <c r="E3" s="338"/>
      <c r="F3" s="338"/>
      <c r="G3" s="338"/>
      <c r="H3" s="338"/>
      <c r="I3" s="338"/>
      <c r="J3" s="338"/>
    </row>
    <row r="4" spans="1:53">
      <c r="A4" s="330" t="s">
        <v>102</v>
      </c>
      <c r="B4" s="330"/>
      <c r="C4" s="330"/>
      <c r="D4" s="330"/>
      <c r="E4" s="330"/>
      <c r="F4" s="330"/>
      <c r="G4" s="330"/>
      <c r="H4" s="330"/>
      <c r="I4" s="330"/>
      <c r="J4" s="330"/>
    </row>
    <row r="5" spans="1:53" ht="14.25" customHeight="1">
      <c r="A5" s="330" t="s">
        <v>111</v>
      </c>
      <c r="B5" s="330"/>
      <c r="C5" s="330"/>
      <c r="D5" s="330"/>
      <c r="E5" s="330"/>
      <c r="F5" s="330"/>
      <c r="G5" s="330"/>
      <c r="H5" s="330"/>
      <c r="I5" s="330"/>
      <c r="J5" s="330"/>
    </row>
    <row r="6" spans="1:53" ht="13.5" customHeight="1">
      <c r="A6" s="330" t="s">
        <v>112</v>
      </c>
      <c r="B6" s="330"/>
      <c r="C6" s="330"/>
      <c r="D6" s="330"/>
      <c r="E6" s="330"/>
      <c r="F6" s="330"/>
      <c r="G6" s="330"/>
      <c r="H6" s="330"/>
      <c r="I6" s="330"/>
      <c r="J6" s="330"/>
    </row>
    <row r="7" spans="1:53" ht="20.25" customHeight="1">
      <c r="A7" s="300"/>
      <c r="B7" s="310"/>
      <c r="C7" s="310"/>
      <c r="D7" s="330" t="s">
        <v>298</v>
      </c>
      <c r="E7" s="330"/>
      <c r="F7" s="330"/>
      <c r="G7" s="330"/>
      <c r="H7" s="330"/>
      <c r="I7" s="330"/>
      <c r="J7" s="330"/>
    </row>
    <row r="8" spans="1:53">
      <c r="A8" s="337" t="s">
        <v>113</v>
      </c>
      <c r="B8" s="337"/>
      <c r="C8" s="337"/>
      <c r="D8" s="337"/>
      <c r="E8" s="337"/>
      <c r="F8" s="337"/>
      <c r="G8" s="337"/>
      <c r="H8" s="337"/>
      <c r="I8" s="337"/>
      <c r="J8" s="337"/>
    </row>
    <row r="9" spans="1:53" ht="13.5" customHeight="1">
      <c r="A9" s="337" t="s">
        <v>114</v>
      </c>
      <c r="B9" s="337"/>
      <c r="C9" s="337"/>
      <c r="D9" s="337"/>
      <c r="E9" s="337"/>
      <c r="F9" s="337"/>
      <c r="G9" s="337"/>
      <c r="H9" s="337"/>
      <c r="I9" s="337"/>
      <c r="J9" s="337"/>
    </row>
    <row r="10" spans="1:53">
      <c r="A10" s="337"/>
      <c r="B10" s="337"/>
      <c r="C10" s="337"/>
      <c r="D10" s="337"/>
      <c r="E10" s="337"/>
      <c r="F10" s="337"/>
      <c r="G10" s="337"/>
      <c r="H10" s="337"/>
      <c r="I10" s="337"/>
      <c r="J10" s="337"/>
    </row>
    <row r="11" spans="1:53" ht="19.5" customHeight="1">
      <c r="A11" s="79"/>
      <c r="B11"/>
      <c r="C11"/>
      <c r="D11"/>
      <c r="E11"/>
      <c r="F11"/>
      <c r="G11"/>
      <c r="H11"/>
      <c r="I11"/>
      <c r="J11"/>
    </row>
    <row r="12" spans="1:53" ht="18.75" customHeight="1">
      <c r="A12" s="340" t="s">
        <v>0</v>
      </c>
      <c r="B12" s="340" t="s">
        <v>1</v>
      </c>
      <c r="C12" s="340" t="s">
        <v>2</v>
      </c>
      <c r="D12" s="342" t="s">
        <v>115</v>
      </c>
      <c r="E12" s="343"/>
      <c r="F12" s="343"/>
      <c r="G12" s="344"/>
      <c r="H12" s="340" t="s">
        <v>116</v>
      </c>
      <c r="I12" s="345" t="s">
        <v>118</v>
      </c>
      <c r="J12" s="347" t="s">
        <v>117</v>
      </c>
    </row>
    <row r="13" spans="1:53" s="9" customFormat="1" ht="42.75" customHeight="1">
      <c r="A13" s="341"/>
      <c r="B13" s="341"/>
      <c r="C13" s="341"/>
      <c r="D13" s="342" t="s">
        <v>3</v>
      </c>
      <c r="E13" s="344"/>
      <c r="F13" s="342" t="s">
        <v>4</v>
      </c>
      <c r="G13" s="344"/>
      <c r="H13" s="341"/>
      <c r="I13" s="346"/>
      <c r="J13" s="348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>
      <c r="A14" s="81"/>
      <c r="B14" s="349" t="s">
        <v>63</v>
      </c>
      <c r="C14" s="350"/>
      <c r="D14" s="350"/>
      <c r="E14" s="350"/>
      <c r="F14" s="350"/>
      <c r="G14" s="350"/>
      <c r="H14" s="350"/>
      <c r="I14" s="350"/>
      <c r="J14" s="350"/>
    </row>
    <row r="15" spans="1:53" ht="95.25" customHeight="1">
      <c r="A15" s="82" t="s">
        <v>47</v>
      </c>
      <c r="B15" s="278" t="s">
        <v>204</v>
      </c>
      <c r="C15" s="77" t="s">
        <v>46</v>
      </c>
      <c r="D15" s="335">
        <v>43101</v>
      </c>
      <c r="E15" s="336"/>
      <c r="F15" s="335">
        <v>43465</v>
      </c>
      <c r="G15" s="336"/>
      <c r="H15" s="86" t="s">
        <v>206</v>
      </c>
      <c r="I15" s="86" t="s">
        <v>197</v>
      </c>
      <c r="J15" s="86" t="s">
        <v>305</v>
      </c>
    </row>
    <row r="16" spans="1:53" ht="117" customHeight="1">
      <c r="A16" s="82" t="s">
        <v>48</v>
      </c>
      <c r="B16" s="279" t="s">
        <v>110</v>
      </c>
      <c r="C16" s="86" t="s">
        <v>46</v>
      </c>
      <c r="D16" s="335">
        <v>43101</v>
      </c>
      <c r="E16" s="336"/>
      <c r="F16" s="335">
        <v>43465</v>
      </c>
      <c r="G16" s="336"/>
      <c r="H16" s="86" t="s">
        <v>196</v>
      </c>
      <c r="I16" s="86" t="s">
        <v>197</v>
      </c>
      <c r="J16" s="86" t="s">
        <v>305</v>
      </c>
    </row>
    <row r="17" spans="1:10" ht="108.75" customHeight="1">
      <c r="A17" s="82" t="s">
        <v>51</v>
      </c>
      <c r="B17" s="279" t="s">
        <v>87</v>
      </c>
      <c r="C17" s="86" t="s">
        <v>46</v>
      </c>
      <c r="D17" s="335">
        <v>43101</v>
      </c>
      <c r="E17" s="336"/>
      <c r="F17" s="335">
        <v>43465</v>
      </c>
      <c r="G17" s="336"/>
      <c r="H17" s="86" t="s">
        <v>207</v>
      </c>
      <c r="I17" s="86" t="s">
        <v>239</v>
      </c>
      <c r="J17" s="86" t="s">
        <v>305</v>
      </c>
    </row>
    <row r="18" spans="1:10" ht="62.25" customHeight="1">
      <c r="A18" s="82" t="s">
        <v>76</v>
      </c>
      <c r="B18" s="85" t="s">
        <v>55</v>
      </c>
      <c r="C18" s="86" t="s">
        <v>46</v>
      </c>
      <c r="D18" s="335">
        <v>43101</v>
      </c>
      <c r="E18" s="336"/>
      <c r="F18" s="335">
        <v>43465</v>
      </c>
      <c r="G18" s="336"/>
      <c r="H18" s="86" t="s">
        <v>238</v>
      </c>
      <c r="I18" s="86"/>
      <c r="J18" s="275"/>
    </row>
    <row r="19" spans="1:10" ht="81" customHeight="1">
      <c r="A19" s="82" t="s">
        <v>86</v>
      </c>
      <c r="B19" s="85" t="s">
        <v>57</v>
      </c>
      <c r="C19" s="86" t="s">
        <v>46</v>
      </c>
      <c r="D19" s="335">
        <v>43101</v>
      </c>
      <c r="E19" s="336"/>
      <c r="F19" s="335">
        <v>43465</v>
      </c>
      <c r="G19" s="336"/>
      <c r="H19" s="86"/>
      <c r="I19" s="86" t="s">
        <v>221</v>
      </c>
      <c r="J19" s="86" t="s">
        <v>303</v>
      </c>
    </row>
    <row r="20" spans="1:10" ht="60.75" customHeight="1">
      <c r="A20" s="82" t="s">
        <v>88</v>
      </c>
      <c r="B20" s="85" t="s">
        <v>144</v>
      </c>
      <c r="C20" s="86" t="s">
        <v>46</v>
      </c>
      <c r="D20" s="335">
        <v>43101</v>
      </c>
      <c r="E20" s="336"/>
      <c r="F20" s="335">
        <v>43465</v>
      </c>
      <c r="G20" s="336"/>
      <c r="H20" s="86" t="s">
        <v>198</v>
      </c>
      <c r="I20" s="86" t="s">
        <v>208</v>
      </c>
      <c r="J20" s="274"/>
    </row>
    <row r="21" spans="1:10" ht="78.75" customHeight="1">
      <c r="A21" s="82" t="s">
        <v>215</v>
      </c>
      <c r="B21" s="85" t="s">
        <v>209</v>
      </c>
      <c r="C21" s="86" t="s">
        <v>46</v>
      </c>
      <c r="D21" s="335">
        <v>43101</v>
      </c>
      <c r="E21" s="336"/>
      <c r="F21" s="335">
        <v>43465</v>
      </c>
      <c r="G21" s="336"/>
      <c r="H21" s="86" t="s">
        <v>240</v>
      </c>
      <c r="I21" s="86"/>
      <c r="J21" s="275"/>
    </row>
    <row r="22" spans="1:10" ht="69.75" customHeight="1">
      <c r="A22" s="82" t="s">
        <v>216</v>
      </c>
      <c r="B22" s="85" t="s">
        <v>205</v>
      </c>
      <c r="C22" s="86" t="s">
        <v>46</v>
      </c>
      <c r="D22" s="335">
        <v>43101</v>
      </c>
      <c r="E22" s="336"/>
      <c r="F22" s="335">
        <v>43465</v>
      </c>
      <c r="G22" s="336"/>
      <c r="H22" s="86" t="s">
        <v>199</v>
      </c>
      <c r="I22" s="86"/>
      <c r="J22" s="276" t="s">
        <v>303</v>
      </c>
    </row>
    <row r="23" spans="1:10" ht="282.75" customHeight="1">
      <c r="A23" s="82" t="s">
        <v>217</v>
      </c>
      <c r="B23" s="85" t="s">
        <v>90</v>
      </c>
      <c r="C23" s="86" t="s">
        <v>46</v>
      </c>
      <c r="D23" s="335">
        <v>43101</v>
      </c>
      <c r="E23" s="336"/>
      <c r="F23" s="335">
        <v>43465</v>
      </c>
      <c r="G23" s="336"/>
      <c r="H23" s="86" t="s">
        <v>210</v>
      </c>
      <c r="I23" s="86" t="s">
        <v>222</v>
      </c>
      <c r="J23" s="277" t="s">
        <v>304</v>
      </c>
    </row>
    <row r="24" spans="1:10" ht="132.75" customHeight="1">
      <c r="A24" s="82" t="s">
        <v>218</v>
      </c>
      <c r="B24" s="85" t="s">
        <v>203</v>
      </c>
      <c r="C24" s="86" t="s">
        <v>46</v>
      </c>
      <c r="D24" s="335">
        <v>43101</v>
      </c>
      <c r="E24" s="336"/>
      <c r="F24" s="335">
        <v>43465</v>
      </c>
      <c r="G24" s="336"/>
      <c r="H24" s="86" t="s">
        <v>212</v>
      </c>
      <c r="I24" s="86" t="s">
        <v>229</v>
      </c>
      <c r="J24" s="86" t="s">
        <v>300</v>
      </c>
    </row>
    <row r="25" spans="1:10" ht="98.25" customHeight="1">
      <c r="A25" s="82" t="s">
        <v>230</v>
      </c>
      <c r="B25" s="85" t="s">
        <v>92</v>
      </c>
      <c r="C25" s="86" t="s">
        <v>46</v>
      </c>
      <c r="D25" s="335">
        <v>43101</v>
      </c>
      <c r="E25" s="336"/>
      <c r="F25" s="335">
        <v>43465</v>
      </c>
      <c r="G25" s="336"/>
      <c r="H25" s="86" t="s">
        <v>200</v>
      </c>
      <c r="I25" s="86" t="s">
        <v>224</v>
      </c>
      <c r="J25" s="275"/>
    </row>
    <row r="26" spans="1:10" ht="180" customHeight="1">
      <c r="A26" s="82" t="s">
        <v>227</v>
      </c>
      <c r="B26" s="85" t="s">
        <v>93</v>
      </c>
      <c r="C26" s="86" t="s">
        <v>46</v>
      </c>
      <c r="D26" s="335">
        <v>43101</v>
      </c>
      <c r="E26" s="336"/>
      <c r="F26" s="335">
        <v>43465</v>
      </c>
      <c r="G26" s="336"/>
      <c r="H26" s="86" t="s">
        <v>231</v>
      </c>
      <c r="I26" s="86" t="s">
        <v>228</v>
      </c>
      <c r="J26" s="94"/>
    </row>
    <row r="27" spans="1:10" ht="158.25" customHeight="1">
      <c r="A27" s="82" t="s">
        <v>219</v>
      </c>
      <c r="B27" s="85" t="s">
        <v>94</v>
      </c>
      <c r="C27" s="86" t="s">
        <v>46</v>
      </c>
      <c r="D27" s="335">
        <v>43101</v>
      </c>
      <c r="E27" s="336"/>
      <c r="F27" s="335">
        <v>43465</v>
      </c>
      <c r="G27" s="336"/>
      <c r="H27" s="86" t="s">
        <v>201</v>
      </c>
      <c r="I27" s="86" t="s">
        <v>232</v>
      </c>
      <c r="J27" s="86" t="s">
        <v>300</v>
      </c>
    </row>
    <row r="28" spans="1:10" ht="69.75" customHeight="1">
      <c r="A28" s="82" t="s">
        <v>225</v>
      </c>
      <c r="B28" s="85" t="s">
        <v>95</v>
      </c>
      <c r="C28" s="86" t="s">
        <v>46</v>
      </c>
      <c r="D28" s="335">
        <v>43101</v>
      </c>
      <c r="E28" s="336"/>
      <c r="F28" s="335">
        <v>43465</v>
      </c>
      <c r="G28" s="336"/>
      <c r="H28" s="86" t="s">
        <v>233</v>
      </c>
      <c r="I28" s="86" t="s">
        <v>234</v>
      </c>
      <c r="J28" s="275"/>
    </row>
    <row r="29" spans="1:10" ht="87" customHeight="1">
      <c r="A29" s="82" t="s">
        <v>220</v>
      </c>
      <c r="B29" s="85" t="s">
        <v>96</v>
      </c>
      <c r="C29" s="86" t="s">
        <v>46</v>
      </c>
      <c r="D29" s="335">
        <v>43101</v>
      </c>
      <c r="E29" s="336"/>
      <c r="F29" s="335">
        <v>43465</v>
      </c>
      <c r="G29" s="336"/>
      <c r="H29" s="86" t="s">
        <v>211</v>
      </c>
      <c r="I29" s="86" t="s">
        <v>226</v>
      </c>
      <c r="J29" s="275"/>
    </row>
    <row r="30" spans="1:10" ht="24.75" customHeight="1">
      <c r="A30" s="83"/>
      <c r="B30" s="351" t="s">
        <v>64</v>
      </c>
      <c r="C30" s="352"/>
      <c r="D30" s="352"/>
      <c r="E30" s="352"/>
      <c r="F30" s="352"/>
      <c r="G30" s="352"/>
      <c r="H30" s="352"/>
      <c r="I30" s="352"/>
      <c r="J30" s="353"/>
    </row>
    <row r="31" spans="1:10" ht="189" customHeight="1">
      <c r="A31" s="82" t="s">
        <v>80</v>
      </c>
      <c r="B31" s="85" t="s">
        <v>97</v>
      </c>
      <c r="C31" s="87" t="s">
        <v>46</v>
      </c>
      <c r="D31" s="449" t="s">
        <v>328</v>
      </c>
      <c r="E31" s="450"/>
      <c r="F31" s="449" t="s">
        <v>327</v>
      </c>
      <c r="G31" s="450"/>
      <c r="H31" s="86" t="s">
        <v>214</v>
      </c>
      <c r="I31" s="86" t="s">
        <v>235</v>
      </c>
      <c r="J31" s="86" t="s">
        <v>299</v>
      </c>
    </row>
    <row r="32" spans="1:10" ht="82.5" customHeight="1">
      <c r="A32" s="82" t="s">
        <v>81</v>
      </c>
      <c r="B32" s="85" t="s">
        <v>98</v>
      </c>
      <c r="C32" s="87" t="s">
        <v>46</v>
      </c>
      <c r="D32" s="449" t="s">
        <v>328</v>
      </c>
      <c r="E32" s="450"/>
      <c r="F32" s="449" t="s">
        <v>327</v>
      </c>
      <c r="G32" s="450"/>
      <c r="H32" s="87" t="s">
        <v>213</v>
      </c>
      <c r="I32" s="87" t="s">
        <v>236</v>
      </c>
      <c r="J32" s="86" t="s">
        <v>301</v>
      </c>
    </row>
    <row r="33" spans="1:10">
      <c r="A33" s="83"/>
      <c r="B33" s="351" t="s">
        <v>99</v>
      </c>
      <c r="C33" s="352"/>
      <c r="D33" s="352"/>
      <c r="E33" s="352"/>
      <c r="F33" s="352"/>
      <c r="G33" s="352"/>
      <c r="H33" s="352"/>
      <c r="I33" s="352"/>
      <c r="J33" s="353"/>
    </row>
    <row r="34" spans="1:10" ht="87.75" customHeight="1">
      <c r="A34" s="82" t="s">
        <v>67</v>
      </c>
      <c r="B34" s="88" t="s">
        <v>100</v>
      </c>
      <c r="C34" s="89" t="s">
        <v>46</v>
      </c>
      <c r="D34" s="333" t="s">
        <v>292</v>
      </c>
      <c r="E34" s="334"/>
      <c r="F34" s="449" t="s">
        <v>327</v>
      </c>
      <c r="G34" s="451"/>
      <c r="H34" s="93" t="s">
        <v>202</v>
      </c>
      <c r="I34" s="93" t="s">
        <v>237</v>
      </c>
      <c r="J34" s="93" t="s">
        <v>302</v>
      </c>
    </row>
    <row r="35" spans="1:10">
      <c r="A35" s="79"/>
      <c r="B35"/>
      <c r="C35"/>
      <c r="D35"/>
      <c r="E35"/>
      <c r="F35"/>
      <c r="G35"/>
      <c r="H35"/>
      <c r="I35"/>
      <c r="J35"/>
    </row>
    <row r="36" spans="1:10" ht="34.5" customHeight="1">
      <c r="A36" s="339"/>
      <c r="B36" s="339"/>
      <c r="C36" s="339"/>
      <c r="D36" s="339"/>
      <c r="E36" s="339"/>
      <c r="F36" s="339"/>
      <c r="G36" s="339"/>
      <c r="H36" s="339"/>
      <c r="I36" s="339"/>
      <c r="J36" s="339"/>
    </row>
    <row r="37" spans="1:10">
      <c r="A37" s="79"/>
      <c r="B37"/>
      <c r="C37"/>
      <c r="D37"/>
      <c r="E37"/>
      <c r="F37"/>
      <c r="G37"/>
      <c r="H37"/>
      <c r="I37"/>
      <c r="J37"/>
    </row>
  </sheetData>
  <mergeCells count="59">
    <mergeCell ref="J12:J13"/>
    <mergeCell ref="B14:J14"/>
    <mergeCell ref="B30:J30"/>
    <mergeCell ref="B33:J33"/>
    <mergeCell ref="D29:E29"/>
    <mergeCell ref="D31:E31"/>
    <mergeCell ref="D21:E21"/>
    <mergeCell ref="D22:E22"/>
    <mergeCell ref="D23:E23"/>
    <mergeCell ref="D24:E24"/>
    <mergeCell ref="D25:E25"/>
    <mergeCell ref="D32:E32"/>
    <mergeCell ref="F15:G15"/>
    <mergeCell ref="F16:G16"/>
    <mergeCell ref="F17:G17"/>
    <mergeCell ref="F18:G18"/>
    <mergeCell ref="A36:J36"/>
    <mergeCell ref="A12:A13"/>
    <mergeCell ref="B12:B13"/>
    <mergeCell ref="C12:C13"/>
    <mergeCell ref="D12:G12"/>
    <mergeCell ref="D13:E13"/>
    <mergeCell ref="F13:G13"/>
    <mergeCell ref="H12:H13"/>
    <mergeCell ref="I12:I13"/>
    <mergeCell ref="D15:E15"/>
    <mergeCell ref="D16:E16"/>
    <mergeCell ref="D17:E17"/>
    <mergeCell ref="D18:E18"/>
    <mergeCell ref="D19:E19"/>
    <mergeCell ref="D20:E20"/>
    <mergeCell ref="D34:E34"/>
    <mergeCell ref="A10:J10"/>
    <mergeCell ref="A1:J1"/>
    <mergeCell ref="A2:J2"/>
    <mergeCell ref="A3:J3"/>
    <mergeCell ref="A8:J8"/>
    <mergeCell ref="A9:J9"/>
    <mergeCell ref="A5:J5"/>
    <mergeCell ref="A6:J6"/>
    <mergeCell ref="A4:J4"/>
    <mergeCell ref="D7:J7"/>
    <mergeCell ref="F19:G19"/>
    <mergeCell ref="F20:G20"/>
    <mergeCell ref="F21:G21"/>
    <mergeCell ref="F22:G22"/>
    <mergeCell ref="F23:G23"/>
    <mergeCell ref="F24:G24"/>
    <mergeCell ref="D26:E26"/>
    <mergeCell ref="F31:G31"/>
    <mergeCell ref="D27:E27"/>
    <mergeCell ref="D28:E28"/>
    <mergeCell ref="F32:G32"/>
    <mergeCell ref="F34:G34"/>
    <mergeCell ref="F25:G25"/>
    <mergeCell ref="F26:G26"/>
    <mergeCell ref="F27:G27"/>
    <mergeCell ref="F28:G28"/>
    <mergeCell ref="F29:G29"/>
  </mergeCells>
  <pageMargins left="0.23622047244094491" right="0.11811023622047245" top="0.59055118110236227" bottom="0.39370078740157483" header="0" footer="0"/>
  <pageSetup paperSize="9" scale="75" orientation="landscape" r:id="rId1"/>
  <rowBreaks count="2" manualBreakCount="2">
    <brk id="18" max="9" man="1"/>
    <brk id="2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SheetLayoutView="100" workbookViewId="0">
      <selection activeCell="G1" sqref="A1:H4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8.42578125" style="2" customWidth="1"/>
    <col min="8" max="16384" width="13.85546875" style="2"/>
  </cols>
  <sheetData>
    <row r="1" spans="1:8">
      <c r="A1" s="308"/>
      <c r="B1" s="273"/>
      <c r="C1" s="273"/>
      <c r="D1" s="273"/>
      <c r="E1" s="273"/>
      <c r="F1" s="273"/>
      <c r="G1" s="301" t="s">
        <v>38</v>
      </c>
      <c r="H1" s="308"/>
    </row>
    <row r="2" spans="1:8">
      <c r="A2" s="308"/>
      <c r="B2" s="273"/>
      <c r="C2" s="273"/>
      <c r="D2" s="273"/>
      <c r="E2" s="273"/>
      <c r="F2" s="273"/>
      <c r="G2" s="301" t="s">
        <v>111</v>
      </c>
      <c r="H2" s="308"/>
    </row>
    <row r="3" spans="1:8">
      <c r="A3" s="308"/>
      <c r="B3" s="273"/>
      <c r="C3" s="273"/>
      <c r="D3" s="273"/>
      <c r="E3" s="273"/>
      <c r="F3" s="273"/>
      <c r="G3" s="301" t="s">
        <v>112</v>
      </c>
      <c r="H3" s="308"/>
    </row>
    <row r="4" spans="1:8">
      <c r="A4" s="320" t="s">
        <v>324</v>
      </c>
      <c r="B4" s="320"/>
      <c r="C4" s="320"/>
      <c r="D4" s="320"/>
      <c r="E4" s="320"/>
      <c r="F4" s="320"/>
      <c r="G4" s="320"/>
      <c r="H4" s="320"/>
    </row>
    <row r="5" spans="1:8">
      <c r="A5" s="354" t="s">
        <v>113</v>
      </c>
      <c r="B5" s="354"/>
      <c r="C5" s="354"/>
      <c r="D5" s="354"/>
      <c r="E5" s="354"/>
      <c r="F5" s="354"/>
      <c r="G5" s="354"/>
    </row>
    <row r="6" spans="1:8">
      <c r="A6" s="354" t="s">
        <v>123</v>
      </c>
      <c r="B6" s="354"/>
      <c r="C6" s="354"/>
      <c r="D6" s="354"/>
      <c r="E6" s="354"/>
      <c r="F6" s="354"/>
      <c r="G6" s="354"/>
    </row>
    <row r="7" spans="1:8" s="40" customFormat="1">
      <c r="A7" s="354" t="s">
        <v>124</v>
      </c>
      <c r="B7" s="354"/>
      <c r="C7" s="354"/>
      <c r="D7" s="354"/>
      <c r="E7" s="354"/>
      <c r="F7" s="354"/>
      <c r="G7" s="354"/>
    </row>
    <row r="8" spans="1:8" s="40" customFormat="1">
      <c r="A8" s="41"/>
      <c r="B8" s="41"/>
      <c r="C8" s="41"/>
      <c r="D8" s="41"/>
      <c r="E8" s="41"/>
      <c r="F8" s="41"/>
      <c r="G8" s="41"/>
    </row>
    <row r="9" spans="1:8">
      <c r="A9" s="29"/>
      <c r="B9"/>
      <c r="C9"/>
      <c r="D9"/>
      <c r="E9"/>
      <c r="F9"/>
      <c r="G9"/>
    </row>
    <row r="10" spans="1:8" ht="1.5" customHeight="1">
      <c r="A10" s="14"/>
      <c r="B10"/>
      <c r="C10"/>
      <c r="D10"/>
      <c r="E10"/>
      <c r="F10"/>
      <c r="G10"/>
    </row>
    <row r="11" spans="1:8" ht="36" customHeight="1">
      <c r="A11" s="355" t="s">
        <v>0</v>
      </c>
      <c r="B11" s="357" t="s">
        <v>119</v>
      </c>
      <c r="C11" s="358"/>
      <c r="D11" s="355" t="s">
        <v>120</v>
      </c>
      <c r="E11" s="357" t="s">
        <v>121</v>
      </c>
      <c r="F11" s="358"/>
      <c r="G11" s="355" t="s">
        <v>122</v>
      </c>
    </row>
    <row r="12" spans="1:8" ht="16.5" customHeight="1">
      <c r="A12" s="356"/>
      <c r="B12" s="359"/>
      <c r="C12" s="360"/>
      <c r="D12" s="356"/>
      <c r="E12" s="359"/>
      <c r="F12" s="360"/>
      <c r="G12" s="356"/>
    </row>
    <row r="13" spans="1:8" ht="78" customHeight="1">
      <c r="A13" s="27">
        <v>1</v>
      </c>
      <c r="B13" s="362"/>
      <c r="C13" s="363"/>
      <c r="D13" s="21"/>
      <c r="E13" s="364"/>
      <c r="F13" s="365"/>
      <c r="G13" s="272"/>
    </row>
    <row r="14" spans="1:8" ht="65.25" customHeight="1">
      <c r="A14" s="27">
        <v>2</v>
      </c>
      <c r="B14" s="362"/>
      <c r="C14" s="363"/>
      <c r="D14" s="21"/>
      <c r="E14" s="364"/>
      <c r="F14" s="365"/>
      <c r="G14" s="272"/>
    </row>
    <row r="15" spans="1:8" ht="82.5" customHeight="1">
      <c r="A15" s="27">
        <v>3</v>
      </c>
      <c r="B15" s="362"/>
      <c r="C15" s="363"/>
      <c r="D15" s="21"/>
      <c r="E15" s="364"/>
      <c r="F15" s="365"/>
      <c r="G15" s="272"/>
    </row>
    <row r="16" spans="1:8">
      <c r="A16" s="6"/>
      <c r="B16" s="5"/>
      <c r="C16" s="28"/>
      <c r="D16" s="28"/>
      <c r="E16" s="28"/>
      <c r="F16" s="28"/>
      <c r="G16" s="28"/>
    </row>
    <row r="17" spans="1:7">
      <c r="A17" s="6"/>
      <c r="B17" s="5"/>
      <c r="C17" s="5"/>
      <c r="D17" s="5"/>
      <c r="E17" s="5"/>
      <c r="F17" s="5"/>
      <c r="G17" s="5"/>
    </row>
    <row r="18" spans="1:7">
      <c r="A18" s="6"/>
      <c r="B18" s="5"/>
      <c r="C18" s="28"/>
      <c r="D18" s="28"/>
      <c r="E18" s="28"/>
      <c r="F18" s="28"/>
      <c r="G18" s="28"/>
    </row>
    <row r="19" spans="1:7">
      <c r="A19" s="6"/>
      <c r="B19" s="5"/>
      <c r="C19" s="361"/>
      <c r="D19" s="361"/>
      <c r="E19" s="28"/>
      <c r="F19" s="28"/>
      <c r="G19" s="28"/>
    </row>
    <row r="20" spans="1:7">
      <c r="A20" s="6"/>
      <c r="B20" s="5"/>
      <c r="C20" s="28"/>
      <c r="D20" s="28"/>
      <c r="E20" s="28"/>
      <c r="F20" s="28"/>
      <c r="G20" s="28"/>
    </row>
    <row r="21" spans="1:7">
      <c r="A21" s="6"/>
      <c r="B21" s="5"/>
      <c r="C21" s="28"/>
      <c r="D21" s="28"/>
      <c r="E21" s="28"/>
      <c r="F21" s="28"/>
      <c r="G21" s="28"/>
    </row>
  </sheetData>
  <mergeCells count="16">
    <mergeCell ref="C19:D19"/>
    <mergeCell ref="G11:G12"/>
    <mergeCell ref="B13:C13"/>
    <mergeCell ref="B14:C14"/>
    <mergeCell ref="B15:C15"/>
    <mergeCell ref="E13:F13"/>
    <mergeCell ref="E14:F14"/>
    <mergeCell ref="E15:F15"/>
    <mergeCell ref="A4:H4"/>
    <mergeCell ref="A5:G5"/>
    <mergeCell ref="A6:G6"/>
    <mergeCell ref="A7:G7"/>
    <mergeCell ref="A11:A12"/>
    <mergeCell ref="D11:D12"/>
    <mergeCell ref="B11:C12"/>
    <mergeCell ref="E11:F12"/>
  </mergeCells>
  <pageMargins left="0.31496062992125984" right="0.31496062992125984" top="0.59055118110236227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A9F9CF"/>
  </sheetPr>
  <dimension ref="A1:J39"/>
  <sheetViews>
    <sheetView view="pageBreakPreview" zoomScale="90" zoomScaleSheetLayoutView="9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H15" sqref="H15"/>
    </sheetView>
  </sheetViews>
  <sheetFormatPr defaultColWidth="13.85546875" defaultRowHeight="15.75"/>
  <cols>
    <col min="1" max="1" width="4.85546875" style="30" customWidth="1"/>
    <col min="2" max="2" width="41.42578125" style="78" customWidth="1"/>
    <col min="3" max="3" width="15.140625" style="30" customWidth="1"/>
    <col min="4" max="4" width="13.7109375" style="30" customWidth="1"/>
    <col min="5" max="5" width="13.5703125" style="30" customWidth="1"/>
    <col min="6" max="6" width="14.42578125" style="30" customWidth="1"/>
    <col min="7" max="7" width="16.7109375" style="30" customWidth="1"/>
    <col min="8" max="8" width="32.140625" style="30" customWidth="1"/>
    <col min="9" max="9" width="13.7109375" style="30" customWidth="1"/>
    <col min="10" max="10" width="21.85546875" style="78" customWidth="1"/>
    <col min="11" max="16384" width="13.85546875" style="78"/>
  </cols>
  <sheetData>
    <row r="1" spans="1:10" ht="15" customHeight="1">
      <c r="B1" s="7"/>
      <c r="C1" s="7"/>
      <c r="D1" s="7"/>
      <c r="E1" s="7"/>
      <c r="F1" s="331" t="s">
        <v>308</v>
      </c>
      <c r="G1" s="331"/>
      <c r="H1" s="331"/>
      <c r="I1" s="7"/>
      <c r="J1" s="7"/>
    </row>
    <row r="2" spans="1:10" ht="13.5" customHeight="1">
      <c r="B2" s="7"/>
      <c r="C2" s="7"/>
      <c r="D2" s="7"/>
      <c r="E2" s="7"/>
      <c r="F2" s="397" t="s">
        <v>112</v>
      </c>
      <c r="G2" s="397"/>
      <c r="H2" s="397"/>
      <c r="I2" s="7"/>
      <c r="J2" s="7"/>
    </row>
    <row r="3" spans="1:10" ht="13.5" customHeight="1">
      <c r="B3" s="7"/>
      <c r="C3" s="7"/>
      <c r="D3" s="7"/>
      <c r="E3" s="7"/>
      <c r="F3" s="331" t="s">
        <v>312</v>
      </c>
      <c r="G3" s="331"/>
      <c r="H3" s="331"/>
      <c r="I3" s="7"/>
      <c r="J3" s="7"/>
    </row>
    <row r="4" spans="1:10" ht="12.75" customHeight="1">
      <c r="A4" s="79"/>
      <c r="B4" s="47"/>
      <c r="D4" s="398"/>
      <c r="E4" s="398"/>
      <c r="F4" s="398"/>
      <c r="G4" s="398"/>
      <c r="H4" s="398"/>
    </row>
    <row r="5" spans="1:10" ht="14.25" customHeight="1">
      <c r="A5" s="79"/>
      <c r="B5" s="34"/>
      <c r="C5" s="35"/>
      <c r="D5" s="35"/>
      <c r="E5" s="35"/>
      <c r="F5" s="35"/>
      <c r="G5" s="35"/>
      <c r="H5" s="35"/>
      <c r="I5" s="35"/>
      <c r="J5" s="36"/>
    </row>
    <row r="6" spans="1:10">
      <c r="A6" s="337" t="s">
        <v>137</v>
      </c>
      <c r="B6" s="337"/>
      <c r="C6" s="337"/>
      <c r="D6" s="337"/>
      <c r="E6" s="337"/>
      <c r="F6" s="337"/>
      <c r="G6" s="337"/>
      <c r="H6" s="337"/>
      <c r="I6" s="254"/>
      <c r="J6" s="36"/>
    </row>
    <row r="7" spans="1:10" ht="14.25" customHeight="1">
      <c r="A7" s="337" t="s">
        <v>138</v>
      </c>
      <c r="B7" s="337"/>
      <c r="C7" s="337"/>
      <c r="D7" s="337"/>
      <c r="E7" s="337"/>
      <c r="F7" s="337"/>
      <c r="G7" s="337"/>
      <c r="H7" s="337"/>
      <c r="I7" s="254"/>
      <c r="J7" s="36"/>
    </row>
    <row r="8" spans="1:10" ht="13.5" customHeight="1">
      <c r="A8" s="337" t="s">
        <v>157</v>
      </c>
      <c r="B8" s="337"/>
      <c r="C8" s="337"/>
      <c r="D8" s="337"/>
      <c r="E8" s="337"/>
      <c r="F8" s="337"/>
      <c r="G8" s="337"/>
      <c r="H8" s="337"/>
      <c r="I8" s="254"/>
      <c r="J8" s="12"/>
    </row>
    <row r="9" spans="1:10">
      <c r="A9" s="79"/>
      <c r="B9" s="34"/>
      <c r="C9" s="35"/>
      <c r="D9" s="35"/>
      <c r="E9" s="35"/>
      <c r="F9" s="35"/>
      <c r="G9" s="35"/>
      <c r="H9" s="35"/>
      <c r="I9" s="35"/>
      <c r="J9" s="12"/>
    </row>
    <row r="10" spans="1:10" ht="31.5" customHeight="1">
      <c r="A10" s="393" t="s">
        <v>0</v>
      </c>
      <c r="B10" s="366" t="s">
        <v>6</v>
      </c>
      <c r="C10" s="395" t="s">
        <v>7</v>
      </c>
      <c r="D10" s="396"/>
      <c r="E10" s="396"/>
      <c r="F10" s="395" t="s">
        <v>44</v>
      </c>
      <c r="G10" s="396"/>
      <c r="H10" s="396"/>
      <c r="I10" s="198"/>
      <c r="J10" s="12"/>
    </row>
    <row r="11" spans="1:10" ht="60.75" customHeight="1">
      <c r="A11" s="393"/>
      <c r="B11" s="394"/>
      <c r="C11" s="258" t="s">
        <v>313</v>
      </c>
      <c r="D11" s="258" t="s">
        <v>314</v>
      </c>
      <c r="E11" s="258" t="s">
        <v>315</v>
      </c>
      <c r="F11" s="257" t="s">
        <v>313</v>
      </c>
      <c r="G11" s="205" t="s">
        <v>316</v>
      </c>
      <c r="H11" s="205" t="s">
        <v>317</v>
      </c>
      <c r="I11" s="193"/>
      <c r="J11" s="255"/>
    </row>
    <row r="12" spans="1:10" ht="33" customHeight="1">
      <c r="A12" s="257">
        <v>1</v>
      </c>
      <c r="B12" s="386" t="s">
        <v>243</v>
      </c>
      <c r="C12" s="387"/>
      <c r="D12" s="387"/>
      <c r="E12" s="387"/>
      <c r="F12" s="387"/>
      <c r="G12" s="387"/>
      <c r="H12" s="387"/>
      <c r="I12" s="199"/>
      <c r="J12" s="255"/>
    </row>
    <row r="13" spans="1:10">
      <c r="A13" s="257"/>
      <c r="B13" s="388" t="s">
        <v>101</v>
      </c>
      <c r="C13" s="389"/>
      <c r="D13" s="389"/>
      <c r="E13" s="389"/>
      <c r="F13" s="389"/>
      <c r="G13" s="389"/>
      <c r="H13" s="389"/>
      <c r="I13" s="200"/>
      <c r="J13" s="255"/>
    </row>
    <row r="14" spans="1:10" ht="16.5" customHeight="1">
      <c r="A14" s="257"/>
      <c r="B14" s="390" t="s">
        <v>108</v>
      </c>
      <c r="C14" s="391"/>
      <c r="D14" s="391"/>
      <c r="E14" s="391"/>
      <c r="F14" s="391"/>
      <c r="G14" s="391"/>
      <c r="H14" s="391"/>
      <c r="I14" s="194"/>
      <c r="J14" s="255"/>
    </row>
    <row r="15" spans="1:10" ht="47.25">
      <c r="A15" s="257"/>
      <c r="B15" s="243" t="s">
        <v>203</v>
      </c>
      <c r="C15" s="392">
        <f>891+20+2000+1860</f>
        <v>4771</v>
      </c>
      <c r="D15" s="392">
        <f>891+20+2000+1860</f>
        <v>4771</v>
      </c>
      <c r="E15" s="392">
        <f>893+20+1998+1863</f>
        <v>4774</v>
      </c>
      <c r="F15" s="98">
        <f>20000/1000</f>
        <v>20</v>
      </c>
      <c r="G15" s="98">
        <f>20000/1000</f>
        <v>20</v>
      </c>
      <c r="H15" s="98">
        <f>20000/1000</f>
        <v>20</v>
      </c>
      <c r="I15" s="201"/>
      <c r="J15" s="255"/>
    </row>
    <row r="16" spans="1:10" ht="31.5">
      <c r="A16" s="257"/>
      <c r="B16" s="243" t="s">
        <v>94</v>
      </c>
      <c r="C16" s="392"/>
      <c r="D16" s="392"/>
      <c r="E16" s="392"/>
      <c r="F16" s="98">
        <f>10000/1000</f>
        <v>10</v>
      </c>
      <c r="G16" s="98">
        <f>10000/1000</f>
        <v>10</v>
      </c>
      <c r="H16" s="98">
        <f>10000/1000</f>
        <v>10</v>
      </c>
      <c r="I16" s="201"/>
      <c r="J16" s="255"/>
    </row>
    <row r="17" spans="1:10">
      <c r="A17" s="257"/>
      <c r="B17" s="384" t="s">
        <v>103</v>
      </c>
      <c r="C17" s="385"/>
      <c r="D17" s="385"/>
      <c r="E17" s="385"/>
      <c r="F17" s="385"/>
      <c r="G17" s="385"/>
      <c r="H17" s="385"/>
      <c r="I17" s="202"/>
      <c r="J17" s="255"/>
    </row>
    <row r="18" spans="1:10" ht="47.25">
      <c r="A18" s="257"/>
      <c r="B18" s="243" t="s">
        <v>91</v>
      </c>
      <c r="C18" s="380">
        <v>115</v>
      </c>
      <c r="D18" s="380">
        <v>115</v>
      </c>
      <c r="E18" s="380">
        <v>121</v>
      </c>
      <c r="F18" s="98">
        <f>20000/1000</f>
        <v>20</v>
      </c>
      <c r="G18" s="98">
        <f>20000/1000</f>
        <v>20</v>
      </c>
      <c r="H18" s="98">
        <f>20000/1000</f>
        <v>20</v>
      </c>
      <c r="I18" s="201"/>
      <c r="J18" s="255"/>
    </row>
    <row r="19" spans="1:10" ht="31.5">
      <c r="A19" s="257"/>
      <c r="B19" s="243" t="s">
        <v>94</v>
      </c>
      <c r="C19" s="382"/>
      <c r="D19" s="382"/>
      <c r="E19" s="382"/>
      <c r="F19" s="98">
        <f>10000/1000</f>
        <v>10</v>
      </c>
      <c r="G19" s="98">
        <f>10000/1000</f>
        <v>10</v>
      </c>
      <c r="H19" s="98">
        <f>10000/1000</f>
        <v>10</v>
      </c>
      <c r="I19" s="201"/>
      <c r="J19" s="255"/>
    </row>
    <row r="20" spans="1:10" ht="35.25" customHeight="1">
      <c r="A20" s="257">
        <v>2</v>
      </c>
      <c r="B20" s="370" t="s">
        <v>104</v>
      </c>
      <c r="C20" s="371"/>
      <c r="D20" s="371"/>
      <c r="E20" s="371"/>
      <c r="F20" s="371"/>
      <c r="G20" s="371"/>
      <c r="H20" s="371"/>
      <c r="I20" s="194"/>
      <c r="J20" s="255"/>
    </row>
    <row r="21" spans="1:10">
      <c r="A21" s="257"/>
      <c r="B21" s="372" t="s">
        <v>105</v>
      </c>
      <c r="C21" s="373"/>
      <c r="D21" s="373"/>
      <c r="E21" s="373"/>
      <c r="F21" s="373"/>
      <c r="G21" s="373"/>
      <c r="H21" s="373"/>
      <c r="I21" s="200"/>
      <c r="J21" s="255"/>
    </row>
    <row r="22" spans="1:10" ht="15.75" customHeight="1">
      <c r="A22" s="257"/>
      <c r="B22" s="370" t="s">
        <v>108</v>
      </c>
      <c r="C22" s="371"/>
      <c r="D22" s="371"/>
      <c r="E22" s="371"/>
      <c r="F22" s="371"/>
      <c r="G22" s="371"/>
      <c r="H22" s="371"/>
      <c r="I22" s="194"/>
      <c r="J22" s="255"/>
    </row>
    <row r="23" spans="1:10" ht="63">
      <c r="A23" s="257"/>
      <c r="B23" s="298" t="s">
        <v>90</v>
      </c>
      <c r="C23" s="244"/>
      <c r="D23" s="380">
        <f>25+2+25+40+79+32</f>
        <v>203</v>
      </c>
      <c r="E23" s="380">
        <f>30+6+25+41+78+32</f>
        <v>212</v>
      </c>
      <c r="F23" s="63">
        <f>1651218/1000</f>
        <v>1651.2180000000001</v>
      </c>
      <c r="G23" s="63">
        <f>1651218/1000</f>
        <v>1651.2180000000001</v>
      </c>
      <c r="H23" s="63">
        <f>1651218/1000</f>
        <v>1651.2180000000001</v>
      </c>
      <c r="I23" s="196"/>
      <c r="J23" s="255"/>
    </row>
    <row r="24" spans="1:10">
      <c r="A24" s="257"/>
      <c r="B24" s="298" t="s">
        <v>92</v>
      </c>
      <c r="C24" s="285"/>
      <c r="D24" s="381"/>
      <c r="E24" s="381"/>
      <c r="F24" s="63">
        <f>6600/1000</f>
        <v>6.6</v>
      </c>
      <c r="G24" s="63">
        <f>6600/1000</f>
        <v>6.6</v>
      </c>
      <c r="H24" s="63">
        <f>6600/1000</f>
        <v>6.6</v>
      </c>
      <c r="I24" s="196"/>
      <c r="J24" s="255"/>
    </row>
    <row r="25" spans="1:10" ht="63">
      <c r="A25" s="366"/>
      <c r="B25" s="298" t="s">
        <v>89</v>
      </c>
      <c r="C25" s="368"/>
      <c r="D25" s="381"/>
      <c r="E25" s="381"/>
      <c r="F25" s="63">
        <f>(80572.8+19427.2)/1000</f>
        <v>100</v>
      </c>
      <c r="G25" s="63">
        <f t="shared" ref="G25:H25" si="0">(80572.8+19427.2)/1000</f>
        <v>100</v>
      </c>
      <c r="H25" s="63">
        <f t="shared" si="0"/>
        <v>100</v>
      </c>
      <c r="I25" s="203"/>
      <c r="J25" s="255"/>
    </row>
    <row r="26" spans="1:10" ht="26.25" customHeight="1">
      <c r="A26" s="367"/>
      <c r="B26" s="283" t="s">
        <v>318</v>
      </c>
      <c r="C26" s="369"/>
      <c r="D26" s="381"/>
      <c r="E26" s="381"/>
      <c r="F26" s="65"/>
      <c r="G26" s="286"/>
      <c r="H26" s="286"/>
      <c r="I26" s="203"/>
      <c r="J26" s="280"/>
    </row>
    <row r="27" spans="1:10" ht="47.25">
      <c r="A27" s="257"/>
      <c r="B27" s="298" t="s">
        <v>96</v>
      </c>
      <c r="C27" s="245"/>
      <c r="D27" s="381"/>
      <c r="E27" s="381"/>
      <c r="F27" s="63">
        <f>12926/1000</f>
        <v>12.926</v>
      </c>
      <c r="G27" s="63">
        <f>12926/1000</f>
        <v>12.926</v>
      </c>
      <c r="H27" s="63">
        <f>12926/1000</f>
        <v>12.926</v>
      </c>
      <c r="I27" s="196"/>
      <c r="J27" s="255"/>
    </row>
    <row r="28" spans="1:10" ht="31.5" customHeight="1">
      <c r="A28" s="257"/>
      <c r="B28" s="370" t="s">
        <v>64</v>
      </c>
      <c r="C28" s="371"/>
      <c r="D28" s="381"/>
      <c r="E28" s="381"/>
      <c r="F28" s="383"/>
      <c r="G28" s="383"/>
      <c r="H28" s="383"/>
      <c r="I28" s="204"/>
      <c r="J28" s="255"/>
    </row>
    <row r="29" spans="1:10" ht="47.25">
      <c r="A29" s="257"/>
      <c r="B29" s="298" t="s">
        <v>98</v>
      </c>
      <c r="C29" s="245"/>
      <c r="D29" s="382"/>
      <c r="E29" s="382"/>
      <c r="F29" s="63">
        <f>17516/1000</f>
        <v>17.515999999999998</v>
      </c>
      <c r="G29" s="63">
        <f>17516/1000</f>
        <v>17.515999999999998</v>
      </c>
      <c r="H29" s="63">
        <f>17516/1000</f>
        <v>17.515999999999998</v>
      </c>
      <c r="I29" s="196"/>
      <c r="J29" s="255"/>
    </row>
    <row r="30" spans="1:10">
      <c r="A30" s="257">
        <v>3</v>
      </c>
      <c r="B30" s="370" t="s">
        <v>106</v>
      </c>
      <c r="C30" s="371"/>
      <c r="D30" s="371"/>
      <c r="E30" s="371"/>
      <c r="F30" s="371"/>
      <c r="G30" s="371"/>
      <c r="H30" s="371"/>
      <c r="I30" s="194"/>
      <c r="J30" s="255"/>
    </row>
    <row r="31" spans="1:10">
      <c r="A31" s="257"/>
      <c r="B31" s="372" t="s">
        <v>107</v>
      </c>
      <c r="C31" s="373"/>
      <c r="D31" s="373"/>
      <c r="E31" s="373"/>
      <c r="F31" s="373"/>
      <c r="G31" s="373"/>
      <c r="H31" s="373"/>
      <c r="I31" s="200"/>
      <c r="J31" s="255"/>
    </row>
    <row r="32" spans="1:10" ht="17.25" customHeight="1">
      <c r="A32" s="257"/>
      <c r="B32" s="370" t="s">
        <v>108</v>
      </c>
      <c r="C32" s="371"/>
      <c r="D32" s="371"/>
      <c r="E32" s="371"/>
      <c r="F32" s="371"/>
      <c r="G32" s="371"/>
      <c r="H32" s="371"/>
      <c r="I32" s="194"/>
      <c r="J32" s="255"/>
    </row>
    <row r="33" spans="1:10" ht="47.25">
      <c r="A33" s="257"/>
      <c r="B33" s="245" t="s">
        <v>109</v>
      </c>
      <c r="C33" s="245"/>
      <c r="D33" s="374">
        <v>25</v>
      </c>
      <c r="E33" s="374">
        <v>25</v>
      </c>
      <c r="F33" s="63">
        <f>135062/1000</f>
        <v>135.06200000000001</v>
      </c>
      <c r="G33" s="63">
        <f>135062/1000</f>
        <v>135.06200000000001</v>
      </c>
      <c r="H33" s="63">
        <f>135062/1000</f>
        <v>135.06200000000001</v>
      </c>
      <c r="I33" s="196"/>
      <c r="J33" s="255"/>
    </row>
    <row r="34" spans="1:10" ht="31.5" customHeight="1">
      <c r="A34" s="257"/>
      <c r="B34" s="370" t="s">
        <v>64</v>
      </c>
      <c r="C34" s="377"/>
      <c r="D34" s="375"/>
      <c r="E34" s="375"/>
      <c r="F34" s="378"/>
      <c r="G34" s="379"/>
      <c r="H34" s="379"/>
      <c r="I34" s="6"/>
      <c r="J34" s="255"/>
    </row>
    <row r="35" spans="1:10" ht="34.5" customHeight="1">
      <c r="A35" s="257"/>
      <c r="B35" s="245" t="s">
        <v>97</v>
      </c>
      <c r="C35" s="299"/>
      <c r="D35" s="375"/>
      <c r="E35" s="375"/>
      <c r="F35" s="63">
        <f>41678/1000</f>
        <v>41.677999999999997</v>
      </c>
      <c r="G35" s="63">
        <f>41678/1000</f>
        <v>41.677999999999997</v>
      </c>
      <c r="H35" s="63">
        <f>41678/1000</f>
        <v>41.677999999999997</v>
      </c>
      <c r="I35" s="196"/>
      <c r="J35" s="255"/>
    </row>
    <row r="36" spans="1:10" ht="111.75" customHeight="1">
      <c r="A36" s="257"/>
      <c r="B36" s="246" t="s">
        <v>287</v>
      </c>
      <c r="C36" s="299"/>
      <c r="D36" s="375"/>
      <c r="E36" s="375"/>
      <c r="F36" s="302"/>
      <c r="G36" s="244"/>
      <c r="H36" s="244"/>
      <c r="I36" s="6"/>
      <c r="J36" s="255"/>
    </row>
    <row r="37" spans="1:10" ht="135" customHeight="1">
      <c r="A37" s="257"/>
      <c r="B37" s="247" t="s">
        <v>289</v>
      </c>
      <c r="C37" s="248"/>
      <c r="D37" s="376"/>
      <c r="E37" s="376"/>
      <c r="F37" s="65"/>
      <c r="G37" s="183"/>
      <c r="H37" s="183"/>
      <c r="I37" s="10"/>
      <c r="J37" s="255"/>
    </row>
    <row r="38" spans="1:10" ht="48.75" customHeight="1">
      <c r="A38" s="193"/>
      <c r="B38" s="296"/>
      <c r="C38" s="194"/>
      <c r="D38" s="195"/>
      <c r="E38" s="195"/>
      <c r="F38" s="197"/>
      <c r="G38" s="196"/>
      <c r="H38" s="196"/>
      <c r="I38" s="196"/>
      <c r="J38" s="255"/>
    </row>
    <row r="39" spans="1:10" ht="67.5" customHeight="1">
      <c r="B39" s="297"/>
    </row>
  </sheetData>
  <mergeCells count="37">
    <mergeCell ref="F1:H1"/>
    <mergeCell ref="F2:H2"/>
    <mergeCell ref="F3:H3"/>
    <mergeCell ref="A6:H6"/>
    <mergeCell ref="A7:H7"/>
    <mergeCell ref="D4:H4"/>
    <mergeCell ref="A8:H8"/>
    <mergeCell ref="A10:A11"/>
    <mergeCell ref="B10:B11"/>
    <mergeCell ref="C10:E10"/>
    <mergeCell ref="F10:H10"/>
    <mergeCell ref="B12:H12"/>
    <mergeCell ref="B13:H13"/>
    <mergeCell ref="B14:H14"/>
    <mergeCell ref="C15:C16"/>
    <mergeCell ref="D15:D16"/>
    <mergeCell ref="E15:E16"/>
    <mergeCell ref="B17:H17"/>
    <mergeCell ref="C18:C19"/>
    <mergeCell ref="D18:D19"/>
    <mergeCell ref="E18:E19"/>
    <mergeCell ref="B20:H20"/>
    <mergeCell ref="D33:D37"/>
    <mergeCell ref="E33:E37"/>
    <mergeCell ref="B34:C34"/>
    <mergeCell ref="F34:H34"/>
    <mergeCell ref="B21:H21"/>
    <mergeCell ref="B22:H22"/>
    <mergeCell ref="D23:D29"/>
    <mergeCell ref="E23:E29"/>
    <mergeCell ref="B28:C28"/>
    <mergeCell ref="F28:H28"/>
    <mergeCell ref="A25:A26"/>
    <mergeCell ref="C25:C26"/>
    <mergeCell ref="B30:H30"/>
    <mergeCell ref="B31:H31"/>
    <mergeCell ref="B32:H32"/>
  </mergeCells>
  <pageMargins left="0.31496062992125984" right="0.46" top="0.59055118110236227" bottom="0.59055118110236227" header="0" footer="0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A9F9CF"/>
  </sheetPr>
  <dimension ref="A1:O50"/>
  <sheetViews>
    <sheetView view="pageBreakPreview" zoomScale="80" zoomScaleSheetLayoutView="80" workbookViewId="0">
      <pane xSplit="3" ySplit="10" topLeftCell="D23" activePane="bottomRight" state="frozen"/>
      <selection pane="topRight" activeCell="D1" sqref="D1"/>
      <selection pane="bottomLeft" activeCell="A11" sqref="A11"/>
      <selection pane="bottomRight" activeCell="I29" sqref="I29"/>
    </sheetView>
  </sheetViews>
  <sheetFormatPr defaultColWidth="13.85546875" defaultRowHeight="15.75"/>
  <cols>
    <col min="1" max="1" width="7.5703125" style="78" customWidth="1"/>
    <col min="2" max="2" width="17" style="78" customWidth="1"/>
    <col min="3" max="3" width="43.28515625" style="78" customWidth="1"/>
    <col min="4" max="4" width="29.42578125" style="78" customWidth="1"/>
    <col min="5" max="5" width="8" style="78" customWidth="1"/>
    <col min="6" max="6" width="11.5703125" style="78" customWidth="1"/>
    <col min="7" max="7" width="14.85546875" style="78" customWidth="1"/>
    <col min="8" max="8" width="8.140625" style="78" customWidth="1"/>
    <col min="9" max="9" width="17.42578125" style="78" customWidth="1"/>
    <col min="10" max="11" width="15.140625" style="78" customWidth="1"/>
    <col min="12" max="12" width="15.28515625" style="78" customWidth="1"/>
    <col min="13" max="15" width="13.85546875" style="78" hidden="1" customWidth="1"/>
    <col min="16" max="16384" width="13.85546875" style="78"/>
  </cols>
  <sheetData>
    <row r="1" spans="1:12" ht="18.75" customHeight="1">
      <c r="I1" s="398" t="s">
        <v>309</v>
      </c>
      <c r="J1" s="398"/>
      <c r="K1" s="398"/>
      <c r="L1" s="398"/>
    </row>
    <row r="2" spans="1:12" ht="15.75" customHeight="1">
      <c r="I2" s="398" t="s">
        <v>111</v>
      </c>
      <c r="J2" s="398"/>
      <c r="K2" s="398"/>
      <c r="L2" s="398"/>
    </row>
    <row r="3" spans="1:12" ht="15.75" customHeight="1">
      <c r="I3" s="398" t="s">
        <v>112</v>
      </c>
      <c r="J3" s="398"/>
      <c r="K3" s="398"/>
      <c r="L3" s="398"/>
    </row>
    <row r="4" spans="1:12" hidden="1">
      <c r="A4" s="13"/>
      <c r="B4" s="13"/>
      <c r="C4" s="13"/>
      <c r="D4" s="13"/>
      <c r="E4" s="13"/>
      <c r="F4" s="13"/>
      <c r="G4" s="13"/>
      <c r="H4" s="13"/>
      <c r="I4" s="11"/>
    </row>
    <row r="5" spans="1:12">
      <c r="A5" s="13"/>
      <c r="B5" s="13"/>
      <c r="C5" s="13"/>
      <c r="D5" s="13"/>
      <c r="E5" s="13"/>
      <c r="F5" s="13"/>
      <c r="G5" s="13"/>
      <c r="H5" s="431" t="s">
        <v>312</v>
      </c>
      <c r="I5" s="431"/>
      <c r="J5" s="431"/>
      <c r="K5" s="431"/>
      <c r="L5" s="431"/>
    </row>
    <row r="6" spans="1:12" ht="17.25" customHeight="1">
      <c r="A6" s="430" t="s">
        <v>125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</row>
    <row r="7" spans="1:12" ht="16.5" customHeight="1">
      <c r="A7" s="430" t="s">
        <v>126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</row>
    <row r="8" spans="1:12" ht="16.5" customHeight="1">
      <c r="A8" s="426" t="s">
        <v>34</v>
      </c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26"/>
    </row>
    <row r="9" spans="1:12" ht="16.5" customHeight="1">
      <c r="A9" s="321" t="s">
        <v>35</v>
      </c>
      <c r="B9" s="322" t="s">
        <v>128</v>
      </c>
      <c r="C9" s="321" t="s">
        <v>8</v>
      </c>
      <c r="D9" s="321" t="s">
        <v>9</v>
      </c>
      <c r="E9" s="323" t="s">
        <v>36</v>
      </c>
      <c r="F9" s="323"/>
      <c r="G9" s="323"/>
      <c r="H9" s="323"/>
      <c r="I9" s="428" t="s">
        <v>127</v>
      </c>
      <c r="J9" s="429"/>
      <c r="K9" s="429"/>
      <c r="L9" s="250"/>
    </row>
    <row r="10" spans="1:12" ht="24.75" customHeight="1">
      <c r="A10" s="321"/>
      <c r="B10" s="427"/>
      <c r="C10" s="321"/>
      <c r="D10" s="321"/>
      <c r="E10" s="251" t="s">
        <v>10</v>
      </c>
      <c r="F10" s="251" t="s">
        <v>11</v>
      </c>
      <c r="G10" s="251" t="s">
        <v>12</v>
      </c>
      <c r="H10" s="251" t="s">
        <v>13</v>
      </c>
      <c r="I10" s="251" t="s">
        <v>194</v>
      </c>
      <c r="J10" s="251" t="s">
        <v>291</v>
      </c>
      <c r="K10" s="251" t="s">
        <v>319</v>
      </c>
      <c r="L10" s="251" t="s">
        <v>321</v>
      </c>
    </row>
    <row r="11" spans="1:12">
      <c r="A11" s="420">
        <v>1</v>
      </c>
      <c r="B11" s="421" t="s">
        <v>129</v>
      </c>
      <c r="C11" s="422" t="s">
        <v>54</v>
      </c>
      <c r="D11" s="62" t="s">
        <v>15</v>
      </c>
      <c r="E11" s="17"/>
      <c r="F11" s="17"/>
      <c r="G11" s="17"/>
      <c r="H11" s="17"/>
      <c r="I11" s="17"/>
      <c r="J11" s="17"/>
      <c r="K11" s="17"/>
      <c r="L11" s="17"/>
    </row>
    <row r="12" spans="1:12" ht="33" customHeight="1">
      <c r="A12" s="420"/>
      <c r="B12" s="421"/>
      <c r="C12" s="422"/>
      <c r="D12" s="62" t="s">
        <v>46</v>
      </c>
      <c r="E12" s="252" t="s">
        <v>143</v>
      </c>
      <c r="F12" s="252" t="s">
        <v>143</v>
      </c>
      <c r="G12" s="252" t="s">
        <v>143</v>
      </c>
      <c r="H12" s="252" t="s">
        <v>143</v>
      </c>
      <c r="I12" s="225">
        <f>I14+I36+I42</f>
        <v>9975.2999999999993</v>
      </c>
      <c r="J12" s="225">
        <f>J14+J36+J42</f>
        <v>9975.2999999999993</v>
      </c>
      <c r="K12" s="225">
        <f>K14+K36+K42</f>
        <v>9975.2999999999993</v>
      </c>
      <c r="L12" s="225">
        <f>L14+L36+L42</f>
        <v>29925.9</v>
      </c>
    </row>
    <row r="13" spans="1:12" ht="16.5" customHeight="1">
      <c r="A13" s="423" t="s">
        <v>47</v>
      </c>
      <c r="B13" s="424" t="s">
        <v>130</v>
      </c>
      <c r="C13" s="425" t="s">
        <v>63</v>
      </c>
      <c r="D13" s="235" t="s">
        <v>15</v>
      </c>
      <c r="E13" s="17"/>
      <c r="F13" s="17"/>
      <c r="G13" s="17"/>
      <c r="H13" s="17"/>
      <c r="I13" s="63"/>
      <c r="J13" s="63"/>
      <c r="K13" s="63"/>
      <c r="L13" s="190"/>
    </row>
    <row r="14" spans="1:12" ht="28.5" customHeight="1">
      <c r="A14" s="423"/>
      <c r="B14" s="424"/>
      <c r="C14" s="425"/>
      <c r="D14" s="223" t="s">
        <v>46</v>
      </c>
      <c r="E14" s="259" t="s">
        <v>143</v>
      </c>
      <c r="F14" s="259" t="s">
        <v>143</v>
      </c>
      <c r="G14" s="259" t="s">
        <v>143</v>
      </c>
      <c r="H14" s="259" t="s">
        <v>143</v>
      </c>
      <c r="I14" s="224">
        <f>I15+I16+I17+I18+I19+I20+I21+I22+I24+I25+I27+I28+I29+I30+I31++I34+I32+I26+I33</f>
        <v>9391.1059999999998</v>
      </c>
      <c r="J14" s="224">
        <f t="shared" ref="J14:L14" si="0">J15+J16+J17+J18+J19+J20+J21+J22+J24+J25+J27+J28+J29+J30+J31++J34+J32+J26+J33</f>
        <v>9391.1059999999998</v>
      </c>
      <c r="K14" s="224">
        <f t="shared" si="0"/>
        <v>9391.1059999999998</v>
      </c>
      <c r="L14" s="224">
        <f t="shared" si="0"/>
        <v>28173.318000000003</v>
      </c>
    </row>
    <row r="15" spans="1:12" ht="81.75" customHeight="1">
      <c r="A15" s="44" t="s">
        <v>151</v>
      </c>
      <c r="B15" s="44"/>
      <c r="C15" s="66" t="s">
        <v>158</v>
      </c>
      <c r="D15" s="25" t="s">
        <v>46</v>
      </c>
      <c r="E15" s="26">
        <v>162</v>
      </c>
      <c r="F15" s="263" t="s">
        <v>56</v>
      </c>
      <c r="G15" s="263" t="s">
        <v>159</v>
      </c>
      <c r="H15" s="26">
        <v>611</v>
      </c>
      <c r="I15" s="63">
        <f>(6505600)/1000</f>
        <v>6505.6</v>
      </c>
      <c r="J15" s="63">
        <f t="shared" ref="J15:K15" si="1">(6505600)/1000</f>
        <v>6505.6</v>
      </c>
      <c r="K15" s="63">
        <f t="shared" si="1"/>
        <v>6505.6</v>
      </c>
      <c r="L15" s="190">
        <f>I15+J15+K15</f>
        <v>19516.800000000003</v>
      </c>
    </row>
    <row r="16" spans="1:12" ht="117.75" customHeight="1">
      <c r="A16" s="44" t="s">
        <v>149</v>
      </c>
      <c r="B16" s="44"/>
      <c r="C16" s="73" t="s">
        <v>160</v>
      </c>
      <c r="D16" s="60" t="s">
        <v>46</v>
      </c>
      <c r="E16" s="26">
        <v>162</v>
      </c>
      <c r="F16" s="263" t="s">
        <v>56</v>
      </c>
      <c r="G16" s="19" t="s">
        <v>161</v>
      </c>
      <c r="H16" s="26">
        <v>611</v>
      </c>
      <c r="I16" s="63"/>
      <c r="J16" s="63"/>
      <c r="K16" s="63"/>
      <c r="L16" s="190">
        <f t="shared" ref="L16:L21" si="2">I16+J16+K16</f>
        <v>0</v>
      </c>
    </row>
    <row r="17" spans="1:12" ht="120.75" customHeight="1">
      <c r="A17" s="44" t="s">
        <v>150</v>
      </c>
      <c r="B17" s="44"/>
      <c r="C17" s="76" t="s">
        <v>162</v>
      </c>
      <c r="D17" s="25" t="s">
        <v>46</v>
      </c>
      <c r="E17" s="26">
        <v>162</v>
      </c>
      <c r="F17" s="263" t="s">
        <v>56</v>
      </c>
      <c r="G17" s="263" t="s">
        <v>191</v>
      </c>
      <c r="H17" s="26">
        <v>611</v>
      </c>
      <c r="I17" s="63"/>
      <c r="J17" s="63"/>
      <c r="K17" s="63"/>
      <c r="L17" s="190">
        <f t="shared" si="2"/>
        <v>0</v>
      </c>
    </row>
    <row r="18" spans="1:12" ht="45" customHeight="1">
      <c r="A18" s="260" t="s">
        <v>152</v>
      </c>
      <c r="B18" s="44"/>
      <c r="C18" s="66" t="s">
        <v>85</v>
      </c>
      <c r="D18" s="25" t="s">
        <v>46</v>
      </c>
      <c r="E18" s="26">
        <v>162</v>
      </c>
      <c r="F18" s="263" t="s">
        <v>56</v>
      </c>
      <c r="G18" s="263" t="s">
        <v>148</v>
      </c>
      <c r="H18" s="26">
        <v>611</v>
      </c>
      <c r="I18" s="63"/>
      <c r="J18" s="63"/>
      <c r="K18" s="63"/>
      <c r="L18" s="190">
        <f t="shared" si="2"/>
        <v>0</v>
      </c>
    </row>
    <row r="19" spans="1:12" ht="79.5" customHeight="1">
      <c r="A19" s="260" t="s">
        <v>153</v>
      </c>
      <c r="B19" s="44"/>
      <c r="C19" s="66" t="s">
        <v>163</v>
      </c>
      <c r="D19" s="25" t="s">
        <v>46</v>
      </c>
      <c r="E19" s="261">
        <v>162</v>
      </c>
      <c r="F19" s="263" t="s">
        <v>56</v>
      </c>
      <c r="G19" s="263" t="s">
        <v>164</v>
      </c>
      <c r="H19" s="26">
        <v>612</v>
      </c>
      <c r="I19" s="63">
        <f>884700/1000</f>
        <v>884.7</v>
      </c>
      <c r="J19" s="63">
        <f t="shared" ref="J19:K19" si="3">884700/1000</f>
        <v>884.7</v>
      </c>
      <c r="K19" s="63">
        <f t="shared" si="3"/>
        <v>884.7</v>
      </c>
      <c r="L19" s="190">
        <f t="shared" si="2"/>
        <v>2654.1000000000004</v>
      </c>
    </row>
    <row r="20" spans="1:12" ht="29.25" customHeight="1">
      <c r="A20" s="260" t="s">
        <v>154</v>
      </c>
      <c r="B20" s="44"/>
      <c r="C20" s="66" t="s">
        <v>87</v>
      </c>
      <c r="D20" s="25" t="s">
        <v>46</v>
      </c>
      <c r="E20" s="261">
        <v>162</v>
      </c>
      <c r="F20" s="263" t="s">
        <v>56</v>
      </c>
      <c r="G20" s="263" t="s">
        <v>156</v>
      </c>
      <c r="H20" s="26">
        <v>612</v>
      </c>
      <c r="I20" s="63"/>
      <c r="J20" s="63"/>
      <c r="K20" s="63"/>
      <c r="L20" s="190">
        <f t="shared" si="2"/>
        <v>0</v>
      </c>
    </row>
    <row r="21" spans="1:12" ht="42.75" customHeight="1">
      <c r="A21" s="260" t="s">
        <v>155</v>
      </c>
      <c r="B21" s="44"/>
      <c r="C21" s="66" t="s">
        <v>55</v>
      </c>
      <c r="D21" s="25" t="s">
        <v>46</v>
      </c>
      <c r="E21" s="261">
        <v>162</v>
      </c>
      <c r="F21" s="263" t="s">
        <v>56</v>
      </c>
      <c r="G21" s="263" t="s">
        <v>165</v>
      </c>
      <c r="H21" s="26">
        <v>810</v>
      </c>
      <c r="I21" s="63">
        <f>65000/1000</f>
        <v>65</v>
      </c>
      <c r="J21" s="63">
        <f>65000/1000</f>
        <v>65</v>
      </c>
      <c r="K21" s="63">
        <f>65000/1000</f>
        <v>65</v>
      </c>
      <c r="L21" s="190">
        <f t="shared" si="2"/>
        <v>195</v>
      </c>
    </row>
    <row r="22" spans="1:12" ht="83.25" customHeight="1">
      <c r="A22" s="75" t="s">
        <v>180</v>
      </c>
      <c r="B22" s="260"/>
      <c r="C22" s="66" t="s">
        <v>167</v>
      </c>
      <c r="D22" s="25" t="s">
        <v>46</v>
      </c>
      <c r="E22" s="261">
        <v>162</v>
      </c>
      <c r="F22" s="263" t="s">
        <v>56</v>
      </c>
      <c r="G22" s="263" t="s">
        <v>166</v>
      </c>
      <c r="H22" s="261">
        <v>811</v>
      </c>
      <c r="I22" s="63"/>
      <c r="J22" s="63"/>
      <c r="K22" s="63"/>
      <c r="L22" s="190">
        <f>I22+J22+K22</f>
        <v>0</v>
      </c>
    </row>
    <row r="23" spans="1:12" ht="29.25" customHeight="1">
      <c r="A23" s="24" t="s">
        <v>181</v>
      </c>
      <c r="B23" s="24"/>
      <c r="C23" s="267" t="s">
        <v>58</v>
      </c>
      <c r="D23" s="266"/>
      <c r="E23" s="266"/>
      <c r="F23" s="266"/>
      <c r="G23" s="266"/>
      <c r="H23" s="266"/>
      <c r="I23" s="289"/>
      <c r="J23" s="266"/>
      <c r="K23" s="266"/>
      <c r="L23" s="265"/>
    </row>
    <row r="24" spans="1:12" ht="55.5" customHeight="1">
      <c r="A24" s="260" t="s">
        <v>182</v>
      </c>
      <c r="B24" s="260"/>
      <c r="C24" s="66" t="s">
        <v>209</v>
      </c>
      <c r="D24" s="25" t="s">
        <v>46</v>
      </c>
      <c r="E24" s="261">
        <v>162</v>
      </c>
      <c r="F24" s="262" t="s">
        <v>56</v>
      </c>
      <c r="G24" s="263" t="s">
        <v>59</v>
      </c>
      <c r="H24" s="261">
        <v>810</v>
      </c>
      <c r="I24" s="63"/>
      <c r="J24" s="63"/>
      <c r="K24" s="63"/>
      <c r="L24" s="190">
        <f t="shared" ref="L24:L31" si="4">I24+J24+K24</f>
        <v>0</v>
      </c>
    </row>
    <row r="25" spans="1:12" ht="54.75" customHeight="1">
      <c r="A25" s="414" t="s">
        <v>183</v>
      </c>
      <c r="B25" s="260"/>
      <c r="C25" s="66" t="s">
        <v>322</v>
      </c>
      <c r="D25" s="399" t="s">
        <v>46</v>
      </c>
      <c r="E25" s="401">
        <v>162</v>
      </c>
      <c r="F25" s="403" t="s">
        <v>56</v>
      </c>
      <c r="G25" s="403" t="s">
        <v>168</v>
      </c>
      <c r="H25" s="401">
        <v>612</v>
      </c>
      <c r="I25" s="314">
        <f>(80572.8+19427.2)/1000</f>
        <v>100</v>
      </c>
      <c r="J25" s="63">
        <f t="shared" ref="J25:K25" si="5">(80572.8+19427.2)/1000</f>
        <v>100</v>
      </c>
      <c r="K25" s="63">
        <f t="shared" si="5"/>
        <v>100</v>
      </c>
      <c r="L25" s="190">
        <f>I25+J25+K25</f>
        <v>300</v>
      </c>
    </row>
    <row r="26" spans="1:12" ht="22.5" customHeight="1">
      <c r="A26" s="415"/>
      <c r="B26" s="281"/>
      <c r="C26" s="66" t="s">
        <v>306</v>
      </c>
      <c r="D26" s="400"/>
      <c r="E26" s="402"/>
      <c r="F26" s="402"/>
      <c r="G26" s="402"/>
      <c r="H26" s="402"/>
      <c r="I26" s="63"/>
      <c r="J26" s="63"/>
      <c r="K26" s="63"/>
      <c r="L26" s="190">
        <f>I26+J26+K26</f>
        <v>0</v>
      </c>
    </row>
    <row r="27" spans="1:12" ht="52.5" customHeight="1">
      <c r="A27" s="281" t="s">
        <v>184</v>
      </c>
      <c r="B27" s="260"/>
      <c r="C27" s="66" t="s">
        <v>170</v>
      </c>
      <c r="D27" s="25" t="s">
        <v>46</v>
      </c>
      <c r="E27" s="261">
        <v>162</v>
      </c>
      <c r="F27" s="262" t="s">
        <v>56</v>
      </c>
      <c r="G27" s="263" t="s">
        <v>168</v>
      </c>
      <c r="H27" s="261">
        <v>612</v>
      </c>
      <c r="I27" s="63">
        <f>1651218/1000</f>
        <v>1651.2180000000001</v>
      </c>
      <c r="J27" s="63">
        <f>1651218/1000</f>
        <v>1651.2180000000001</v>
      </c>
      <c r="K27" s="63">
        <f>1651218/1000</f>
        <v>1651.2180000000001</v>
      </c>
      <c r="L27" s="190">
        <f t="shared" si="4"/>
        <v>4953.6540000000005</v>
      </c>
    </row>
    <row r="28" spans="1:12" ht="41.25" customHeight="1">
      <c r="A28" s="281" t="s">
        <v>185</v>
      </c>
      <c r="B28" s="260"/>
      <c r="C28" s="66" t="s">
        <v>169</v>
      </c>
      <c r="D28" s="25" t="s">
        <v>46</v>
      </c>
      <c r="E28" s="261">
        <v>162</v>
      </c>
      <c r="F28" s="262" t="s">
        <v>56</v>
      </c>
      <c r="G28" s="263" t="s">
        <v>59</v>
      </c>
      <c r="H28" s="261">
        <v>810</v>
      </c>
      <c r="I28" s="63"/>
      <c r="J28" s="63"/>
      <c r="K28" s="63"/>
      <c r="L28" s="190">
        <f t="shared" si="4"/>
        <v>0</v>
      </c>
    </row>
    <row r="29" spans="1:12" ht="37.5" customHeight="1">
      <c r="A29" s="281" t="s">
        <v>186</v>
      </c>
      <c r="B29" s="260"/>
      <c r="C29" s="66" t="s">
        <v>171</v>
      </c>
      <c r="D29" s="25" t="s">
        <v>46</v>
      </c>
      <c r="E29" s="261">
        <v>162</v>
      </c>
      <c r="F29" s="262" t="s">
        <v>56</v>
      </c>
      <c r="G29" s="263" t="s">
        <v>168</v>
      </c>
      <c r="H29" s="261">
        <v>611</v>
      </c>
      <c r="I29" s="63">
        <f>20000/1000</f>
        <v>20</v>
      </c>
      <c r="J29" s="63">
        <f t="shared" ref="J29:K29" si="6">20000/1000</f>
        <v>20</v>
      </c>
      <c r="K29" s="63">
        <f t="shared" si="6"/>
        <v>20</v>
      </c>
      <c r="L29" s="190">
        <f t="shared" si="4"/>
        <v>60</v>
      </c>
    </row>
    <row r="30" spans="1:12" ht="25.5" customHeight="1">
      <c r="A30" s="281" t="s">
        <v>187</v>
      </c>
      <c r="B30" s="260"/>
      <c r="C30" s="66" t="s">
        <v>92</v>
      </c>
      <c r="D30" s="25" t="s">
        <v>46</v>
      </c>
      <c r="E30" s="261">
        <v>162</v>
      </c>
      <c r="F30" s="262" t="s">
        <v>56</v>
      </c>
      <c r="G30" s="263" t="s">
        <v>168</v>
      </c>
      <c r="H30" s="261">
        <v>611</v>
      </c>
      <c r="I30" s="63">
        <f>6600/1000</f>
        <v>6.6</v>
      </c>
      <c r="J30" s="63">
        <f>6600/1000</f>
        <v>6.6</v>
      </c>
      <c r="K30" s="63">
        <f>6600/1000</f>
        <v>6.6</v>
      </c>
      <c r="L30" s="190">
        <f t="shared" si="4"/>
        <v>19.799999999999997</v>
      </c>
    </row>
    <row r="31" spans="1:12" ht="27" customHeight="1">
      <c r="A31" s="281" t="s">
        <v>188</v>
      </c>
      <c r="B31" s="260"/>
      <c r="C31" s="66" t="s">
        <v>94</v>
      </c>
      <c r="D31" s="25" t="s">
        <v>46</v>
      </c>
      <c r="E31" s="261">
        <v>162</v>
      </c>
      <c r="F31" s="262" t="s">
        <v>56</v>
      </c>
      <c r="G31" s="263" t="s">
        <v>168</v>
      </c>
      <c r="H31" s="261">
        <v>611</v>
      </c>
      <c r="I31" s="63">
        <f>10000/1000</f>
        <v>10</v>
      </c>
      <c r="J31" s="63">
        <f>10000/1000</f>
        <v>10</v>
      </c>
      <c r="K31" s="63">
        <f>10000/1000</f>
        <v>10</v>
      </c>
      <c r="L31" s="190">
        <f t="shared" si="4"/>
        <v>30</v>
      </c>
    </row>
    <row r="32" spans="1:12" ht="42" customHeight="1">
      <c r="A32" s="414" t="s">
        <v>189</v>
      </c>
      <c r="B32" s="416"/>
      <c r="C32" s="66" t="s">
        <v>284</v>
      </c>
      <c r="D32" s="417" t="s">
        <v>46</v>
      </c>
      <c r="E32" s="406">
        <v>162</v>
      </c>
      <c r="F32" s="418" t="s">
        <v>56</v>
      </c>
      <c r="G32" s="419" t="s">
        <v>168</v>
      </c>
      <c r="H32" s="406">
        <v>611</v>
      </c>
      <c r="I32" s="63">
        <f>135062/1000</f>
        <v>135.06200000000001</v>
      </c>
      <c r="J32" s="63">
        <f t="shared" ref="J32:K32" si="7">135062/1000</f>
        <v>135.06200000000001</v>
      </c>
      <c r="K32" s="63">
        <f t="shared" si="7"/>
        <v>135.06200000000001</v>
      </c>
      <c r="L32" s="190">
        <f>I32+J32+K32</f>
        <v>405.18600000000004</v>
      </c>
    </row>
    <row r="33" spans="1:15" ht="18.75" customHeight="1">
      <c r="A33" s="415"/>
      <c r="B33" s="416"/>
      <c r="C33" s="66" t="s">
        <v>323</v>
      </c>
      <c r="D33" s="417"/>
      <c r="E33" s="406"/>
      <c r="F33" s="418"/>
      <c r="G33" s="419"/>
      <c r="H33" s="406"/>
      <c r="I33" s="63"/>
      <c r="J33" s="63"/>
      <c r="K33" s="63"/>
      <c r="L33" s="190">
        <f>I33+J33+K33</f>
        <v>0</v>
      </c>
    </row>
    <row r="34" spans="1:15" ht="31.5" customHeight="1">
      <c r="A34" s="282" t="s">
        <v>307</v>
      </c>
      <c r="B34" s="260"/>
      <c r="C34" s="66" t="s">
        <v>96</v>
      </c>
      <c r="D34" s="25" t="s">
        <v>46</v>
      </c>
      <c r="E34" s="261">
        <v>162</v>
      </c>
      <c r="F34" s="262" t="s">
        <v>56</v>
      </c>
      <c r="G34" s="263" t="s">
        <v>168</v>
      </c>
      <c r="H34" s="261">
        <v>611</v>
      </c>
      <c r="I34" s="63">
        <f>12926/1000</f>
        <v>12.926</v>
      </c>
      <c r="J34" s="63">
        <f>12926/1000</f>
        <v>12.926</v>
      </c>
      <c r="K34" s="63">
        <f>12926/1000</f>
        <v>12.926</v>
      </c>
      <c r="L34" s="190">
        <f>I34+J34+K34</f>
        <v>38.777999999999999</v>
      </c>
    </row>
    <row r="35" spans="1:15" ht="21" customHeight="1">
      <c r="A35" s="407" t="s">
        <v>48</v>
      </c>
      <c r="B35" s="408" t="s">
        <v>131</v>
      </c>
      <c r="C35" s="410" t="s">
        <v>64</v>
      </c>
      <c r="D35" s="253" t="s">
        <v>15</v>
      </c>
      <c r="E35" s="23"/>
      <c r="F35" s="22"/>
      <c r="G35" s="23"/>
      <c r="H35" s="23"/>
      <c r="I35" s="64"/>
      <c r="J35" s="64"/>
      <c r="K35" s="64"/>
      <c r="L35" s="64"/>
    </row>
    <row r="36" spans="1:15" ht="29.25" customHeight="1">
      <c r="A36" s="407"/>
      <c r="B36" s="409"/>
      <c r="C36" s="410"/>
      <c r="D36" s="226" t="s">
        <v>46</v>
      </c>
      <c r="E36" s="227"/>
      <c r="F36" s="228"/>
      <c r="G36" s="227"/>
      <c r="H36" s="227"/>
      <c r="I36" s="230">
        <f>I37+I38+I39+I40</f>
        <v>59.193999999999996</v>
      </c>
      <c r="J36" s="230">
        <f>J37+J38+J39+J40</f>
        <v>59.193999999999996</v>
      </c>
      <c r="K36" s="230">
        <f>K37+K38+K39+K40</f>
        <v>59.193999999999996</v>
      </c>
      <c r="L36" s="229">
        <f>L37+L38+L39+L40</f>
        <v>177.58199999999999</v>
      </c>
    </row>
    <row r="37" spans="1:15" ht="95.25" customHeight="1">
      <c r="A37" s="260" t="s">
        <v>49</v>
      </c>
      <c r="B37" s="260"/>
      <c r="C37" s="66" t="s">
        <v>172</v>
      </c>
      <c r="D37" s="25" t="s">
        <v>46</v>
      </c>
      <c r="E37" s="19">
        <v>162</v>
      </c>
      <c r="F37" s="262" t="s">
        <v>56</v>
      </c>
      <c r="G37" s="19" t="s">
        <v>173</v>
      </c>
      <c r="H37" s="19" t="s">
        <v>60</v>
      </c>
      <c r="I37" s="63">
        <f>41678/1000</f>
        <v>41.677999999999997</v>
      </c>
      <c r="J37" s="63">
        <f>41678/1000</f>
        <v>41.677999999999997</v>
      </c>
      <c r="K37" s="63">
        <f>41678/1000</f>
        <v>41.677999999999997</v>
      </c>
      <c r="L37" s="190">
        <f>I37+J37+K37</f>
        <v>125.03399999999999</v>
      </c>
      <c r="M37" s="106"/>
      <c r="N37" s="106"/>
      <c r="O37" s="106"/>
    </row>
    <row r="38" spans="1:15" ht="95.25" customHeight="1">
      <c r="A38" s="260" t="s">
        <v>50</v>
      </c>
      <c r="B38" s="260"/>
      <c r="C38" s="66" t="s">
        <v>193</v>
      </c>
      <c r="D38" s="25" t="s">
        <v>46</v>
      </c>
      <c r="E38" s="19">
        <v>162</v>
      </c>
      <c r="F38" s="262" t="s">
        <v>56</v>
      </c>
      <c r="G38" s="19" t="s">
        <v>174</v>
      </c>
      <c r="H38" s="19" t="s">
        <v>60</v>
      </c>
      <c r="I38" s="63">
        <f>17516/1000</f>
        <v>17.515999999999998</v>
      </c>
      <c r="J38" s="63">
        <f>17516/1000</f>
        <v>17.515999999999998</v>
      </c>
      <c r="K38" s="63">
        <f>17516/1000</f>
        <v>17.515999999999998</v>
      </c>
      <c r="L38" s="190">
        <f>I38+J38+K38</f>
        <v>52.547999999999995</v>
      </c>
      <c r="M38" s="106"/>
      <c r="N38" s="106"/>
      <c r="O38" s="106"/>
    </row>
    <row r="39" spans="1:15" ht="85.5" customHeight="1">
      <c r="A39" s="191" t="s">
        <v>285</v>
      </c>
      <c r="B39" s="9"/>
      <c r="C39" s="192" t="s">
        <v>287</v>
      </c>
      <c r="D39" s="84" t="s">
        <v>46</v>
      </c>
      <c r="E39" s="237" t="s">
        <v>178</v>
      </c>
      <c r="F39" s="237" t="s">
        <v>56</v>
      </c>
      <c r="G39" s="237" t="s">
        <v>288</v>
      </c>
      <c r="H39" s="237" t="s">
        <v>60</v>
      </c>
      <c r="I39" s="63"/>
      <c r="J39" s="306"/>
      <c r="K39" s="306"/>
      <c r="L39" s="190">
        <f>I39+J39+K39</f>
        <v>0</v>
      </c>
    </row>
    <row r="40" spans="1:15" ht="96" customHeight="1">
      <c r="A40" s="191" t="s">
        <v>286</v>
      </c>
      <c r="B40" s="9"/>
      <c r="C40" s="76" t="s">
        <v>289</v>
      </c>
      <c r="D40" s="84" t="s">
        <v>46</v>
      </c>
      <c r="E40" s="237" t="s">
        <v>178</v>
      </c>
      <c r="F40" s="237" t="s">
        <v>56</v>
      </c>
      <c r="G40" s="237" t="s">
        <v>290</v>
      </c>
      <c r="H40" s="237" t="s">
        <v>60</v>
      </c>
      <c r="I40" s="63"/>
      <c r="J40" s="306"/>
      <c r="K40" s="306"/>
      <c r="L40" s="190">
        <f>I40+J40+K40</f>
        <v>0</v>
      </c>
    </row>
    <row r="41" spans="1:15" ht="18.75" customHeight="1">
      <c r="A41" s="411" t="s">
        <v>51</v>
      </c>
      <c r="B41" s="412" t="s">
        <v>132</v>
      </c>
      <c r="C41" s="413" t="s">
        <v>66</v>
      </c>
      <c r="D41" s="253" t="s">
        <v>15</v>
      </c>
      <c r="E41" s="74"/>
      <c r="F41" s="22"/>
      <c r="G41" s="74"/>
      <c r="H41" s="74"/>
      <c r="I41" s="61"/>
      <c r="J41" s="61"/>
      <c r="K41" s="61"/>
      <c r="L41" s="61"/>
    </row>
    <row r="42" spans="1:15" ht="32.25" customHeight="1">
      <c r="A42" s="411"/>
      <c r="B42" s="409"/>
      <c r="C42" s="413"/>
      <c r="D42" s="231" t="s">
        <v>46</v>
      </c>
      <c r="E42" s="232"/>
      <c r="F42" s="233"/>
      <c r="G42" s="232"/>
      <c r="H42" s="232"/>
      <c r="I42" s="234">
        <f>I43+I44+I46+I45</f>
        <v>525</v>
      </c>
      <c r="J42" s="234">
        <f>J43+J44+J46+J45</f>
        <v>525</v>
      </c>
      <c r="K42" s="234">
        <f>K43+K44+K46+K45</f>
        <v>525</v>
      </c>
      <c r="L42" s="234">
        <f>L43+L44+L46+L45</f>
        <v>1575</v>
      </c>
    </row>
    <row r="43" spans="1:15" ht="106.5" customHeight="1">
      <c r="A43" s="294" t="s">
        <v>52</v>
      </c>
      <c r="B43" s="260"/>
      <c r="C43" s="73" t="s">
        <v>320</v>
      </c>
      <c r="D43" s="25" t="s">
        <v>46</v>
      </c>
      <c r="E43" s="26">
        <v>162</v>
      </c>
      <c r="F43" s="262" t="s">
        <v>62</v>
      </c>
      <c r="G43" s="263" t="s">
        <v>175</v>
      </c>
      <c r="H43" s="26">
        <v>322</v>
      </c>
      <c r="I43" s="63">
        <f>525000/1000</f>
        <v>525</v>
      </c>
      <c r="J43" s="63">
        <f>525000/1000</f>
        <v>525</v>
      </c>
      <c r="K43" s="63">
        <f>525000/1000</f>
        <v>525</v>
      </c>
      <c r="L43" s="190">
        <f>I43+J43+K43</f>
        <v>1575</v>
      </c>
    </row>
    <row r="44" spans="1:15" ht="91.5" customHeight="1">
      <c r="A44" s="294" t="s">
        <v>53</v>
      </c>
      <c r="B44" s="260"/>
      <c r="C44" s="66" t="s">
        <v>176</v>
      </c>
      <c r="D44" s="25" t="s">
        <v>46</v>
      </c>
      <c r="E44" s="26">
        <v>162</v>
      </c>
      <c r="F44" s="262" t="s">
        <v>62</v>
      </c>
      <c r="G44" s="263" t="s">
        <v>177</v>
      </c>
      <c r="H44" s="26">
        <v>322</v>
      </c>
      <c r="I44" s="65"/>
      <c r="J44" s="65"/>
      <c r="K44" s="65"/>
      <c r="L44" s="190">
        <f>I44+J44+K44</f>
        <v>0</v>
      </c>
    </row>
    <row r="45" spans="1:15" ht="81.75" customHeight="1">
      <c r="A45" s="294" t="s">
        <v>61</v>
      </c>
      <c r="B45" s="9"/>
      <c r="C45" s="66" t="s">
        <v>176</v>
      </c>
      <c r="D45" s="25" t="s">
        <v>46</v>
      </c>
      <c r="E45" s="26">
        <v>162</v>
      </c>
      <c r="F45" s="287" t="s">
        <v>62</v>
      </c>
      <c r="G45" s="288" t="s">
        <v>177</v>
      </c>
      <c r="H45" s="26">
        <v>322</v>
      </c>
      <c r="I45" s="303"/>
      <c r="J45" s="304"/>
      <c r="K45" s="304"/>
      <c r="L45" s="190">
        <f>I45+J45+K45</f>
        <v>0</v>
      </c>
    </row>
    <row r="46" spans="1:15" ht="106.5" customHeight="1">
      <c r="A46" s="295" t="s">
        <v>311</v>
      </c>
      <c r="B46" s="290"/>
      <c r="C46" s="291" t="s">
        <v>192</v>
      </c>
      <c r="D46" s="68" t="s">
        <v>46</v>
      </c>
      <c r="E46" s="292" t="s">
        <v>178</v>
      </c>
      <c r="F46" s="292" t="s">
        <v>62</v>
      </c>
      <c r="G46" s="292" t="s">
        <v>190</v>
      </c>
      <c r="H46" s="292" t="s">
        <v>179</v>
      </c>
      <c r="I46" s="293"/>
      <c r="J46" s="293"/>
      <c r="K46" s="293"/>
      <c r="L46" s="305">
        <f>I46+J46+K46</f>
        <v>0</v>
      </c>
    </row>
    <row r="47" spans="1:15" ht="77.25" hidden="1" customHeight="1">
      <c r="A47" s="67"/>
      <c r="B47" s="404" t="s">
        <v>133</v>
      </c>
      <c r="C47" s="405"/>
      <c r="D47" s="68" t="s">
        <v>134</v>
      </c>
      <c r="E47" s="69"/>
      <c r="F47" s="45"/>
      <c r="G47" s="46"/>
      <c r="H47" s="69"/>
      <c r="I47" s="70"/>
      <c r="J47" s="71"/>
      <c r="K47" s="71"/>
      <c r="L47" s="72"/>
    </row>
    <row r="48" spans="1:15" ht="2.25" hidden="1" customHeight="1">
      <c r="A48" s="20"/>
      <c r="B48" s="404"/>
      <c r="C48" s="405"/>
      <c r="D48" s="25" t="s">
        <v>135</v>
      </c>
      <c r="E48" s="26"/>
      <c r="F48" s="262"/>
      <c r="G48" s="263"/>
      <c r="H48" s="26"/>
      <c r="I48" s="31"/>
      <c r="J48" s="33"/>
      <c r="K48" s="33"/>
      <c r="L48" s="32"/>
    </row>
    <row r="49" spans="1:12" ht="75" hidden="1" customHeight="1">
      <c r="A49" s="20"/>
      <c r="B49" s="404"/>
      <c r="C49" s="405"/>
      <c r="D49" s="25" t="s">
        <v>136</v>
      </c>
      <c r="E49" s="26"/>
      <c r="F49" s="262"/>
      <c r="G49" s="263"/>
      <c r="H49" s="26"/>
      <c r="I49" s="31"/>
      <c r="J49" s="33"/>
      <c r="K49" s="33"/>
      <c r="L49" s="32"/>
    </row>
    <row r="50" spans="1:12" ht="69" hidden="1" customHeight="1">
      <c r="A50" s="22"/>
      <c r="B50" s="404"/>
      <c r="C50" s="405"/>
      <c r="D50" s="25"/>
      <c r="E50" s="26"/>
      <c r="F50" s="262"/>
      <c r="G50" s="263"/>
      <c r="H50" s="26"/>
      <c r="I50" s="31"/>
      <c r="J50" s="33"/>
      <c r="K50" s="33"/>
      <c r="L50" s="32">
        <f>4424469.95/1000</f>
        <v>4424.4699500000006</v>
      </c>
    </row>
  </sheetData>
  <mergeCells count="39">
    <mergeCell ref="I1:L1"/>
    <mergeCell ref="I2:L2"/>
    <mergeCell ref="I3:L3"/>
    <mergeCell ref="A6:L6"/>
    <mergeCell ref="A7:L7"/>
    <mergeCell ref="H5:L5"/>
    <mergeCell ref="A8:L8"/>
    <mergeCell ref="A9:A10"/>
    <mergeCell ref="B9:B10"/>
    <mergeCell ref="C9:C10"/>
    <mergeCell ref="D9:D10"/>
    <mergeCell ref="E9:H9"/>
    <mergeCell ref="I9:K9"/>
    <mergeCell ref="A25:A26"/>
    <mergeCell ref="A11:A12"/>
    <mergeCell ref="B11:B12"/>
    <mergeCell ref="C11:C12"/>
    <mergeCell ref="A13:A14"/>
    <mergeCell ref="B13:B14"/>
    <mergeCell ref="C13:C14"/>
    <mergeCell ref="B47:C50"/>
    <mergeCell ref="H32:H33"/>
    <mergeCell ref="A35:A36"/>
    <mergeCell ref="B35:B36"/>
    <mergeCell ref="C35:C36"/>
    <mergeCell ref="A41:A42"/>
    <mergeCell ref="B41:B42"/>
    <mergeCell ref="C41:C42"/>
    <mergeCell ref="A32:A33"/>
    <mergeCell ref="B32:B33"/>
    <mergeCell ref="D32:D33"/>
    <mergeCell ref="E32:E33"/>
    <mergeCell ref="F32:F33"/>
    <mergeCell ref="G32:G33"/>
    <mergeCell ref="D25:D26"/>
    <mergeCell ref="E25:E26"/>
    <mergeCell ref="F25:F26"/>
    <mergeCell ref="G25:G26"/>
    <mergeCell ref="H25:H26"/>
  </mergeCells>
  <printOptions horizontalCentered="1" verticalCentered="1"/>
  <pageMargins left="0.11811023622047245" right="0.11811023622047245" top="0.59055118110236227" bottom="0.39370078740157483" header="0" footer="0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N1" sqref="A1:Q5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20.140625" style="2" customWidth="1"/>
    <col min="17" max="17" width="23.42578125" style="2" customWidth="1"/>
    <col min="18" max="16384" width="13.85546875" style="2"/>
  </cols>
  <sheetData>
    <row r="1" spans="1:53">
      <c r="A1" s="308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308" t="s">
        <v>241</v>
      </c>
      <c r="O1" s="273"/>
      <c r="P1" s="273"/>
      <c r="Q1" s="273"/>
    </row>
    <row r="2" spans="1:53">
      <c r="A2" s="308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 t="s">
        <v>111</v>
      </c>
      <c r="O2" s="273"/>
      <c r="P2" s="273"/>
      <c r="Q2" s="273"/>
    </row>
    <row r="3" spans="1:53" ht="27.75" customHeight="1">
      <c r="A3" s="308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 t="s">
        <v>112</v>
      </c>
      <c r="O3" s="273"/>
      <c r="P3" s="273"/>
      <c r="Q3" s="273"/>
    </row>
    <row r="4" spans="1:53" ht="15" customHeight="1">
      <c r="A4" s="309"/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 t="s">
        <v>312</v>
      </c>
      <c r="O4" s="308"/>
      <c r="P4" s="308"/>
      <c r="Q4" s="308"/>
    </row>
    <row r="5" spans="1:53" ht="26.25" customHeight="1">
      <c r="A5" s="433" t="s">
        <v>113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</row>
    <row r="6" spans="1:53" ht="58.5" customHeight="1">
      <c r="A6" s="432" t="s">
        <v>223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</row>
    <row r="7" spans="1:53" ht="15" customHeight="1">
      <c r="A7" s="337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</row>
    <row r="8" spans="1:53" ht="19.5" customHeight="1">
      <c r="A8" s="95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</row>
    <row r="9" spans="1:53">
      <c r="A9" s="437" t="s">
        <v>5</v>
      </c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</row>
    <row r="10" spans="1:53" ht="51" customHeight="1">
      <c r="A10" s="435" t="s">
        <v>0</v>
      </c>
      <c r="B10" s="435" t="s">
        <v>244</v>
      </c>
      <c r="C10" s="435" t="s">
        <v>39</v>
      </c>
      <c r="D10" s="435"/>
      <c r="E10" s="435"/>
      <c r="F10" s="435"/>
      <c r="G10" s="435"/>
      <c r="H10" s="435" t="s">
        <v>40</v>
      </c>
      <c r="I10" s="435"/>
      <c r="J10" s="435"/>
      <c r="K10" s="435"/>
      <c r="L10" s="435"/>
      <c r="M10" s="435" t="s">
        <v>41</v>
      </c>
      <c r="N10" s="435"/>
      <c r="O10" s="435"/>
      <c r="P10" s="435"/>
      <c r="Q10" s="435"/>
    </row>
    <row r="11" spans="1:53" ht="18.75" customHeight="1">
      <c r="A11" s="435"/>
      <c r="B11" s="435"/>
      <c r="C11" s="435" t="s">
        <v>15</v>
      </c>
      <c r="D11" s="435" t="s">
        <v>14</v>
      </c>
      <c r="E11" s="435"/>
      <c r="F11" s="435"/>
      <c r="G11" s="435"/>
      <c r="H11" s="435" t="s">
        <v>15</v>
      </c>
      <c r="I11" s="435" t="s">
        <v>14</v>
      </c>
      <c r="J11" s="435"/>
      <c r="K11" s="435"/>
      <c r="L11" s="435"/>
      <c r="M11" s="435" t="s">
        <v>15</v>
      </c>
      <c r="N11" s="435" t="s">
        <v>14</v>
      </c>
      <c r="O11" s="435"/>
      <c r="P11" s="435"/>
      <c r="Q11" s="435"/>
    </row>
    <row r="12" spans="1:53" s="9" customFormat="1" ht="45.75" customHeight="1">
      <c r="A12" s="435"/>
      <c r="B12" s="435"/>
      <c r="C12" s="435"/>
      <c r="D12" s="96" t="s">
        <v>16</v>
      </c>
      <c r="E12" s="96" t="s">
        <v>17</v>
      </c>
      <c r="F12" s="96" t="s">
        <v>18</v>
      </c>
      <c r="G12" s="96" t="s">
        <v>19</v>
      </c>
      <c r="H12" s="435"/>
      <c r="I12" s="96" t="s">
        <v>16</v>
      </c>
      <c r="J12" s="96" t="s">
        <v>17</v>
      </c>
      <c r="K12" s="96" t="s">
        <v>18</v>
      </c>
      <c r="L12" s="96" t="s">
        <v>19</v>
      </c>
      <c r="M12" s="435"/>
      <c r="N12" s="96" t="s">
        <v>16</v>
      </c>
      <c r="O12" s="96" t="s">
        <v>17</v>
      </c>
      <c r="P12" s="96" t="s">
        <v>18</v>
      </c>
      <c r="Q12" s="96" t="s">
        <v>19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96">
        <v>1</v>
      </c>
      <c r="B13" s="3" t="s">
        <v>21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96">
        <v>2</v>
      </c>
      <c r="B14" s="3" t="s">
        <v>20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96">
        <v>3</v>
      </c>
      <c r="B15" s="10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435" t="s">
        <v>42</v>
      </c>
      <c r="B16" s="43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6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</row>
    <row r="18" spans="1:17" ht="18.75">
      <c r="A18" s="434" t="s">
        <v>43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434"/>
      <c r="N18" s="434"/>
      <c r="O18" s="434"/>
      <c r="P18" s="434"/>
      <c r="Q18" s="434"/>
    </row>
    <row r="19" spans="1:17">
      <c r="A19" s="1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</row>
    <row r="20" spans="1:17">
      <c r="A20" s="436" t="s">
        <v>293</v>
      </c>
      <c r="B20" s="436"/>
      <c r="C20" s="436"/>
      <c r="D20" s="436"/>
      <c r="E20" s="436"/>
      <c r="F20" s="436"/>
      <c r="G20" s="436"/>
      <c r="H20" s="436"/>
      <c r="I20" s="436"/>
      <c r="J20" s="436"/>
      <c r="K20" s="436"/>
      <c r="L20" s="436"/>
      <c r="M20" s="436"/>
      <c r="N20" s="436"/>
      <c r="O20" s="436"/>
      <c r="P20" s="436"/>
      <c r="Q20" s="436"/>
    </row>
    <row r="21" spans="1:17" ht="18.75">
      <c r="A21" s="10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</row>
  </sheetData>
  <mergeCells count="18">
    <mergeCell ref="A20:Q20"/>
    <mergeCell ref="A7:Q7"/>
    <mergeCell ref="A9:Q9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6:B16"/>
  </mergeCells>
  <pageMargins left="0.31496062992125984" right="0.31496062992125984" top="0.59055118110236227" bottom="0.59055118110236227" header="0" footer="0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9F9CF"/>
  </sheetPr>
  <dimension ref="A1:AX65"/>
  <sheetViews>
    <sheetView view="pageBreakPreview" zoomScaleSheetLayoutView="10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C4" sqref="C4:F4"/>
    </sheetView>
  </sheetViews>
  <sheetFormatPr defaultColWidth="13.85546875" defaultRowHeight="15.75"/>
  <cols>
    <col min="1" max="1" width="4.85546875" style="78" customWidth="1"/>
    <col min="2" max="2" width="72.140625" style="78" customWidth="1"/>
    <col min="3" max="3" width="14.7109375" style="78" bestFit="1" customWidth="1"/>
    <col min="4" max="4" width="19.42578125" style="78" customWidth="1"/>
    <col min="5" max="5" width="18.7109375" style="78" customWidth="1"/>
    <col min="6" max="6" width="23" style="78" customWidth="1"/>
    <col min="7" max="16384" width="13.85546875" style="78"/>
  </cols>
  <sheetData>
    <row r="1" spans="1:50">
      <c r="B1" s="7"/>
      <c r="C1" s="273"/>
      <c r="D1" s="273"/>
      <c r="E1" s="273"/>
      <c r="F1" s="284" t="s">
        <v>310</v>
      </c>
    </row>
    <row r="2" spans="1:50">
      <c r="B2" s="7"/>
      <c r="C2" s="273"/>
      <c r="D2" s="273"/>
      <c r="E2" s="331" t="s">
        <v>111</v>
      </c>
      <c r="F2" s="331"/>
    </row>
    <row r="3" spans="1:50">
      <c r="B3" s="7"/>
      <c r="C3" s="273"/>
      <c r="D3" s="331" t="s">
        <v>112</v>
      </c>
      <c r="E3" s="331"/>
      <c r="F3" s="331"/>
    </row>
    <row r="4" spans="1:50">
      <c r="A4" s="1"/>
      <c r="C4" s="331" t="s">
        <v>312</v>
      </c>
      <c r="D4" s="331"/>
      <c r="E4" s="331"/>
      <c r="F4" s="331"/>
    </row>
    <row r="5" spans="1:50">
      <c r="A5" s="337" t="s">
        <v>125</v>
      </c>
      <c r="B5" s="337"/>
      <c r="C5" s="337"/>
      <c r="D5" s="337"/>
      <c r="E5" s="337"/>
      <c r="F5" s="337"/>
    </row>
    <row r="6" spans="1:50">
      <c r="A6" s="337" t="s">
        <v>139</v>
      </c>
      <c r="B6" s="337"/>
      <c r="C6" s="337"/>
      <c r="D6" s="337"/>
      <c r="E6" s="337"/>
      <c r="F6" s="337"/>
    </row>
    <row r="7" spans="1:50">
      <c r="A7" s="337" t="s">
        <v>140</v>
      </c>
      <c r="B7" s="337"/>
      <c r="C7" s="337"/>
      <c r="D7" s="337"/>
      <c r="E7" s="337"/>
      <c r="F7" s="337"/>
    </row>
    <row r="8" spans="1:50" ht="19.5" customHeight="1">
      <c r="A8" s="254"/>
      <c r="B8"/>
      <c r="C8"/>
      <c r="D8"/>
      <c r="E8"/>
      <c r="F8"/>
    </row>
    <row r="9" spans="1:50">
      <c r="A9" s="437" t="s">
        <v>37</v>
      </c>
      <c r="B9" s="437"/>
      <c r="C9" s="437"/>
      <c r="D9" s="437"/>
      <c r="E9" s="437"/>
      <c r="F9" s="437"/>
    </row>
    <row r="10" spans="1:50" ht="17.25" customHeight="1">
      <c r="A10" s="355" t="s">
        <v>0</v>
      </c>
      <c r="B10" s="355" t="s">
        <v>22</v>
      </c>
      <c r="C10" s="446" t="s">
        <v>141</v>
      </c>
      <c r="D10" s="446"/>
      <c r="E10" s="446"/>
      <c r="F10" s="446"/>
    </row>
    <row r="11" spans="1:50" ht="15.75" customHeight="1">
      <c r="A11" s="445"/>
      <c r="B11" s="445"/>
      <c r="C11" s="447" t="s">
        <v>15</v>
      </c>
      <c r="D11" s="438" t="s">
        <v>142</v>
      </c>
      <c r="E11" s="439"/>
      <c r="F11" s="440"/>
    </row>
    <row r="12" spans="1:50" s="9" customFormat="1">
      <c r="A12" s="356"/>
      <c r="B12" s="356"/>
      <c r="C12" s="448"/>
      <c r="D12" s="256" t="s">
        <v>194</v>
      </c>
      <c r="E12" s="256" t="s">
        <v>291</v>
      </c>
      <c r="F12" s="109" t="s">
        <v>319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 ht="29.25" customHeight="1">
      <c r="A13" s="53">
        <v>1</v>
      </c>
      <c r="B13" s="222" t="s">
        <v>145</v>
      </c>
      <c r="C13" s="206">
        <f>D13+E13+F13</f>
        <v>29925.9</v>
      </c>
      <c r="D13" s="206">
        <f>D16+D19+D21+D23+D18</f>
        <v>9975.3000000000011</v>
      </c>
      <c r="E13" s="206">
        <f>E16+E19+E21+E23+E18</f>
        <v>9975.3000000000011</v>
      </c>
      <c r="F13" s="206">
        <f>F16+F18+F19+F21+F23</f>
        <v>9975.3000000000011</v>
      </c>
    </row>
    <row r="14" spans="1:50">
      <c r="A14" s="54">
        <v>2</v>
      </c>
      <c r="B14" s="441" t="s">
        <v>14</v>
      </c>
      <c r="C14" s="442"/>
      <c r="D14" s="442"/>
      <c r="E14" s="442"/>
      <c r="F14" s="442"/>
    </row>
    <row r="15" spans="1:50" ht="19.5" customHeight="1">
      <c r="A15" s="54">
        <v>3</v>
      </c>
      <c r="B15" s="443" t="s">
        <v>23</v>
      </c>
      <c r="C15" s="444"/>
      <c r="D15" s="444"/>
      <c r="E15" s="444"/>
      <c r="F15" s="444"/>
    </row>
    <row r="16" spans="1:50">
      <c r="A16" s="54">
        <v>4</v>
      </c>
      <c r="B16" s="48" t="s">
        <v>24</v>
      </c>
      <c r="C16" s="207">
        <f>D16+E16+F16</f>
        <v>27076.800000000003</v>
      </c>
      <c r="D16" s="207">
        <f>D27+D38+D49</f>
        <v>9025.6</v>
      </c>
      <c r="E16" s="207">
        <f>E27+E38+E49</f>
        <v>9025.6</v>
      </c>
      <c r="F16" s="207">
        <f>F27+F38+F49</f>
        <v>9025.6</v>
      </c>
    </row>
    <row r="17" spans="1:6">
      <c r="A17" s="54">
        <v>5</v>
      </c>
      <c r="B17" s="37" t="s">
        <v>25</v>
      </c>
      <c r="C17" s="208"/>
      <c r="D17" s="208"/>
      <c r="E17" s="208"/>
      <c r="F17" s="209"/>
    </row>
    <row r="18" spans="1:6" ht="27">
      <c r="A18" s="54">
        <v>6</v>
      </c>
      <c r="B18" s="37" t="s">
        <v>26</v>
      </c>
      <c r="C18" s="208">
        <f>D18+E18+F18</f>
        <v>195</v>
      </c>
      <c r="D18" s="208">
        <f>D29+D40+D51</f>
        <v>65</v>
      </c>
      <c r="E18" s="208">
        <f t="shared" ref="D18:F19" si="0">E29+E40+E51</f>
        <v>65</v>
      </c>
      <c r="F18" s="208">
        <f t="shared" si="0"/>
        <v>65</v>
      </c>
    </row>
    <row r="19" spans="1:6">
      <c r="A19" s="54">
        <v>7</v>
      </c>
      <c r="B19" s="51" t="s">
        <v>27</v>
      </c>
      <c r="C19" s="210">
        <f>D19+E19+F19</f>
        <v>2654.1000000000004</v>
      </c>
      <c r="D19" s="210">
        <f t="shared" si="0"/>
        <v>884.7</v>
      </c>
      <c r="E19" s="210">
        <f t="shared" si="0"/>
        <v>884.7</v>
      </c>
      <c r="F19" s="210">
        <f t="shared" si="0"/>
        <v>884.7</v>
      </c>
    </row>
    <row r="20" spans="1:6">
      <c r="A20" s="54">
        <v>8</v>
      </c>
      <c r="B20" s="37" t="s">
        <v>25</v>
      </c>
      <c r="C20" s="208"/>
      <c r="D20" s="208"/>
      <c r="E20" s="208"/>
      <c r="F20" s="209"/>
    </row>
    <row r="21" spans="1:6">
      <c r="A21" s="54">
        <v>9</v>
      </c>
      <c r="B21" s="49" t="s">
        <v>28</v>
      </c>
      <c r="C21" s="211">
        <f>D21+E21+F21</f>
        <v>0</v>
      </c>
      <c r="D21" s="212">
        <f>D32+D43+D54</f>
        <v>0</v>
      </c>
      <c r="E21" s="212">
        <f>E32+E43+E54</f>
        <v>0</v>
      </c>
      <c r="F21" s="212">
        <f>F32+F43+F54</f>
        <v>0</v>
      </c>
    </row>
    <row r="22" spans="1:6">
      <c r="A22" s="54">
        <v>10</v>
      </c>
      <c r="B22" s="42" t="s">
        <v>25</v>
      </c>
      <c r="C22" s="208"/>
      <c r="D22" s="206"/>
      <c r="E22" s="206"/>
      <c r="F22" s="209"/>
    </row>
    <row r="23" spans="1:6">
      <c r="A23" s="55">
        <v>11</v>
      </c>
      <c r="B23" s="50" t="s">
        <v>29</v>
      </c>
      <c r="C23" s="213">
        <f>D23+E23+F23</f>
        <v>0</v>
      </c>
      <c r="D23" s="214">
        <f>D34+D45+D56</f>
        <v>0</v>
      </c>
      <c r="E23" s="214">
        <f>E34+E45+E56</f>
        <v>0</v>
      </c>
      <c r="F23" s="214">
        <f>F34+F45+F56</f>
        <v>0</v>
      </c>
    </row>
    <row r="24" spans="1:6">
      <c r="A24" s="54">
        <v>12</v>
      </c>
      <c r="B24" s="43" t="s">
        <v>65</v>
      </c>
      <c r="C24" s="208"/>
      <c r="D24" s="216"/>
      <c r="E24" s="216"/>
      <c r="F24" s="209"/>
    </row>
    <row r="25" spans="1:6" ht="27">
      <c r="A25" s="54">
        <v>13</v>
      </c>
      <c r="B25" s="52" t="s">
        <v>75</v>
      </c>
      <c r="C25" s="217">
        <f>D25+E25+F25</f>
        <v>28173.318000000007</v>
      </c>
      <c r="D25" s="217">
        <f>D27+D30+D32+D34+D29</f>
        <v>9391.1060000000016</v>
      </c>
      <c r="E25" s="217">
        <f>E27+E30+E32+E34+E29</f>
        <v>9391.1060000000016</v>
      </c>
      <c r="F25" s="217">
        <f>F27+F30+F32+F34+F29</f>
        <v>9391.1060000000016</v>
      </c>
    </row>
    <row r="26" spans="1:6">
      <c r="A26" s="54"/>
      <c r="B26" s="37" t="s">
        <v>23</v>
      </c>
      <c r="C26" s="208"/>
      <c r="D26" s="208"/>
      <c r="E26" s="208"/>
      <c r="F26" s="208"/>
    </row>
    <row r="27" spans="1:6">
      <c r="A27" s="54">
        <v>14</v>
      </c>
      <c r="B27" s="37" t="s">
        <v>24</v>
      </c>
      <c r="C27" s="208">
        <f>D27+E27+F27</f>
        <v>25324.218000000001</v>
      </c>
      <c r="D27" s="215">
        <f>'прил 5 экон'!I15+'прил 5 экон'!I25+'прил 5 экон'!I26+'прил 5 экон'!I27+'прил 5 экон'!I29+'прил 5 экон'!I30+'прил 5 экон'!I31+'прил 5 экон'!I32+'прил 5 экон'!I33+'прил 5 экон'!I34</f>
        <v>8441.4060000000009</v>
      </c>
      <c r="E27" s="215">
        <f>'прил 5 экон'!J15+'прил 5 экон'!J25+'прил 5 экон'!J26+'прил 5 экон'!J27+'прил 5 экон'!J29+'прил 5 экон'!J30+'прил 5 экон'!J31+'прил 5 экон'!J32+'прил 5 экон'!J33+'прил 5 экон'!J34</f>
        <v>8441.4060000000009</v>
      </c>
      <c r="F27" s="215">
        <f>'прил 5 экон'!K15+'прил 5 экон'!K25+'прил 5 экон'!K26+'прил 5 экон'!K27+'прил 5 экон'!K29+'прил 5 экон'!K30+'прил 5 экон'!K31+'прил 5 экон'!K32+'прил 5 экон'!K33+'прил 5 экон'!K34</f>
        <v>8441.4060000000009</v>
      </c>
    </row>
    <row r="28" spans="1:6">
      <c r="A28" s="54">
        <v>15</v>
      </c>
      <c r="B28" s="38" t="s">
        <v>25</v>
      </c>
      <c r="C28" s="208"/>
      <c r="D28" s="215"/>
      <c r="E28" s="215"/>
      <c r="F28" s="215"/>
    </row>
    <row r="29" spans="1:6" ht="27">
      <c r="A29" s="54"/>
      <c r="B29" s="37" t="s">
        <v>26</v>
      </c>
      <c r="C29" s="208">
        <f>D29+E29+F29</f>
        <v>195</v>
      </c>
      <c r="D29" s="215">
        <f>'прил 5 экон'!I21</f>
        <v>65</v>
      </c>
      <c r="E29" s="215">
        <f>'прил 5 экон'!J21</f>
        <v>65</v>
      </c>
      <c r="F29" s="215">
        <f>'прил 5 экон'!K21</f>
        <v>65</v>
      </c>
    </row>
    <row r="30" spans="1:6">
      <c r="A30" s="54">
        <v>29</v>
      </c>
      <c r="B30" s="37" t="s">
        <v>27</v>
      </c>
      <c r="C30" s="208">
        <f>D30+E30+F30</f>
        <v>2654.1000000000004</v>
      </c>
      <c r="D30" s="215">
        <f>'прил 5 экон'!I16+'прил 5 экон'!I17+'прил 5 экон'!I19</f>
        <v>884.7</v>
      </c>
      <c r="E30" s="215">
        <f>'прил 5 экон'!J16+'прил 5 экон'!J17+'прил 5 экон'!J19</f>
        <v>884.7</v>
      </c>
      <c r="F30" s="215">
        <f>'прил 5 экон'!K16+'прил 5 экон'!K17+'прил 5 экон'!K19</f>
        <v>884.7</v>
      </c>
    </row>
    <row r="31" spans="1:6">
      <c r="A31" s="54">
        <v>30</v>
      </c>
      <c r="B31" s="37" t="s">
        <v>25</v>
      </c>
      <c r="C31" s="208"/>
      <c r="D31" s="215"/>
      <c r="E31" s="215"/>
      <c r="F31" s="215"/>
    </row>
    <row r="32" spans="1:6">
      <c r="A32" s="54">
        <v>31</v>
      </c>
      <c r="B32" s="37" t="s">
        <v>28</v>
      </c>
      <c r="C32" s="208"/>
      <c r="D32" s="215"/>
      <c r="E32" s="215"/>
      <c r="F32" s="215"/>
    </row>
    <row r="33" spans="1:6">
      <c r="A33" s="54">
        <v>32</v>
      </c>
      <c r="B33" s="37" t="s">
        <v>25</v>
      </c>
      <c r="C33" s="208"/>
      <c r="D33" s="215"/>
      <c r="E33" s="215"/>
      <c r="F33" s="215"/>
    </row>
    <row r="34" spans="1:6">
      <c r="A34" s="54">
        <v>33</v>
      </c>
      <c r="B34" s="37" t="s">
        <v>29</v>
      </c>
      <c r="C34" s="208">
        <f>D34+E34+F34</f>
        <v>0</v>
      </c>
      <c r="D34" s="215">
        <f>'прил 5 экон'!I22</f>
        <v>0</v>
      </c>
      <c r="E34" s="215">
        <f>'прил 5 экон'!J22</f>
        <v>0</v>
      </c>
      <c r="F34" s="215">
        <f>'прил 5 экон'!K22</f>
        <v>0</v>
      </c>
    </row>
    <row r="35" spans="1:6">
      <c r="A35" s="54">
        <v>34</v>
      </c>
      <c r="B35" s="37" t="s">
        <v>25</v>
      </c>
      <c r="C35" s="208"/>
      <c r="D35" s="215"/>
      <c r="E35" s="215"/>
      <c r="F35" s="215"/>
    </row>
    <row r="36" spans="1:6" ht="27">
      <c r="A36" s="54"/>
      <c r="B36" s="39" t="s">
        <v>147</v>
      </c>
      <c r="C36" s="218">
        <f>D36+E36+F36</f>
        <v>177.58199999999999</v>
      </c>
      <c r="D36" s="218">
        <f>D38+D41+D43+D45</f>
        <v>59.193999999999996</v>
      </c>
      <c r="E36" s="218">
        <f t="shared" ref="E36:F36" si="1">E38+E41+E43+E45</f>
        <v>59.193999999999996</v>
      </c>
      <c r="F36" s="218">
        <f t="shared" si="1"/>
        <v>59.193999999999996</v>
      </c>
    </row>
    <row r="37" spans="1:6">
      <c r="A37" s="54"/>
      <c r="B37" s="37" t="s">
        <v>23</v>
      </c>
      <c r="C37" s="208"/>
      <c r="D37" s="216"/>
      <c r="E37" s="216"/>
      <c r="F37" s="216"/>
    </row>
    <row r="38" spans="1:6">
      <c r="A38" s="54"/>
      <c r="B38" s="37" t="s">
        <v>24</v>
      </c>
      <c r="C38" s="208">
        <f>D38+E38+F38</f>
        <v>177.58199999999999</v>
      </c>
      <c r="D38" s="215">
        <f>'прил 5 экон'!I37+'прил 5 экон'!I38+'прил 5 экон'!I40</f>
        <v>59.193999999999996</v>
      </c>
      <c r="E38" s="215">
        <f>'прил 5 экон'!J37+'прил 5 экон'!J38+'прил 5 экон'!J40</f>
        <v>59.193999999999996</v>
      </c>
      <c r="F38" s="215">
        <f>'прил 5 экон'!K37+'прил 5 экон'!K38+'прил 5 экон'!K40</f>
        <v>59.193999999999996</v>
      </c>
    </row>
    <row r="39" spans="1:6">
      <c r="A39" s="54"/>
      <c r="B39" s="37" t="s">
        <v>25</v>
      </c>
      <c r="C39" s="208"/>
      <c r="D39" s="216"/>
      <c r="E39" s="216"/>
      <c r="F39" s="216"/>
    </row>
    <row r="40" spans="1:6" ht="27">
      <c r="A40" s="54"/>
      <c r="B40" s="37" t="s">
        <v>26</v>
      </c>
      <c r="C40" s="208"/>
      <c r="D40" s="216"/>
      <c r="E40" s="216"/>
      <c r="F40" s="216"/>
    </row>
    <row r="41" spans="1:6">
      <c r="A41" s="54"/>
      <c r="B41" s="37" t="s">
        <v>27</v>
      </c>
      <c r="C41" s="208">
        <f>D41+E41+F41</f>
        <v>0</v>
      </c>
      <c r="D41" s="216">
        <f>'прил 5 экон'!I39</f>
        <v>0</v>
      </c>
      <c r="E41" s="216">
        <f>'прил 5 экон'!J39</f>
        <v>0</v>
      </c>
      <c r="F41" s="216">
        <f>'прил 5 экон'!K39</f>
        <v>0</v>
      </c>
    </row>
    <row r="42" spans="1:6">
      <c r="A42" s="54"/>
      <c r="B42" s="37" t="s">
        <v>25</v>
      </c>
      <c r="C42" s="208"/>
      <c r="D42" s="216"/>
      <c r="E42" s="216"/>
      <c r="F42" s="216"/>
    </row>
    <row r="43" spans="1:6">
      <c r="A43" s="54"/>
      <c r="B43" s="37" t="s">
        <v>28</v>
      </c>
      <c r="C43" s="208">
        <f>D43+F43+E43</f>
        <v>0</v>
      </c>
      <c r="D43" s="216"/>
      <c r="E43" s="216"/>
      <c r="F43" s="216"/>
    </row>
    <row r="44" spans="1:6">
      <c r="A44" s="54"/>
      <c r="B44" s="37" t="s">
        <v>25</v>
      </c>
      <c r="C44" s="208"/>
      <c r="D44" s="216"/>
      <c r="E44" s="216"/>
      <c r="F44" s="216"/>
    </row>
    <row r="45" spans="1:6">
      <c r="A45" s="54"/>
      <c r="B45" s="37" t="s">
        <v>29</v>
      </c>
      <c r="C45" s="208">
        <f>D45+F45+E45</f>
        <v>0</v>
      </c>
      <c r="D45" s="216"/>
      <c r="E45" s="216"/>
      <c r="F45" s="216"/>
    </row>
    <row r="46" spans="1:6">
      <c r="A46" s="54"/>
      <c r="B46" s="37" t="s">
        <v>25</v>
      </c>
      <c r="C46" s="208"/>
      <c r="D46" s="216"/>
      <c r="E46" s="216"/>
      <c r="F46" s="216"/>
    </row>
    <row r="47" spans="1:6" ht="27">
      <c r="A47" s="54"/>
      <c r="B47" s="56" t="s">
        <v>146</v>
      </c>
      <c r="C47" s="219">
        <f>C49+C52+C54+C56</f>
        <v>1575</v>
      </c>
      <c r="D47" s="219">
        <f>D49+D52+D54+D56</f>
        <v>525</v>
      </c>
      <c r="E47" s="219">
        <f>E49+E52+E54+E56</f>
        <v>525</v>
      </c>
      <c r="F47" s="219">
        <f>F49+F52+F54+F56</f>
        <v>525</v>
      </c>
    </row>
    <row r="48" spans="1:6">
      <c r="A48" s="54"/>
      <c r="B48" s="37" t="s">
        <v>23</v>
      </c>
      <c r="C48" s="208"/>
      <c r="D48" s="208"/>
      <c r="E48" s="208"/>
      <c r="F48" s="220"/>
    </row>
    <row r="49" spans="1:20">
      <c r="A49" s="54"/>
      <c r="B49" s="37" t="s">
        <v>24</v>
      </c>
      <c r="C49" s="208">
        <f>D49+E49+F49</f>
        <v>1575</v>
      </c>
      <c r="D49" s="215">
        <f>'прил 5 экон'!I43</f>
        <v>525</v>
      </c>
      <c r="E49" s="215">
        <f>'прил 5 экон'!J43</f>
        <v>525</v>
      </c>
      <c r="F49" s="215">
        <f>'прил 5 экон'!K43</f>
        <v>525</v>
      </c>
    </row>
    <row r="50" spans="1:20">
      <c r="A50" s="54"/>
      <c r="B50" s="37" t="s">
        <v>25</v>
      </c>
      <c r="C50" s="208"/>
      <c r="D50" s="216"/>
      <c r="E50" s="216"/>
      <c r="F50" s="209"/>
    </row>
    <row r="51" spans="1:20" ht="27">
      <c r="A51" s="54"/>
      <c r="B51" s="37" t="s">
        <v>26</v>
      </c>
      <c r="C51" s="208"/>
      <c r="D51" s="216"/>
      <c r="E51" s="216"/>
      <c r="F51" s="220"/>
    </row>
    <row r="52" spans="1:20">
      <c r="A52" s="264"/>
      <c r="B52" s="37" t="s">
        <v>27</v>
      </c>
      <c r="C52" s="208">
        <f>D52+E52+F52</f>
        <v>0</v>
      </c>
      <c r="D52" s="215">
        <f>'прил 5 экон'!I45</f>
        <v>0</v>
      </c>
      <c r="E52" s="215">
        <f>'прил 5 экон'!J45</f>
        <v>0</v>
      </c>
      <c r="F52" s="215">
        <f>'прил 5 экон'!K45</f>
        <v>0</v>
      </c>
    </row>
    <row r="53" spans="1:20">
      <c r="A53" s="264"/>
      <c r="B53" s="37" t="s">
        <v>25</v>
      </c>
      <c r="C53" s="208"/>
      <c r="D53" s="216"/>
      <c r="E53" s="216"/>
      <c r="F53" s="209"/>
    </row>
    <row r="54" spans="1:20">
      <c r="A54" s="264"/>
      <c r="B54" s="37" t="s">
        <v>28</v>
      </c>
      <c r="C54" s="208">
        <f>D54+E54+F54</f>
        <v>0</v>
      </c>
      <c r="D54" s="215">
        <f>'прил 5 экон'!I44</f>
        <v>0</v>
      </c>
      <c r="E54" s="215">
        <f>'прил 5 экон'!J44</f>
        <v>0</v>
      </c>
      <c r="F54" s="215">
        <f>'прил 5 экон'!K44</f>
        <v>0</v>
      </c>
    </row>
    <row r="55" spans="1:20">
      <c r="A55" s="264"/>
      <c r="B55" s="37" t="s">
        <v>25</v>
      </c>
      <c r="C55" s="208"/>
      <c r="D55" s="216"/>
      <c r="E55" s="216"/>
      <c r="F55" s="209"/>
    </row>
    <row r="56" spans="1:20">
      <c r="A56" s="264"/>
      <c r="B56" s="37" t="s">
        <v>29</v>
      </c>
      <c r="C56" s="208">
        <f>D56+E56+F56</f>
        <v>0</v>
      </c>
      <c r="D56" s="216"/>
      <c r="E56" s="221"/>
      <c r="F56" s="216"/>
      <c r="G56" s="57"/>
      <c r="H56" s="58"/>
      <c r="I56" s="58"/>
      <c r="J56" s="58"/>
      <c r="K56" s="59"/>
      <c r="L56" s="59"/>
      <c r="M56" s="59"/>
      <c r="N56" s="10"/>
      <c r="O56" s="10"/>
      <c r="P56" s="10"/>
      <c r="Q56" s="10"/>
      <c r="R56" s="10"/>
      <c r="S56" s="10"/>
      <c r="T56" s="10"/>
    </row>
    <row r="57" spans="1:20">
      <c r="A57" s="264"/>
      <c r="B57" s="37" t="s">
        <v>25</v>
      </c>
      <c r="C57" s="208"/>
      <c r="D57" s="216"/>
      <c r="E57" s="221"/>
      <c r="F57" s="216"/>
      <c r="G57" s="57"/>
      <c r="H57" s="58"/>
      <c r="I57" s="58"/>
      <c r="J57" s="58"/>
      <c r="K57" s="59"/>
      <c r="L57" s="59"/>
      <c r="M57" s="59"/>
      <c r="N57" s="10"/>
      <c r="O57" s="10"/>
      <c r="P57" s="10"/>
      <c r="Q57" s="10"/>
      <c r="R57" s="10"/>
      <c r="S57" s="10"/>
      <c r="T57" s="10"/>
    </row>
    <row r="58" spans="1:20">
      <c r="A58" s="15"/>
      <c r="B58"/>
      <c r="C58"/>
      <c r="D58"/>
      <c r="E58"/>
      <c r="F58"/>
    </row>
    <row r="59" spans="1:20">
      <c r="A59" s="8"/>
      <c r="B59"/>
      <c r="C59"/>
      <c r="D59"/>
      <c r="E59"/>
      <c r="F59"/>
    </row>
    <row r="60" spans="1:20">
      <c r="A60" s="8"/>
      <c r="B60"/>
      <c r="C60"/>
      <c r="D60"/>
      <c r="E60"/>
      <c r="F60"/>
    </row>
    <row r="61" spans="1:20">
      <c r="A61" s="8"/>
      <c r="B61"/>
      <c r="C61"/>
      <c r="D61"/>
      <c r="E61"/>
      <c r="F61"/>
    </row>
    <row r="62" spans="1:20">
      <c r="A62" s="8"/>
      <c r="B62"/>
      <c r="C62"/>
      <c r="D62"/>
      <c r="E62"/>
      <c r="F62"/>
    </row>
    <row r="63" spans="1:20">
      <c r="A63" s="8"/>
      <c r="B63"/>
      <c r="C63"/>
      <c r="D63"/>
      <c r="E63"/>
      <c r="F63"/>
    </row>
    <row r="64" spans="1:20">
      <c r="A64" s="8"/>
      <c r="B64"/>
      <c r="C64"/>
      <c r="D64"/>
      <c r="E64"/>
      <c r="F64"/>
    </row>
    <row r="65" spans="1:6">
      <c r="A65" s="8"/>
      <c r="B65"/>
      <c r="C65"/>
      <c r="D65"/>
      <c r="E65"/>
      <c r="F65"/>
    </row>
  </sheetData>
  <mergeCells count="14">
    <mergeCell ref="B15:F15"/>
    <mergeCell ref="A5:F5"/>
    <mergeCell ref="A6:F6"/>
    <mergeCell ref="A7:F7"/>
    <mergeCell ref="A9:F9"/>
    <mergeCell ref="A10:A12"/>
    <mergeCell ref="B10:B12"/>
    <mergeCell ref="C10:F10"/>
    <mergeCell ref="C11:C12"/>
    <mergeCell ref="E2:F2"/>
    <mergeCell ref="D3:F3"/>
    <mergeCell ref="C4:F4"/>
    <mergeCell ref="D11:F11"/>
    <mergeCell ref="B14:F14"/>
  </mergeCells>
  <pageMargins left="0.15748031496062992" right="0.15748031496062992" top="0.59055118110236227" bottom="0.23622047244094491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прил. 1 </vt:lpstr>
      <vt:lpstr>прил 2</vt:lpstr>
      <vt:lpstr>прил 3</vt:lpstr>
      <vt:lpstr>прил 4 экон </vt:lpstr>
      <vt:lpstr>прил 5 экон</vt:lpstr>
      <vt:lpstr>6 и 6а</vt:lpstr>
      <vt:lpstr>прил 7 экон</vt:lpstr>
      <vt:lpstr>'прил 2'!Заголовки_для_печати</vt:lpstr>
      <vt:lpstr>'прил 4 экон '!Заголовки_для_печати</vt:lpstr>
      <vt:lpstr>'прил 5 экон'!Заголовки_для_печати</vt:lpstr>
      <vt:lpstr>'прил 7 экон'!Заголовки_для_печати</vt:lpstr>
      <vt:lpstr>'прил. 1 '!Заголовки_для_печати</vt:lpstr>
      <vt:lpstr>'6 и 6а'!Область_печати</vt:lpstr>
      <vt:lpstr>'прил 2'!Область_печати</vt:lpstr>
      <vt:lpstr>'прил 3'!Область_печати</vt:lpstr>
      <vt:lpstr>'прил 4 экон '!Область_печати</vt:lpstr>
      <vt:lpstr>'прил 7 экон'!Область_печати</vt:lpstr>
      <vt:lpstr>'прил.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Admin</cp:lastModifiedBy>
  <cp:lastPrinted>2017-11-10T07:31:39Z</cp:lastPrinted>
  <dcterms:created xsi:type="dcterms:W3CDTF">2015-12-01T03:34:08Z</dcterms:created>
  <dcterms:modified xsi:type="dcterms:W3CDTF">2017-11-13T03:50:53Z</dcterms:modified>
</cp:coreProperties>
</file>